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 windowWidth="11535" windowHeight="12690" firstSheet="11" activeTab="11"/>
  </bookViews>
  <sheets>
    <sheet name="AL2014" sheetId="11" r:id="rId1"/>
    <sheet name="AL" sheetId="1" r:id="rId2"/>
    <sheet name="ALRaw" sheetId="9" r:id="rId3"/>
    <sheet name="NL2014" sheetId="12" r:id="rId4"/>
    <sheet name="NL" sheetId="2" r:id="rId5"/>
    <sheet name="NLRaw" sheetId="14" r:id="rId6"/>
    <sheet name="Multi-teamPitchers" sheetId="17" r:id="rId7"/>
    <sheet name="CAdj" sheetId="4" r:id="rId8"/>
    <sheet name="PAdj" sheetId="5" r:id="rId9"/>
    <sheet name="LeagueRatings" sheetId="10" r:id="rId10"/>
    <sheet name="2014Carded" sheetId="20" r:id="rId11"/>
    <sheet name="2015Minors" sheetId="21" r:id="rId12"/>
    <sheet name="2014Minors" sheetId="6" r:id="rId13"/>
    <sheet name="Instructions" sheetId="19" r:id="rId14"/>
    <sheet name="Compatibility Report" sheetId="18" r:id="rId15"/>
  </sheets>
  <calcPr calcId="145621"/>
</workbook>
</file>

<file path=xl/calcChain.xml><?xml version="1.0" encoding="utf-8"?>
<calcChain xmlns="http://schemas.openxmlformats.org/spreadsheetml/2006/main">
  <c r="AO149" i="17" l="1"/>
  <c r="AM149" i="17"/>
  <c r="AL149" i="17"/>
  <c r="AK149" i="17"/>
  <c r="AO148" i="17"/>
  <c r="AM147" i="17"/>
  <c r="AL147" i="17"/>
  <c r="AK147" i="17"/>
  <c r="L147" i="17"/>
  <c r="AO147" i="17" s="1"/>
  <c r="AM146" i="17"/>
  <c r="AL146" i="17"/>
  <c r="AK146" i="17"/>
  <c r="L146" i="17"/>
  <c r="AO146" i="17" s="1"/>
  <c r="AO145" i="17"/>
  <c r="AJ145" i="17" s="1"/>
  <c r="AM145" i="17"/>
  <c r="AL145" i="17"/>
  <c r="AK145" i="17"/>
  <c r="AK148" i="17" s="1"/>
  <c r="AD145" i="17"/>
  <c r="AB145" i="17"/>
  <c r="AC145" i="17" s="1"/>
  <c r="AE145" i="17" s="1"/>
  <c r="Y145" i="17"/>
  <c r="Z145" i="17" s="1"/>
  <c r="W145" i="17"/>
  <c r="W147" i="17" s="1"/>
  <c r="V145" i="17"/>
  <c r="AO144" i="17"/>
  <c r="AJ144" i="17" s="1"/>
  <c r="AM144" i="17"/>
  <c r="AM148" i="17" s="1"/>
  <c r="AL144" i="17"/>
  <c r="AL148" i="17" s="1"/>
  <c r="AK144" i="17"/>
  <c r="AD144" i="17"/>
  <c r="AB144" i="17"/>
  <c r="AC144" i="17" s="1"/>
  <c r="AE144" i="17" s="1"/>
  <c r="Y144" i="17"/>
  <c r="Z144" i="17" s="1"/>
  <c r="V144" i="17"/>
  <c r="W144" i="17" s="1"/>
  <c r="Z147" i="17" l="1"/>
  <c r="W146" i="17"/>
  <c r="AJ148" i="17"/>
  <c r="AE146" i="17"/>
  <c r="Z146" i="17"/>
  <c r="Z148" i="17" s="1"/>
  <c r="AE147" i="17"/>
  <c r="W148" i="17"/>
  <c r="AD135" i="12"/>
  <c r="AE148" i="17" l="1"/>
  <c r="AO229" i="17"/>
  <c r="AM228" i="17"/>
  <c r="AL228" i="17"/>
  <c r="AK228" i="17"/>
  <c r="L228" i="17"/>
  <c r="AO228" i="17" s="1"/>
  <c r="AM227" i="17"/>
  <c r="AL227" i="17"/>
  <c r="AK227" i="17"/>
  <c r="L227" i="17"/>
  <c r="AO227" i="17" s="1"/>
  <c r="AO226" i="17"/>
  <c r="AJ226" i="17" s="1"/>
  <c r="AM226" i="17"/>
  <c r="AL226" i="17"/>
  <c r="AK226" i="17"/>
  <c r="AD226" i="17"/>
  <c r="AB226" i="17"/>
  <c r="AC226" i="17" s="1"/>
  <c r="Y226" i="17"/>
  <c r="Z226" i="17" s="1"/>
  <c r="V226" i="17"/>
  <c r="W226" i="17" s="1"/>
  <c r="W228" i="17" s="1"/>
  <c r="AO225" i="17"/>
  <c r="AJ225" i="17" s="1"/>
  <c r="AM225" i="17"/>
  <c r="AM229" i="17" s="1"/>
  <c r="AL225" i="17"/>
  <c r="AK225" i="17"/>
  <c r="AK229" i="17" s="1"/>
  <c r="AD225" i="17"/>
  <c r="AB225" i="17"/>
  <c r="AC225" i="17" s="1"/>
  <c r="Y225" i="17"/>
  <c r="Z225" i="17" s="1"/>
  <c r="V225" i="17"/>
  <c r="W225" i="17" s="1"/>
  <c r="W227" i="17" s="1"/>
  <c r="AL229" i="17" l="1"/>
  <c r="AJ229" i="17"/>
  <c r="AE225" i="17"/>
  <c r="W229" i="17"/>
  <c r="Z227" i="17"/>
  <c r="Z228" i="17"/>
  <c r="Z229" i="17" s="1"/>
  <c r="AE227" i="17"/>
  <c r="AE226" i="17"/>
  <c r="AE228" i="17" s="1"/>
  <c r="AO217" i="17"/>
  <c r="AM216" i="17"/>
  <c r="AL216" i="17"/>
  <c r="AK216" i="17"/>
  <c r="L216" i="17"/>
  <c r="AO216" i="17" s="1"/>
  <c r="AM215" i="17"/>
  <c r="AL215" i="17"/>
  <c r="AK215" i="17"/>
  <c r="L215" i="17"/>
  <c r="AO215" i="17" s="1"/>
  <c r="AO214" i="17"/>
  <c r="AJ214" i="17" s="1"/>
  <c r="AM214" i="17"/>
  <c r="AL214" i="17"/>
  <c r="AK214" i="17"/>
  <c r="AD214" i="17"/>
  <c r="AB214" i="17"/>
  <c r="AC214" i="17" s="1"/>
  <c r="Y214" i="17"/>
  <c r="Z214" i="17" s="1"/>
  <c r="V214" i="17"/>
  <c r="W214" i="17" s="1"/>
  <c r="AO213" i="17"/>
  <c r="AJ213" i="17" s="1"/>
  <c r="AM213" i="17"/>
  <c r="AL213" i="17"/>
  <c r="AK213" i="17"/>
  <c r="AD213" i="17"/>
  <c r="AB213" i="17"/>
  <c r="AC213" i="17" s="1"/>
  <c r="Y213" i="17"/>
  <c r="Z213" i="17" s="1"/>
  <c r="V213" i="17"/>
  <c r="W213" i="17" s="1"/>
  <c r="AL217" i="17" l="1"/>
  <c r="Z216" i="17"/>
  <c r="AM217" i="17"/>
  <c r="AK217" i="17"/>
  <c r="AE229" i="17"/>
  <c r="AE213" i="17"/>
  <c r="AE215" i="17" s="1"/>
  <c r="AJ217" i="17"/>
  <c r="AE214" i="17"/>
  <c r="AE216" i="17" s="1"/>
  <c r="W215" i="17"/>
  <c r="Z215" i="17"/>
  <c r="Z217" i="17" s="1"/>
  <c r="W216" i="17"/>
  <c r="AK243" i="17"/>
  <c r="AL243" i="17"/>
  <c r="AM243" i="17"/>
  <c r="AK244" i="17"/>
  <c r="AL244" i="17"/>
  <c r="AM244" i="17"/>
  <c r="AK245" i="17"/>
  <c r="AL245" i="17"/>
  <c r="AM245" i="17"/>
  <c r="AK246" i="17"/>
  <c r="AL246" i="17"/>
  <c r="AM246" i="17"/>
  <c r="AK247" i="17"/>
  <c r="AL247" i="17"/>
  <c r="AM247" i="17"/>
  <c r="AK248" i="17"/>
  <c r="AL248" i="17"/>
  <c r="AM248" i="17"/>
  <c r="AO72" i="17"/>
  <c r="AO73" i="17"/>
  <c r="AJ73" i="17" s="1"/>
  <c r="AO76" i="17"/>
  <c r="AO77" i="17"/>
  <c r="AO78" i="17"/>
  <c r="AO79" i="17"/>
  <c r="AO82" i="17"/>
  <c r="AO83" i="17"/>
  <c r="AO84" i="17"/>
  <c r="AO85" i="17"/>
  <c r="AJ85" i="17" s="1"/>
  <c r="AO88" i="17"/>
  <c r="AO89" i="17"/>
  <c r="AO90" i="17"/>
  <c r="AO91" i="17"/>
  <c r="AO94" i="17"/>
  <c r="AO95" i="17"/>
  <c r="AO96" i="17"/>
  <c r="AO97" i="17"/>
  <c r="AJ97" i="17" s="1"/>
  <c r="AO100" i="17"/>
  <c r="AO101" i="17"/>
  <c r="AO102" i="17"/>
  <c r="AJ102" i="17" s="1"/>
  <c r="AO103" i="17"/>
  <c r="AO106" i="17"/>
  <c r="AO107" i="17"/>
  <c r="AO108" i="17"/>
  <c r="AO109" i="17"/>
  <c r="AO112" i="17"/>
  <c r="AO113" i="17"/>
  <c r="AO114" i="17"/>
  <c r="AJ114" i="17" s="1"/>
  <c r="AO115" i="17"/>
  <c r="AJ115" i="17" s="1"/>
  <c r="AO118" i="17"/>
  <c r="AO119" i="17"/>
  <c r="AO120" i="17"/>
  <c r="AO121" i="17"/>
  <c r="AO124" i="17"/>
  <c r="AO125" i="17"/>
  <c r="AO126" i="17"/>
  <c r="AJ126" i="17" s="1"/>
  <c r="AO127" i="17"/>
  <c r="AJ127" i="17" s="1"/>
  <c r="AO130" i="17"/>
  <c r="AO131" i="17"/>
  <c r="AO132" i="17"/>
  <c r="AJ132" i="17" s="1"/>
  <c r="AO133" i="17"/>
  <c r="AJ133" i="17" s="1"/>
  <c r="AO136" i="17"/>
  <c r="AO137" i="17"/>
  <c r="AO138" i="17"/>
  <c r="AJ138" i="17" s="1"/>
  <c r="AO139" i="17"/>
  <c r="AJ139" i="17" s="1"/>
  <c r="AO142" i="17"/>
  <c r="AO143" i="17"/>
  <c r="AO150" i="17"/>
  <c r="AO151" i="17"/>
  <c r="AJ151" i="17" s="1"/>
  <c r="AO152" i="17"/>
  <c r="AJ152" i="17" s="1"/>
  <c r="AO156" i="17"/>
  <c r="AO157" i="17"/>
  <c r="AO158" i="17"/>
  <c r="AJ158" i="17" s="1"/>
  <c r="AO159" i="17"/>
  <c r="AJ159" i="17" s="1"/>
  <c r="AO162" i="17"/>
  <c r="AO163" i="17"/>
  <c r="AO164" i="17"/>
  <c r="AO165" i="17"/>
  <c r="AJ165" i="17" s="1"/>
  <c r="AO166" i="17"/>
  <c r="AJ166" i="17" s="1"/>
  <c r="AO169" i="17"/>
  <c r="AO170" i="17"/>
  <c r="AO171" i="17"/>
  <c r="AJ171" i="17" s="1"/>
  <c r="AO172" i="17"/>
  <c r="AO175" i="17"/>
  <c r="AO176" i="17"/>
  <c r="AO177" i="17"/>
  <c r="AJ177" i="17" s="1"/>
  <c r="AO178" i="17"/>
  <c r="AJ178" i="17" s="1"/>
  <c r="AO181" i="17"/>
  <c r="AO182" i="17"/>
  <c r="AO183" i="17"/>
  <c r="AJ183" i="17" s="1"/>
  <c r="AO184" i="17"/>
  <c r="AJ184" i="17" s="1"/>
  <c r="AO187" i="17"/>
  <c r="AO188" i="17"/>
  <c r="AO189" i="17"/>
  <c r="AO190" i="17"/>
  <c r="AJ190" i="17" s="1"/>
  <c r="AO193" i="17"/>
  <c r="AO194" i="17"/>
  <c r="AO195" i="17"/>
  <c r="AJ195" i="17" s="1"/>
  <c r="AO196" i="17"/>
  <c r="AO199" i="17"/>
  <c r="AO200" i="17"/>
  <c r="AO201" i="17"/>
  <c r="AJ201" i="17" s="1"/>
  <c r="AO202" i="17"/>
  <c r="AJ202" i="17" s="1"/>
  <c r="AO205" i="17"/>
  <c r="AO206" i="17"/>
  <c r="AO207" i="17"/>
  <c r="AJ207" i="17" s="1"/>
  <c r="AO208" i="17"/>
  <c r="AJ208" i="17" s="1"/>
  <c r="AO211" i="17"/>
  <c r="AO219" i="17"/>
  <c r="AJ219" i="17" s="1"/>
  <c r="AO220" i="17"/>
  <c r="AO223" i="17"/>
  <c r="AO231" i="17"/>
  <c r="AJ231" i="17" s="1"/>
  <c r="AO232" i="17"/>
  <c r="AJ232" i="17" s="1"/>
  <c r="AO235" i="17"/>
  <c r="AO236" i="17"/>
  <c r="AO237" i="17"/>
  <c r="AJ237" i="17" s="1"/>
  <c r="AO238" i="17"/>
  <c r="AO241" i="17"/>
  <c r="AO242" i="17"/>
  <c r="AO243" i="17"/>
  <c r="AJ243" i="17" s="1"/>
  <c r="AO244" i="17"/>
  <c r="AJ244" i="17" s="1"/>
  <c r="AO245" i="17"/>
  <c r="AO249" i="17"/>
  <c r="AO251" i="17"/>
  <c r="AO252" i="17"/>
  <c r="AO253" i="17"/>
  <c r="AO254" i="17"/>
  <c r="AO255" i="17"/>
  <c r="AO256" i="17"/>
  <c r="AO257" i="17"/>
  <c r="AO260" i="17"/>
  <c r="AO261" i="17"/>
  <c r="AO262" i="17"/>
  <c r="AO263" i="17"/>
  <c r="AO266" i="17"/>
  <c r="AO267" i="17"/>
  <c r="AO268" i="17"/>
  <c r="AO269" i="17"/>
  <c r="AO272" i="17"/>
  <c r="AO273" i="17"/>
  <c r="AO274" i="17"/>
  <c r="AO275" i="17"/>
  <c r="AO278" i="17"/>
  <c r="AO279" i="17"/>
  <c r="AO280" i="17"/>
  <c r="AO281" i="17"/>
  <c r="AO284" i="17"/>
  <c r="AO285" i="17"/>
  <c r="AO286" i="17"/>
  <c r="AO287" i="17"/>
  <c r="AO288" i="17"/>
  <c r="AO289" i="17"/>
  <c r="AO290" i="17"/>
  <c r="AO291" i="17"/>
  <c r="AO292" i="17"/>
  <c r="AO293" i="17"/>
  <c r="AO296" i="17"/>
  <c r="AO297" i="17"/>
  <c r="AO298" i="17"/>
  <c r="AO299" i="17"/>
  <c r="AO300" i="17"/>
  <c r="AO301" i="17"/>
  <c r="AJ245" i="17"/>
  <c r="AJ238" i="17"/>
  <c r="AJ220" i="17"/>
  <c r="AJ196" i="17"/>
  <c r="AJ189" i="17"/>
  <c r="AJ172" i="17"/>
  <c r="AJ150" i="17"/>
  <c r="AJ121" i="17"/>
  <c r="AJ120" i="17"/>
  <c r="AJ109" i="17"/>
  <c r="AJ108" i="17"/>
  <c r="AJ103" i="17"/>
  <c r="AJ96" i="17"/>
  <c r="AJ91" i="17"/>
  <c r="AJ90" i="17"/>
  <c r="AJ84" i="17"/>
  <c r="AJ79" i="17"/>
  <c r="AJ78" i="17"/>
  <c r="AJ72" i="17"/>
  <c r="AM161" i="17"/>
  <c r="AL161" i="17"/>
  <c r="AK161" i="17"/>
  <c r="AM160" i="17"/>
  <c r="AL160" i="17"/>
  <c r="AK160" i="17"/>
  <c r="AM159" i="17"/>
  <c r="AL159" i="17"/>
  <c r="AK159" i="17"/>
  <c r="AM158" i="17"/>
  <c r="AL158" i="17"/>
  <c r="AK158" i="17"/>
  <c r="AM105" i="17"/>
  <c r="AL105" i="17"/>
  <c r="AK105" i="17"/>
  <c r="AM104" i="17"/>
  <c r="AL104" i="17"/>
  <c r="AK104" i="17"/>
  <c r="AM103" i="17"/>
  <c r="AL103" i="17"/>
  <c r="AK103" i="17"/>
  <c r="AM102" i="17"/>
  <c r="AL102" i="17"/>
  <c r="AK102" i="17"/>
  <c r="AO52" i="17"/>
  <c r="AM51" i="17"/>
  <c r="AL51" i="17"/>
  <c r="AK51" i="17"/>
  <c r="AM50" i="17"/>
  <c r="AL50" i="17"/>
  <c r="AK50" i="17"/>
  <c r="AO49" i="17"/>
  <c r="AM49" i="17"/>
  <c r="AL49" i="17"/>
  <c r="AK49" i="17"/>
  <c r="AJ49" i="17"/>
  <c r="AO48" i="17"/>
  <c r="AM48" i="17"/>
  <c r="AL48" i="17"/>
  <c r="AK48" i="17"/>
  <c r="AJ48" i="17"/>
  <c r="AM27" i="17"/>
  <c r="AL27" i="17"/>
  <c r="AK27" i="17"/>
  <c r="AM26" i="17"/>
  <c r="AL26" i="17"/>
  <c r="AK26" i="17"/>
  <c r="AM25" i="17"/>
  <c r="AL25" i="17"/>
  <c r="AK25" i="17"/>
  <c r="AM24" i="17"/>
  <c r="AL24" i="17"/>
  <c r="AK24" i="17"/>
  <c r="L248" i="17"/>
  <c r="AO248" i="17" s="1"/>
  <c r="L247" i="17"/>
  <c r="AO247" i="17" s="1"/>
  <c r="L246" i="17"/>
  <c r="AO246" i="17" s="1"/>
  <c r="AD245" i="17"/>
  <c r="AB245" i="17"/>
  <c r="AC245" i="17" s="1"/>
  <c r="Y245" i="17"/>
  <c r="Z245" i="17" s="1"/>
  <c r="Z248" i="17" s="1"/>
  <c r="V245" i="17"/>
  <c r="W245" i="17" s="1"/>
  <c r="AD244" i="17"/>
  <c r="AB244" i="17"/>
  <c r="AC244" i="17" s="1"/>
  <c r="Y244" i="17"/>
  <c r="Z244" i="17" s="1"/>
  <c r="V244" i="17"/>
  <c r="W244" i="17" s="1"/>
  <c r="AD243" i="17"/>
  <c r="AB243" i="17"/>
  <c r="AC243" i="17" s="1"/>
  <c r="Y243" i="17"/>
  <c r="Z243" i="17" s="1"/>
  <c r="V243" i="17"/>
  <c r="W243" i="17" s="1"/>
  <c r="AD178" i="17"/>
  <c r="AB178" i="17"/>
  <c r="AC178" i="17" s="1"/>
  <c r="Y178" i="17"/>
  <c r="Z178" i="17" s="1"/>
  <c r="V178" i="17"/>
  <c r="W178" i="17" s="1"/>
  <c r="AD177" i="17"/>
  <c r="AB177" i="17"/>
  <c r="AC177" i="17" s="1"/>
  <c r="Y177" i="17"/>
  <c r="Z177" i="17" s="1"/>
  <c r="V177" i="17"/>
  <c r="W177" i="17" s="1"/>
  <c r="L180" i="17"/>
  <c r="AO180" i="17" s="1"/>
  <c r="L179" i="17"/>
  <c r="AO179" i="17" s="1"/>
  <c r="AM206" i="17"/>
  <c r="AL206" i="17"/>
  <c r="AK206" i="17"/>
  <c r="AM204" i="17"/>
  <c r="AL204" i="17"/>
  <c r="AK204" i="17"/>
  <c r="L204" i="17"/>
  <c r="AO204" i="17" s="1"/>
  <c r="AM203" i="17"/>
  <c r="AL203" i="17"/>
  <c r="AK203" i="17"/>
  <c r="L203" i="17"/>
  <c r="AO203" i="17" s="1"/>
  <c r="AM202" i="17"/>
  <c r="AL202" i="17"/>
  <c r="AK202" i="17"/>
  <c r="AD202" i="17"/>
  <c r="AB202" i="17"/>
  <c r="AC202" i="17" s="1"/>
  <c r="Y202" i="17"/>
  <c r="Z202" i="17" s="1"/>
  <c r="V202" i="17"/>
  <c r="W202" i="17" s="1"/>
  <c r="AM201" i="17"/>
  <c r="AL201" i="17"/>
  <c r="AK201" i="17"/>
  <c r="AD201" i="17"/>
  <c r="AB201" i="17"/>
  <c r="AC201" i="17" s="1"/>
  <c r="Y201" i="17"/>
  <c r="Z201" i="17" s="1"/>
  <c r="V201" i="17"/>
  <c r="W201" i="17" s="1"/>
  <c r="V207" i="17"/>
  <c r="W207" i="17" s="1"/>
  <c r="Y207" i="17"/>
  <c r="Z207" i="17" s="1"/>
  <c r="AB207" i="17"/>
  <c r="AC207" i="17" s="1"/>
  <c r="AD207" i="17"/>
  <c r="AK207" i="17"/>
  <c r="AL207" i="17"/>
  <c r="AM207" i="17"/>
  <c r="V208" i="17"/>
  <c r="W208" i="17" s="1"/>
  <c r="Y208" i="17"/>
  <c r="Z208" i="17" s="1"/>
  <c r="AB208" i="17"/>
  <c r="AC208" i="17" s="1"/>
  <c r="AD208" i="17"/>
  <c r="AK208" i="17"/>
  <c r="AL208" i="17"/>
  <c r="AM208" i="17"/>
  <c r="L209" i="17"/>
  <c r="AO209" i="17" s="1"/>
  <c r="AK209" i="17"/>
  <c r="AL209" i="17"/>
  <c r="AM209" i="17"/>
  <c r="L210" i="17"/>
  <c r="AO210" i="17" s="1"/>
  <c r="AK210" i="17"/>
  <c r="AL210" i="17"/>
  <c r="AM210" i="17"/>
  <c r="AD190" i="17"/>
  <c r="AB190" i="17"/>
  <c r="AC190" i="17" s="1"/>
  <c r="Y190" i="17"/>
  <c r="Z190" i="17" s="1"/>
  <c r="V190" i="17"/>
  <c r="W190" i="17" s="1"/>
  <c r="AD189" i="17"/>
  <c r="AB189" i="17"/>
  <c r="AC189" i="17" s="1"/>
  <c r="Y189" i="17"/>
  <c r="Z189" i="17" s="1"/>
  <c r="V189" i="17"/>
  <c r="W189" i="17" s="1"/>
  <c r="L192" i="17"/>
  <c r="AO192" i="17" s="1"/>
  <c r="L191" i="17"/>
  <c r="AO191" i="17" s="1"/>
  <c r="AD172" i="17"/>
  <c r="AB172" i="17"/>
  <c r="AC172" i="17" s="1"/>
  <c r="Y172" i="17"/>
  <c r="Z172" i="17" s="1"/>
  <c r="V172" i="17"/>
  <c r="W172" i="17" s="1"/>
  <c r="AD171" i="17"/>
  <c r="AB171" i="17"/>
  <c r="AC171" i="17" s="1"/>
  <c r="Y171" i="17"/>
  <c r="Z171" i="17" s="1"/>
  <c r="V171" i="17"/>
  <c r="W171" i="17" s="1"/>
  <c r="L174" i="17"/>
  <c r="AO174" i="17" s="1"/>
  <c r="L173" i="17"/>
  <c r="AO173" i="17" s="1"/>
  <c r="L168" i="17"/>
  <c r="AO168" i="17" s="1"/>
  <c r="L167" i="17"/>
  <c r="AO167" i="17" s="1"/>
  <c r="AD166" i="17"/>
  <c r="AB166" i="17"/>
  <c r="AC166" i="17" s="1"/>
  <c r="Y166" i="17"/>
  <c r="Z166" i="17" s="1"/>
  <c r="V166" i="17"/>
  <c r="W166" i="17" s="1"/>
  <c r="AD165" i="17"/>
  <c r="AB165" i="17"/>
  <c r="AC165" i="17" s="1"/>
  <c r="Y165" i="17"/>
  <c r="Z165" i="17" s="1"/>
  <c r="V165" i="17"/>
  <c r="W165" i="17" s="1"/>
  <c r="AD159" i="17"/>
  <c r="AB159" i="17"/>
  <c r="AC159" i="17" s="1"/>
  <c r="Y159" i="17"/>
  <c r="Z159" i="17" s="1"/>
  <c r="V159" i="17"/>
  <c r="W159" i="17" s="1"/>
  <c r="AD158" i="17"/>
  <c r="AB158" i="17"/>
  <c r="AC158" i="17" s="1"/>
  <c r="Y158" i="17"/>
  <c r="Z158" i="17" s="1"/>
  <c r="V158" i="17"/>
  <c r="W158" i="17" s="1"/>
  <c r="L161" i="17"/>
  <c r="AO161" i="17" s="1"/>
  <c r="L160" i="17"/>
  <c r="AO160" i="17" s="1"/>
  <c r="L155" i="17"/>
  <c r="AO155" i="17" s="1"/>
  <c r="L154" i="17"/>
  <c r="AO154" i="17" s="1"/>
  <c r="L153" i="17"/>
  <c r="AO153" i="17" s="1"/>
  <c r="AM135" i="17"/>
  <c r="AL135" i="17"/>
  <c r="AK135" i="17"/>
  <c r="L135" i="17"/>
  <c r="AO135" i="17" s="1"/>
  <c r="AM134" i="17"/>
  <c r="AL134" i="17"/>
  <c r="AK134" i="17"/>
  <c r="L134" i="17"/>
  <c r="AO134" i="17" s="1"/>
  <c r="AM133" i="17"/>
  <c r="AL133" i="17"/>
  <c r="AK133" i="17"/>
  <c r="AD133" i="17"/>
  <c r="AB133" i="17"/>
  <c r="AC133" i="17" s="1"/>
  <c r="Y133" i="17"/>
  <c r="Z133" i="17" s="1"/>
  <c r="V133" i="17"/>
  <c r="W133" i="17" s="1"/>
  <c r="AM132" i="17"/>
  <c r="AL132" i="17"/>
  <c r="AK132" i="17"/>
  <c r="AD132" i="17"/>
  <c r="AB132" i="17"/>
  <c r="AC132" i="17" s="1"/>
  <c r="Y132" i="17"/>
  <c r="Z132" i="17" s="1"/>
  <c r="V132" i="17"/>
  <c r="W132" i="17" s="1"/>
  <c r="AM151" i="17"/>
  <c r="AL151" i="17"/>
  <c r="AK151" i="17"/>
  <c r="AD151" i="17"/>
  <c r="AB151" i="17"/>
  <c r="AC151" i="17" s="1"/>
  <c r="Y151" i="17"/>
  <c r="Z151" i="17" s="1"/>
  <c r="V151" i="17"/>
  <c r="W151" i="17" s="1"/>
  <c r="AM77" i="17"/>
  <c r="AL77" i="17"/>
  <c r="AK77" i="17"/>
  <c r="AM75" i="17"/>
  <c r="AL75" i="17"/>
  <c r="AK75" i="17"/>
  <c r="L75" i="17"/>
  <c r="AO75" i="17" s="1"/>
  <c r="AM74" i="17"/>
  <c r="AL74" i="17"/>
  <c r="AK74" i="17"/>
  <c r="L74" i="17"/>
  <c r="AO74" i="17" s="1"/>
  <c r="AM73" i="17"/>
  <c r="AL73" i="17"/>
  <c r="AK73" i="17"/>
  <c r="AD73" i="17"/>
  <c r="AB73" i="17"/>
  <c r="AC73" i="17" s="1"/>
  <c r="Y73" i="17"/>
  <c r="Z73" i="17" s="1"/>
  <c r="V73" i="17"/>
  <c r="W73" i="17" s="1"/>
  <c r="AM72" i="17"/>
  <c r="AL72" i="17"/>
  <c r="AK72" i="17"/>
  <c r="AD72" i="17"/>
  <c r="AB72" i="17"/>
  <c r="AC72" i="17" s="1"/>
  <c r="Y72" i="17"/>
  <c r="Z72" i="17" s="1"/>
  <c r="V72" i="17"/>
  <c r="W72" i="17" s="1"/>
  <c r="V78" i="17"/>
  <c r="W78" i="17" s="1"/>
  <c r="Y78" i="17"/>
  <c r="Z78" i="17" s="1"/>
  <c r="AB78" i="17"/>
  <c r="AC78" i="17" s="1"/>
  <c r="AD78" i="17"/>
  <c r="AK78" i="17"/>
  <c r="AL78" i="17"/>
  <c r="AM78" i="17"/>
  <c r="V79" i="17"/>
  <c r="W79" i="17" s="1"/>
  <c r="Y79" i="17"/>
  <c r="Z79" i="17" s="1"/>
  <c r="AB79" i="17"/>
  <c r="AC79" i="17" s="1"/>
  <c r="AD79" i="17"/>
  <c r="AK79" i="17"/>
  <c r="AL79" i="17"/>
  <c r="AM79" i="17"/>
  <c r="L80" i="17"/>
  <c r="AO80" i="17" s="1"/>
  <c r="AK80" i="17"/>
  <c r="AL80" i="17"/>
  <c r="AM80" i="17"/>
  <c r="L81" i="17"/>
  <c r="AO81" i="17" s="1"/>
  <c r="AK81" i="17"/>
  <c r="AL81" i="17"/>
  <c r="AM81" i="17"/>
  <c r="AK83" i="17"/>
  <c r="AL83" i="17"/>
  <c r="AM83" i="17"/>
  <c r="AD103" i="17"/>
  <c r="AB103" i="17"/>
  <c r="AC103" i="17" s="1"/>
  <c r="Y103" i="17"/>
  <c r="Z103" i="17" s="1"/>
  <c r="V103" i="17"/>
  <c r="W103" i="17" s="1"/>
  <c r="AD102" i="17"/>
  <c r="AB102" i="17"/>
  <c r="AC102" i="17" s="1"/>
  <c r="Y102" i="17"/>
  <c r="Z102" i="17" s="1"/>
  <c r="V102" i="17"/>
  <c r="W102" i="17" s="1"/>
  <c r="L105" i="17"/>
  <c r="AO105" i="17" s="1"/>
  <c r="L104" i="17"/>
  <c r="AO104" i="17" s="1"/>
  <c r="AD49" i="17"/>
  <c r="AB49" i="17"/>
  <c r="AC49" i="17" s="1"/>
  <c r="Y49" i="17"/>
  <c r="Z49" i="17" s="1"/>
  <c r="V49" i="17"/>
  <c r="W49" i="17" s="1"/>
  <c r="AD48" i="17"/>
  <c r="AB48" i="17"/>
  <c r="AC48" i="17" s="1"/>
  <c r="Y48" i="17"/>
  <c r="Z48" i="17" s="1"/>
  <c r="V48" i="17"/>
  <c r="W48" i="17" s="1"/>
  <c r="L51" i="17"/>
  <c r="AO51" i="17" s="1"/>
  <c r="L50" i="17"/>
  <c r="AO50" i="17" s="1"/>
  <c r="L27" i="17"/>
  <c r="L26" i="17"/>
  <c r="AD25" i="17"/>
  <c r="AB25" i="17"/>
  <c r="AC25" i="17" s="1"/>
  <c r="Y25" i="17"/>
  <c r="Z25" i="17" s="1"/>
  <c r="V25" i="17"/>
  <c r="W25" i="17" s="1"/>
  <c r="AD24" i="17"/>
  <c r="AB24" i="17"/>
  <c r="AC24" i="17" s="1"/>
  <c r="Y24" i="17"/>
  <c r="Z24" i="17" s="1"/>
  <c r="V24" i="17"/>
  <c r="W24" i="17" s="1"/>
  <c r="AK205" i="17" l="1"/>
  <c r="AM205" i="17"/>
  <c r="AK211" i="17"/>
  <c r="AM249" i="17"/>
  <c r="AL249" i="17"/>
  <c r="AM211" i="17"/>
  <c r="AL205" i="17"/>
  <c r="AE244" i="17"/>
  <c r="AE247" i="17" s="1"/>
  <c r="AE245" i="17"/>
  <c r="AE248" i="17" s="1"/>
  <c r="AK249" i="17"/>
  <c r="AL211" i="17"/>
  <c r="AL52" i="17"/>
  <c r="AE217" i="17"/>
  <c r="W217" i="17"/>
  <c r="AK52" i="17"/>
  <c r="AM106" i="17"/>
  <c r="AM162" i="17"/>
  <c r="AJ175" i="17"/>
  <c r="AJ249" i="17"/>
  <c r="AJ142" i="17"/>
  <c r="AJ156" i="17"/>
  <c r="AL106" i="17"/>
  <c r="AL162" i="17"/>
  <c r="AJ169" i="17"/>
  <c r="AJ181" i="17"/>
  <c r="AK162" i="17"/>
  <c r="AJ193" i="17"/>
  <c r="AJ162" i="17"/>
  <c r="AL28" i="17"/>
  <c r="AJ52" i="17"/>
  <c r="AM52" i="17"/>
  <c r="AJ106" i="17"/>
  <c r="AK106" i="17"/>
  <c r="AK28" i="17"/>
  <c r="AM28" i="17"/>
  <c r="AE243" i="17"/>
  <c r="AE246" i="17" s="1"/>
  <c r="AE207" i="17"/>
  <c r="AE209" i="17" s="1"/>
  <c r="Z203" i="17"/>
  <c r="Z204" i="17"/>
  <c r="Z191" i="17"/>
  <c r="Z192" i="17"/>
  <c r="W191" i="17"/>
  <c r="W192" i="17"/>
  <c r="W179" i="17"/>
  <c r="AE178" i="17"/>
  <c r="AE180" i="17" s="1"/>
  <c r="Z168" i="17"/>
  <c r="W168" i="17"/>
  <c r="W167" i="17"/>
  <c r="W135" i="17"/>
  <c r="Z27" i="17"/>
  <c r="AE208" i="17"/>
  <c r="AE210" i="17" s="1"/>
  <c r="W209" i="17"/>
  <c r="W247" i="17"/>
  <c r="Z134" i="17"/>
  <c r="Z135" i="17"/>
  <c r="W210" i="17"/>
  <c r="Z209" i="17"/>
  <c r="W246" i="17"/>
  <c r="Z246" i="17"/>
  <c r="Z247" i="17"/>
  <c r="W248" i="17"/>
  <c r="Z81" i="17"/>
  <c r="W80" i="17"/>
  <c r="W75" i="17"/>
  <c r="W160" i="17"/>
  <c r="W161" i="17"/>
  <c r="W173" i="17"/>
  <c r="W174" i="17"/>
  <c r="AE201" i="17"/>
  <c r="AE203" i="17" s="1"/>
  <c r="AE202" i="17"/>
  <c r="AE204" i="17" s="1"/>
  <c r="W180" i="17"/>
  <c r="AE189" i="17"/>
  <c r="AE191" i="17" s="1"/>
  <c r="Z210" i="17"/>
  <c r="Z211" i="17" s="1"/>
  <c r="Z179" i="17"/>
  <c r="AE190" i="17"/>
  <c r="AE192" i="17" s="1"/>
  <c r="AE177" i="17"/>
  <c r="AE179" i="17" s="1"/>
  <c r="Z180" i="17"/>
  <c r="W203" i="17"/>
  <c r="W204" i="17"/>
  <c r="AE132" i="17"/>
  <c r="AE134" i="17" s="1"/>
  <c r="Z104" i="17"/>
  <c r="W81" i="17"/>
  <c r="Z160" i="17"/>
  <c r="Z161" i="17"/>
  <c r="Z173" i="17"/>
  <c r="Z174" i="17"/>
  <c r="W154" i="17"/>
  <c r="AE158" i="17"/>
  <c r="AE160" i="17" s="1"/>
  <c r="AE159" i="17"/>
  <c r="AE161" i="17" s="1"/>
  <c r="AE165" i="17"/>
  <c r="AE167" i="17" s="1"/>
  <c r="AE171" i="17"/>
  <c r="AE173" i="17" s="1"/>
  <c r="AE172" i="17"/>
  <c r="AE174" i="17" s="1"/>
  <c r="Z154" i="17"/>
  <c r="AL136" i="17"/>
  <c r="Z167" i="17"/>
  <c r="AE166" i="17"/>
  <c r="AE168" i="17" s="1"/>
  <c r="AE133" i="17"/>
  <c r="AE135" i="17" s="1"/>
  <c r="AM76" i="17"/>
  <c r="AM136" i="17"/>
  <c r="W134" i="17"/>
  <c r="AK136" i="17"/>
  <c r="AE72" i="17"/>
  <c r="AE74" i="17" s="1"/>
  <c r="AE78" i="17"/>
  <c r="AE80" i="17" s="1"/>
  <c r="W74" i="17"/>
  <c r="AK76" i="17"/>
  <c r="Z50" i="17"/>
  <c r="AE79" i="17"/>
  <c r="AE81" i="17" s="1"/>
  <c r="AL76" i="17"/>
  <c r="AE73" i="17"/>
  <c r="AE75" i="17" s="1"/>
  <c r="W27" i="17"/>
  <c r="W50" i="17"/>
  <c r="Z80" i="17"/>
  <c r="Z105" i="17"/>
  <c r="AE151" i="17"/>
  <c r="AE154" i="17" s="1"/>
  <c r="AE102" i="17"/>
  <c r="AE104" i="17" s="1"/>
  <c r="AE103" i="17"/>
  <c r="AE105" i="17" s="1"/>
  <c r="AL82" i="17"/>
  <c r="AM82" i="17"/>
  <c r="AK82" i="17"/>
  <c r="Z74" i="17"/>
  <c r="Z75" i="17"/>
  <c r="Z51" i="17"/>
  <c r="AE24" i="17"/>
  <c r="AE26" i="17" s="1"/>
  <c r="AE25" i="17"/>
  <c r="AE27" i="17" s="1"/>
  <c r="AE48" i="17"/>
  <c r="AE50" i="17" s="1"/>
  <c r="AE49" i="17"/>
  <c r="AE51" i="17" s="1"/>
  <c r="W104" i="17"/>
  <c r="W105" i="17"/>
  <c r="W51" i="17"/>
  <c r="W26" i="17"/>
  <c r="Z26" i="17"/>
  <c r="AE249" i="17" l="1"/>
  <c r="Z169" i="17"/>
  <c r="W82" i="17"/>
  <c r="AE211" i="17"/>
  <c r="AE82" i="17"/>
  <c r="Z52" i="17"/>
  <c r="Z136" i="17"/>
  <c r="W211" i="17"/>
  <c r="Z82" i="17"/>
  <c r="W136" i="17"/>
  <c r="W193" i="17"/>
  <c r="Z205" i="17"/>
  <c r="W205" i="17"/>
  <c r="W181" i="17"/>
  <c r="AE205" i="17"/>
  <c r="Z193" i="17"/>
  <c r="W249" i="17"/>
  <c r="AE193" i="17"/>
  <c r="AE181" i="17"/>
  <c r="W169" i="17"/>
  <c r="Z28" i="17"/>
  <c r="W162" i="17"/>
  <c r="W76" i="17"/>
  <c r="Z181" i="17"/>
  <c r="Z249" i="17"/>
  <c r="W175" i="17"/>
  <c r="AE169" i="17"/>
  <c r="AE136" i="17"/>
  <c r="Z106" i="17"/>
  <c r="AE162" i="17"/>
  <c r="Z175" i="17"/>
  <c r="W28" i="17"/>
  <c r="AE175" i="17"/>
  <c r="Z162" i="17"/>
  <c r="AE76" i="17"/>
  <c r="W52" i="17"/>
  <c r="AE52" i="17"/>
  <c r="AE106" i="17"/>
  <c r="Z76" i="17"/>
  <c r="AE28" i="17"/>
  <c r="W106" i="17"/>
  <c r="AK251" i="11" l="1"/>
  <c r="AL251" i="11"/>
  <c r="AK252" i="11"/>
  <c r="AL252" i="11"/>
  <c r="AK253" i="11"/>
  <c r="AL253" i="11"/>
  <c r="AK254" i="11"/>
  <c r="AL254" i="11"/>
  <c r="AK255" i="11"/>
  <c r="AL255" i="11"/>
  <c r="AK256" i="11"/>
  <c r="AL256" i="11"/>
  <c r="AK257" i="11"/>
  <c r="AL257" i="11"/>
  <c r="AK258" i="11"/>
  <c r="AL258" i="11"/>
  <c r="AK259" i="11"/>
  <c r="AL259" i="11"/>
  <c r="AK260" i="11"/>
  <c r="AL260" i="11"/>
  <c r="AK261" i="11"/>
  <c r="AL261" i="11"/>
  <c r="AK262" i="11"/>
  <c r="AL262" i="11"/>
  <c r="AK263" i="11"/>
  <c r="AL263" i="11"/>
  <c r="AL250" i="11"/>
  <c r="AK250" i="11"/>
  <c r="AK234" i="11"/>
  <c r="AL234" i="11"/>
  <c r="AK235" i="11"/>
  <c r="AL235" i="11"/>
  <c r="AK236" i="11"/>
  <c r="AL236" i="11"/>
  <c r="AK237" i="11"/>
  <c r="AL237" i="11"/>
  <c r="AK238" i="11"/>
  <c r="AL238" i="11"/>
  <c r="AK239" i="11"/>
  <c r="AL239" i="11"/>
  <c r="AK240" i="11"/>
  <c r="AL240" i="11"/>
  <c r="AK241" i="11"/>
  <c r="AL241" i="11"/>
  <c r="AK242" i="11"/>
  <c r="AL242" i="11"/>
  <c r="AK243" i="11"/>
  <c r="AL243" i="11"/>
  <c r="AK244" i="11"/>
  <c r="AL244" i="11"/>
  <c r="AK245" i="11"/>
  <c r="AL245" i="11"/>
  <c r="AK246" i="11"/>
  <c r="AL246" i="11"/>
  <c r="AL233" i="11"/>
  <c r="AK233" i="11"/>
  <c r="AK215" i="11"/>
  <c r="AL215" i="11"/>
  <c r="AK216" i="11"/>
  <c r="AL216" i="11"/>
  <c r="AK217" i="11"/>
  <c r="AL217" i="11"/>
  <c r="AK218" i="11"/>
  <c r="AL218" i="11"/>
  <c r="AK219" i="11"/>
  <c r="AL219" i="11"/>
  <c r="AK220" i="11"/>
  <c r="AL220" i="11"/>
  <c r="AK221" i="11"/>
  <c r="AL221" i="11"/>
  <c r="AK222" i="11"/>
  <c r="AL222" i="11"/>
  <c r="AK223" i="11"/>
  <c r="AL223" i="11"/>
  <c r="AK224" i="11"/>
  <c r="AL224" i="11"/>
  <c r="AK225" i="11"/>
  <c r="AL225" i="11"/>
  <c r="AK226" i="11"/>
  <c r="AL226" i="11"/>
  <c r="AK227" i="11"/>
  <c r="AL227" i="11"/>
  <c r="AK228" i="11"/>
  <c r="AL228" i="11"/>
  <c r="AK229" i="11"/>
  <c r="AL229" i="11"/>
  <c r="AL214" i="11"/>
  <c r="AK214" i="11"/>
  <c r="AK198" i="11"/>
  <c r="AL198" i="11"/>
  <c r="AK199" i="11"/>
  <c r="AL199" i="11"/>
  <c r="AK200" i="11"/>
  <c r="AL200" i="11"/>
  <c r="AK201" i="11"/>
  <c r="AL201" i="11"/>
  <c r="AK202" i="11"/>
  <c r="AL202" i="11"/>
  <c r="AK203" i="11"/>
  <c r="AL203" i="11"/>
  <c r="AK204" i="11"/>
  <c r="AL204" i="11"/>
  <c r="AK205" i="11"/>
  <c r="AL205" i="11"/>
  <c r="AK206" i="11"/>
  <c r="AL206" i="11"/>
  <c r="AK207" i="11"/>
  <c r="AL207" i="11"/>
  <c r="AK208" i="11"/>
  <c r="AL208" i="11"/>
  <c r="AK209" i="11"/>
  <c r="AL209" i="11"/>
  <c r="AK210" i="11"/>
  <c r="AL210" i="11"/>
  <c r="AL197" i="11"/>
  <c r="AK197" i="11"/>
  <c r="AK181" i="11"/>
  <c r="AL181" i="11"/>
  <c r="AK182" i="11"/>
  <c r="AL182" i="11"/>
  <c r="AK183" i="11"/>
  <c r="AL183" i="11"/>
  <c r="AK184" i="11"/>
  <c r="AL184" i="11"/>
  <c r="AK185" i="11"/>
  <c r="AL185" i="11"/>
  <c r="AK186" i="11"/>
  <c r="AL186" i="11"/>
  <c r="AK187" i="11"/>
  <c r="AL187" i="11"/>
  <c r="AK188" i="11"/>
  <c r="AL188" i="11"/>
  <c r="AK189" i="11"/>
  <c r="AL189" i="11"/>
  <c r="AK190" i="11"/>
  <c r="AL190" i="11"/>
  <c r="AK191" i="11"/>
  <c r="AL191" i="11"/>
  <c r="AK192" i="11"/>
  <c r="AL192" i="11"/>
  <c r="AK193" i="11"/>
  <c r="AL193" i="11"/>
  <c r="AL180" i="11"/>
  <c r="AK180" i="11"/>
  <c r="AK163" i="11"/>
  <c r="AL163" i="11"/>
  <c r="AK164" i="11"/>
  <c r="AL164" i="11"/>
  <c r="AK165" i="11"/>
  <c r="AL165" i="11"/>
  <c r="AK166" i="11"/>
  <c r="AL166" i="11"/>
  <c r="AK167" i="11"/>
  <c r="AL167" i="11"/>
  <c r="AK168" i="11"/>
  <c r="AL168" i="11"/>
  <c r="AK169" i="11"/>
  <c r="AL169" i="11"/>
  <c r="AK170" i="11"/>
  <c r="AL170" i="11"/>
  <c r="AK171" i="11"/>
  <c r="AL171" i="11"/>
  <c r="AK172" i="11"/>
  <c r="AL172" i="11"/>
  <c r="AK173" i="11"/>
  <c r="AL173" i="11"/>
  <c r="AK174" i="11"/>
  <c r="AL174" i="11"/>
  <c r="AK175" i="11"/>
  <c r="AL175" i="11"/>
  <c r="AK176" i="11"/>
  <c r="AL176" i="11"/>
  <c r="AL162" i="11"/>
  <c r="AK162" i="11"/>
  <c r="AK145" i="11"/>
  <c r="AL145" i="11"/>
  <c r="AK146" i="11"/>
  <c r="AL146" i="11"/>
  <c r="AK147" i="11"/>
  <c r="AL147" i="11"/>
  <c r="AK148" i="11"/>
  <c r="AL148" i="11"/>
  <c r="AK149" i="11"/>
  <c r="AL149" i="11"/>
  <c r="AK150" i="11"/>
  <c r="AL150" i="11"/>
  <c r="AK151" i="11"/>
  <c r="AL151" i="11"/>
  <c r="AK152" i="11"/>
  <c r="AL152" i="11"/>
  <c r="AK153" i="11"/>
  <c r="AL153" i="11"/>
  <c r="AK154" i="11"/>
  <c r="AL154" i="11"/>
  <c r="AK155" i="11"/>
  <c r="AL155" i="11"/>
  <c r="AK156" i="11"/>
  <c r="AL156" i="11"/>
  <c r="AK157" i="11"/>
  <c r="AL157" i="11"/>
  <c r="AK158" i="11"/>
  <c r="AL158" i="11"/>
  <c r="AL144" i="11"/>
  <c r="AK144" i="11"/>
  <c r="AK127" i="11"/>
  <c r="AL127" i="11"/>
  <c r="AK128" i="11"/>
  <c r="AL128" i="11"/>
  <c r="AK129" i="11"/>
  <c r="AL129" i="11"/>
  <c r="AK130" i="11"/>
  <c r="AL130" i="11"/>
  <c r="AK131" i="11"/>
  <c r="AL131" i="11"/>
  <c r="AK132" i="11"/>
  <c r="AL132" i="11"/>
  <c r="AK133" i="11"/>
  <c r="AL133" i="11"/>
  <c r="AK134" i="11"/>
  <c r="AL134" i="11"/>
  <c r="AK135" i="11"/>
  <c r="AL135" i="11"/>
  <c r="AK136" i="11"/>
  <c r="AL136" i="11"/>
  <c r="AK137" i="11"/>
  <c r="AL137" i="11"/>
  <c r="AK138" i="11"/>
  <c r="AL138" i="11"/>
  <c r="AK139" i="11"/>
  <c r="AL139" i="11"/>
  <c r="AK140" i="11"/>
  <c r="AL140" i="11"/>
  <c r="AL126" i="11"/>
  <c r="AK126"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AK120" i="11"/>
  <c r="AL120" i="11"/>
  <c r="AK121" i="11"/>
  <c r="AL121" i="11"/>
  <c r="AK122" i="11"/>
  <c r="AL122" i="11"/>
  <c r="AL107" i="11"/>
  <c r="AK107"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L90" i="11"/>
  <c r="AK90"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L71" i="11"/>
  <c r="AK71"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L54" i="11"/>
  <c r="AK54"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L36" i="11"/>
  <c r="AK36" i="11"/>
  <c r="AK21" i="1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L20" i="11"/>
  <c r="AK20" i="11"/>
  <c r="AK4" i="11"/>
  <c r="AL4" i="11"/>
  <c r="AK5" i="11"/>
  <c r="AL5" i="11"/>
  <c r="AK6" i="11"/>
  <c r="AL6" i="11"/>
  <c r="AK7" i="11"/>
  <c r="AL7" i="11"/>
  <c r="AK8" i="11"/>
  <c r="AL8" i="11"/>
  <c r="AK9" i="11"/>
  <c r="AL9" i="11"/>
  <c r="AK10" i="11"/>
  <c r="AL10" i="11"/>
  <c r="AK11" i="11"/>
  <c r="AL11" i="11"/>
  <c r="AK12" i="11"/>
  <c r="AL12" i="11"/>
  <c r="AK13" i="11"/>
  <c r="AL13" i="11"/>
  <c r="AK14" i="11"/>
  <c r="AL14" i="11"/>
  <c r="AK15" i="11"/>
  <c r="AL15" i="11"/>
  <c r="AK16" i="11"/>
  <c r="AL16" i="11"/>
  <c r="AL3" i="11"/>
  <c r="AK3" i="11"/>
  <c r="AB251" i="11"/>
  <c r="AB252" i="11"/>
  <c r="AB253" i="11"/>
  <c r="AB254" i="11"/>
  <c r="AB255" i="11"/>
  <c r="AB256" i="11"/>
  <c r="AB257" i="11"/>
  <c r="AB258" i="11"/>
  <c r="AB259" i="11"/>
  <c r="AB260" i="11"/>
  <c r="AB261" i="11"/>
  <c r="AB262" i="11"/>
  <c r="AB263" i="11"/>
  <c r="AB250" i="11"/>
  <c r="AB234" i="11"/>
  <c r="AB235" i="11"/>
  <c r="AB236" i="11"/>
  <c r="AB237" i="11"/>
  <c r="AB238" i="11"/>
  <c r="AB239" i="11"/>
  <c r="AB240" i="11"/>
  <c r="AB241" i="11"/>
  <c r="AB242" i="11"/>
  <c r="AB243" i="11"/>
  <c r="AB244" i="11"/>
  <c r="AB245" i="11"/>
  <c r="AB246" i="11"/>
  <c r="AB233" i="11"/>
  <c r="AB215" i="11"/>
  <c r="AB216" i="11"/>
  <c r="AB217" i="11"/>
  <c r="AB218" i="11"/>
  <c r="AB219" i="11"/>
  <c r="AB220" i="11"/>
  <c r="AB221" i="11"/>
  <c r="AB222" i="11"/>
  <c r="AB223" i="11"/>
  <c r="AB224" i="11"/>
  <c r="AB225" i="11"/>
  <c r="AB226" i="11"/>
  <c r="AB227" i="11"/>
  <c r="AB228" i="11"/>
  <c r="AB229" i="11"/>
  <c r="AB214" i="11"/>
  <c r="AB198" i="11"/>
  <c r="AB199" i="11"/>
  <c r="AB200" i="11"/>
  <c r="AB201" i="11"/>
  <c r="AB202" i="11"/>
  <c r="AB203" i="11"/>
  <c r="AB204" i="11"/>
  <c r="AB205" i="11"/>
  <c r="AB206" i="11"/>
  <c r="AB207" i="11"/>
  <c r="AB208" i="11"/>
  <c r="AB209" i="11"/>
  <c r="AB210" i="11"/>
  <c r="AB197" i="11"/>
  <c r="AB181" i="11"/>
  <c r="AB182" i="11"/>
  <c r="AB183" i="11"/>
  <c r="AB184" i="11"/>
  <c r="AB185" i="11"/>
  <c r="AB186" i="11"/>
  <c r="AB187" i="11"/>
  <c r="AB188" i="11"/>
  <c r="AB189" i="11"/>
  <c r="AB190" i="11"/>
  <c r="AB191" i="11"/>
  <c r="AB192" i="11"/>
  <c r="AB193" i="11"/>
  <c r="AB180" i="11"/>
  <c r="AB163" i="11"/>
  <c r="AB164" i="11"/>
  <c r="AB165" i="11"/>
  <c r="AB166" i="11"/>
  <c r="AB167" i="11"/>
  <c r="AB168" i="11"/>
  <c r="AB169" i="11"/>
  <c r="AB170" i="11"/>
  <c r="AB171" i="11"/>
  <c r="AB172" i="11"/>
  <c r="AB173" i="11"/>
  <c r="AB174" i="11"/>
  <c r="AB175" i="11"/>
  <c r="AB176" i="11"/>
  <c r="AB162" i="11"/>
  <c r="AB145" i="11"/>
  <c r="AB146" i="11"/>
  <c r="AB147" i="11"/>
  <c r="AB148" i="11"/>
  <c r="AB149" i="11"/>
  <c r="AB150" i="11"/>
  <c r="AB151" i="11"/>
  <c r="AB152" i="11"/>
  <c r="AB153" i="11"/>
  <c r="AB154" i="11"/>
  <c r="AB155" i="11"/>
  <c r="AB156" i="11"/>
  <c r="AB157" i="11"/>
  <c r="AB158" i="11"/>
  <c r="AB144" i="11"/>
  <c r="AB127" i="11"/>
  <c r="AB128" i="11"/>
  <c r="AB129" i="11"/>
  <c r="AB130" i="11"/>
  <c r="AB131" i="11"/>
  <c r="AB132" i="11"/>
  <c r="AB133" i="11"/>
  <c r="AB134" i="11"/>
  <c r="AB135" i="11"/>
  <c r="AB136" i="11"/>
  <c r="AB137" i="11"/>
  <c r="AB138" i="11"/>
  <c r="AB139" i="11"/>
  <c r="AB140" i="11"/>
  <c r="AB126" i="11"/>
  <c r="AB108" i="11"/>
  <c r="AB109" i="11"/>
  <c r="AB110" i="11"/>
  <c r="AB111" i="11"/>
  <c r="AB112" i="11"/>
  <c r="AB113" i="11"/>
  <c r="AB114" i="11"/>
  <c r="AB115" i="11"/>
  <c r="AB116" i="11"/>
  <c r="AB117" i="11"/>
  <c r="AB118" i="11"/>
  <c r="AB119" i="11"/>
  <c r="AB120" i="11"/>
  <c r="AB121" i="11"/>
  <c r="AB122" i="11"/>
  <c r="AB107" i="11"/>
  <c r="AB91" i="11"/>
  <c r="AB92" i="11"/>
  <c r="AB93" i="11"/>
  <c r="AB94" i="11"/>
  <c r="AB95" i="11"/>
  <c r="AB96" i="11"/>
  <c r="AB97" i="11"/>
  <c r="AB98" i="11"/>
  <c r="AB99" i="11"/>
  <c r="AB100" i="11"/>
  <c r="AB101" i="11"/>
  <c r="AB102" i="11"/>
  <c r="AB103" i="11"/>
  <c r="AB90" i="11"/>
  <c r="AB72" i="11"/>
  <c r="AB73" i="11"/>
  <c r="AB74" i="11"/>
  <c r="AB75" i="11"/>
  <c r="AB76" i="11"/>
  <c r="AB77" i="11"/>
  <c r="AB78" i="11"/>
  <c r="AB79" i="11"/>
  <c r="AB80" i="11"/>
  <c r="AB81" i="11"/>
  <c r="AB82" i="11"/>
  <c r="AB83" i="11"/>
  <c r="AB84" i="11"/>
  <c r="AB85" i="11"/>
  <c r="AB86" i="11"/>
  <c r="AB71" i="11"/>
  <c r="AB55" i="11"/>
  <c r="AB56" i="11"/>
  <c r="AB57" i="11"/>
  <c r="AB58" i="11"/>
  <c r="AB59" i="11"/>
  <c r="AB60" i="11"/>
  <c r="AB61" i="11"/>
  <c r="AB62" i="11"/>
  <c r="AB63" i="11"/>
  <c r="AB64" i="11"/>
  <c r="AB65" i="11"/>
  <c r="AB66" i="11"/>
  <c r="AB67" i="11"/>
  <c r="AB54" i="11"/>
  <c r="AB37" i="11"/>
  <c r="AB38" i="11"/>
  <c r="AB39" i="11"/>
  <c r="AB40" i="11"/>
  <c r="AB41" i="11"/>
  <c r="AB42" i="11"/>
  <c r="AB43" i="11"/>
  <c r="AB44" i="11"/>
  <c r="AB45" i="11"/>
  <c r="AB46" i="11"/>
  <c r="AB47" i="11"/>
  <c r="AB48" i="11"/>
  <c r="AB49" i="11"/>
  <c r="AC49" i="11" s="1"/>
  <c r="AB50" i="11"/>
  <c r="AB36" i="11"/>
  <c r="AB21" i="11"/>
  <c r="AB22" i="11"/>
  <c r="AB23" i="11"/>
  <c r="AB24" i="11"/>
  <c r="AB25" i="11"/>
  <c r="AB26" i="11"/>
  <c r="AB27" i="11"/>
  <c r="AB28" i="11"/>
  <c r="AB29" i="11"/>
  <c r="AB30" i="11"/>
  <c r="AB31" i="11"/>
  <c r="AB32" i="11"/>
  <c r="AB20" i="11"/>
  <c r="AB4" i="11"/>
  <c r="AB5" i="11"/>
  <c r="AB6" i="11"/>
  <c r="AB7" i="11"/>
  <c r="AB8" i="11"/>
  <c r="AB9" i="11"/>
  <c r="AB10" i="11"/>
  <c r="AB11" i="11"/>
  <c r="AB12" i="11"/>
  <c r="AB13" i="11"/>
  <c r="AB14" i="11"/>
  <c r="AB15" i="11"/>
  <c r="AB16" i="11"/>
  <c r="AB3" i="11"/>
  <c r="AO138" i="12"/>
  <c r="AJ138" i="12" s="1"/>
  <c r="AM138" i="12"/>
  <c r="AL138" i="12"/>
  <c r="AK138" i="12"/>
  <c r="AD138" i="12"/>
  <c r="AB138" i="12"/>
  <c r="AC138" i="12" s="1"/>
  <c r="Y138" i="12"/>
  <c r="Z138" i="12" s="1"/>
  <c r="V138" i="12"/>
  <c r="W138" i="12" s="1"/>
  <c r="AO137" i="12"/>
  <c r="AJ137" i="12" s="1"/>
  <c r="AM137" i="12"/>
  <c r="AL137" i="12"/>
  <c r="AK137" i="12"/>
  <c r="AD137" i="12"/>
  <c r="AB137" i="12"/>
  <c r="AC137" i="12" s="1"/>
  <c r="Y137" i="12"/>
  <c r="Z137" i="12" s="1"/>
  <c r="V137" i="12"/>
  <c r="W137" i="12" s="1"/>
  <c r="AO120" i="12"/>
  <c r="AJ120" i="12" s="1"/>
  <c r="AM120" i="12"/>
  <c r="AL120" i="12"/>
  <c r="AK120" i="12"/>
  <c r="AD120" i="12"/>
  <c r="AB120" i="12"/>
  <c r="AC120" i="12" s="1"/>
  <c r="Y120" i="12"/>
  <c r="Z120" i="12" s="1"/>
  <c r="V120" i="12"/>
  <c r="W120" i="12" s="1"/>
  <c r="AO119" i="12"/>
  <c r="AJ119" i="12" s="1"/>
  <c r="AM119" i="12"/>
  <c r="AL119" i="12"/>
  <c r="AK119" i="12"/>
  <c r="AD119" i="12"/>
  <c r="AB119" i="12"/>
  <c r="AC119" i="12" s="1"/>
  <c r="Y119" i="12"/>
  <c r="Z119" i="12" s="1"/>
  <c r="V119" i="12"/>
  <c r="W119" i="12" s="1"/>
  <c r="AO228" i="11"/>
  <c r="AJ228" i="11" s="1"/>
  <c r="AM228" i="11"/>
  <c r="AD228" i="11"/>
  <c r="AC228" i="11"/>
  <c r="Y228" i="11"/>
  <c r="Z228" i="11" s="1"/>
  <c r="V228" i="11"/>
  <c r="W228" i="11" s="1"/>
  <c r="AO227" i="11"/>
  <c r="AJ227" i="11" s="1"/>
  <c r="AM227" i="11"/>
  <c r="AD227" i="11"/>
  <c r="AC227" i="11"/>
  <c r="Y227" i="11"/>
  <c r="Z227" i="11" s="1"/>
  <c r="V227" i="11"/>
  <c r="W227" i="11" s="1"/>
  <c r="AO175" i="11"/>
  <c r="AJ175" i="11" s="1"/>
  <c r="AM175" i="11"/>
  <c r="AD175" i="11"/>
  <c r="AC175" i="11"/>
  <c r="Y175" i="11"/>
  <c r="Z175" i="11" s="1"/>
  <c r="V175" i="11"/>
  <c r="W175" i="11" s="1"/>
  <c r="AO139" i="11"/>
  <c r="AJ139" i="11" s="1"/>
  <c r="AM139" i="11"/>
  <c r="AD139" i="11"/>
  <c r="AC139" i="11"/>
  <c r="Y139" i="11"/>
  <c r="Z139" i="11" s="1"/>
  <c r="V139" i="11"/>
  <c r="W139" i="11" s="1"/>
  <c r="AO121" i="11"/>
  <c r="AJ121" i="11" s="1"/>
  <c r="AM121" i="11"/>
  <c r="AD121" i="11"/>
  <c r="AC121" i="11"/>
  <c r="Y121" i="11"/>
  <c r="Z121" i="11" s="1"/>
  <c r="V121" i="11"/>
  <c r="W121" i="11" s="1"/>
  <c r="AO120" i="11"/>
  <c r="AJ120" i="11" s="1"/>
  <c r="AM120" i="11"/>
  <c r="AD120" i="11"/>
  <c r="AC120" i="11"/>
  <c r="Y120" i="11"/>
  <c r="Z120" i="11" s="1"/>
  <c r="V120" i="11"/>
  <c r="W120" i="11" s="1"/>
  <c r="AO85" i="11"/>
  <c r="AJ85" i="11" s="1"/>
  <c r="AM85" i="11"/>
  <c r="AD85" i="11"/>
  <c r="AC85" i="11"/>
  <c r="Y85" i="11"/>
  <c r="Z85" i="11" s="1"/>
  <c r="V85" i="11"/>
  <c r="W85" i="11" s="1"/>
  <c r="AO49" i="11"/>
  <c r="AJ49" i="11" s="1"/>
  <c r="AM49" i="11"/>
  <c r="AD49" i="11"/>
  <c r="Y49" i="11"/>
  <c r="Z49" i="11" s="1"/>
  <c r="V49" i="11"/>
  <c r="W49" i="11" s="1"/>
  <c r="F460" i="1"/>
  <c r="AG441" i="1"/>
  <c r="W441" i="1"/>
  <c r="P441" i="1"/>
  <c r="O441" i="1"/>
  <c r="N441" i="1"/>
  <c r="K441" i="1"/>
  <c r="AE120" i="12" l="1"/>
  <c r="AE119" i="12"/>
  <c r="AE138" i="12"/>
  <c r="AE137" i="12"/>
  <c r="AE121" i="11"/>
  <c r="AE175" i="11"/>
  <c r="AE227" i="11"/>
  <c r="AE85" i="11"/>
  <c r="AE228" i="11"/>
  <c r="AE49" i="11"/>
  <c r="AE139" i="11"/>
  <c r="AE120" i="11"/>
  <c r="D441" i="1"/>
  <c r="AD139" i="17"/>
  <c r="Y139" i="17"/>
  <c r="V139" i="17"/>
  <c r="AD138" i="17"/>
  <c r="Y138" i="17"/>
  <c r="V138" i="17"/>
  <c r="L141" i="17"/>
  <c r="AO141" i="17" s="1"/>
  <c r="L140" i="17"/>
  <c r="AO140" i="17" s="1"/>
  <c r="AO46" i="17" l="1"/>
  <c r="AO13" i="17" l="1"/>
  <c r="AO16" i="17"/>
  <c r="AO6" i="17"/>
  <c r="AO7" i="17"/>
  <c r="AO10" i="17"/>
  <c r="AO17" i="17"/>
  <c r="AO18" i="17"/>
  <c r="AO19" i="17"/>
  <c r="AO22" i="17"/>
  <c r="AO23" i="17"/>
  <c r="AO24" i="17"/>
  <c r="AJ24" i="17" s="1"/>
  <c r="AO25" i="17"/>
  <c r="AJ25" i="17" s="1"/>
  <c r="AO26" i="17"/>
  <c r="AO27" i="17"/>
  <c r="AO28" i="17"/>
  <c r="AO29" i="17"/>
  <c r="AO30" i="17"/>
  <c r="AO31" i="17"/>
  <c r="AO34" i="17"/>
  <c r="AO35" i="17"/>
  <c r="AO36" i="17"/>
  <c r="AO37" i="17"/>
  <c r="AO40" i="17"/>
  <c r="AO41" i="17"/>
  <c r="AO42" i="17"/>
  <c r="AO43" i="17"/>
  <c r="AO47" i="17"/>
  <c r="AO53" i="17"/>
  <c r="AO54" i="17"/>
  <c r="AO55" i="17"/>
  <c r="AO58" i="17"/>
  <c r="AO59" i="17"/>
  <c r="AO60" i="17"/>
  <c r="AO61" i="17"/>
  <c r="AO64" i="17"/>
  <c r="AO65" i="17"/>
  <c r="AO66" i="17"/>
  <c r="AO67" i="17"/>
  <c r="AO70" i="17"/>
  <c r="AO71" i="17"/>
  <c r="AO12" i="17"/>
  <c r="AO20" i="11"/>
  <c r="AO21" i="11"/>
  <c r="AO22" i="11"/>
  <c r="AO23" i="11"/>
  <c r="AO24" i="11"/>
  <c r="AO25" i="11"/>
  <c r="AO26" i="11"/>
  <c r="AO27" i="11"/>
  <c r="AO28" i="11"/>
  <c r="AO29" i="11"/>
  <c r="AO30" i="11"/>
  <c r="AO31" i="11"/>
  <c r="AO32" i="11"/>
  <c r="AO36" i="11"/>
  <c r="AO37" i="11"/>
  <c r="AO38" i="11"/>
  <c r="AO39" i="11"/>
  <c r="AO40" i="11"/>
  <c r="AO41" i="11"/>
  <c r="AO42" i="11"/>
  <c r="AO43" i="11"/>
  <c r="AO44" i="11"/>
  <c r="AO45" i="11"/>
  <c r="AO46" i="11"/>
  <c r="AO47" i="11"/>
  <c r="AO48" i="11"/>
  <c r="AO50" i="11"/>
  <c r="AO54" i="11"/>
  <c r="AO55" i="11"/>
  <c r="AO56" i="11"/>
  <c r="AO57" i="11"/>
  <c r="AO58" i="11"/>
  <c r="AO59" i="11"/>
  <c r="AO60" i="11"/>
  <c r="AO61" i="11"/>
  <c r="AO62" i="11"/>
  <c r="AO63" i="11"/>
  <c r="AO64" i="11"/>
  <c r="AO65" i="11"/>
  <c r="AO66" i="11"/>
  <c r="AO67" i="11"/>
  <c r="AO71" i="11"/>
  <c r="AO72" i="11"/>
  <c r="AO73" i="11"/>
  <c r="AO74" i="11"/>
  <c r="AO75" i="11"/>
  <c r="AO76" i="11"/>
  <c r="AO77" i="11"/>
  <c r="AO78" i="11"/>
  <c r="AO79" i="11"/>
  <c r="AO80" i="11"/>
  <c r="AO81" i="11"/>
  <c r="AO82" i="11"/>
  <c r="AO83" i="11"/>
  <c r="AO84" i="11"/>
  <c r="AO86" i="11"/>
  <c r="AO90" i="11"/>
  <c r="AO91" i="11"/>
  <c r="AO92" i="11"/>
  <c r="AO93" i="11"/>
  <c r="AO94" i="11"/>
  <c r="AO95" i="11"/>
  <c r="AO96" i="11"/>
  <c r="AO97" i="11"/>
  <c r="AO98" i="11"/>
  <c r="AO99" i="11"/>
  <c r="AO100" i="11"/>
  <c r="AO101" i="11"/>
  <c r="AO102" i="11"/>
  <c r="AO103" i="11"/>
  <c r="AO107" i="11"/>
  <c r="AO108" i="11"/>
  <c r="AO109" i="11"/>
  <c r="AO110" i="11"/>
  <c r="AO111" i="11"/>
  <c r="AO112" i="11"/>
  <c r="AO113" i="11"/>
  <c r="AO114" i="11"/>
  <c r="AO115" i="11"/>
  <c r="AO116" i="11"/>
  <c r="AO117" i="11"/>
  <c r="AO118" i="11"/>
  <c r="AO119" i="11"/>
  <c r="AO122" i="11"/>
  <c r="AO126" i="11"/>
  <c r="AO127" i="11"/>
  <c r="AO128" i="11"/>
  <c r="AO129" i="11"/>
  <c r="AO130" i="11"/>
  <c r="AO131" i="11"/>
  <c r="AO132" i="11"/>
  <c r="AO133" i="11"/>
  <c r="AO134" i="11"/>
  <c r="AO135" i="11"/>
  <c r="AO136" i="11"/>
  <c r="AO137" i="11"/>
  <c r="AO138" i="11"/>
  <c r="AO140" i="11"/>
  <c r="AO144" i="11"/>
  <c r="AO145" i="11"/>
  <c r="AO146" i="11"/>
  <c r="AO147" i="11"/>
  <c r="AO148" i="11"/>
  <c r="AO149" i="11"/>
  <c r="AO150" i="11"/>
  <c r="AO151" i="11"/>
  <c r="AO152" i="11"/>
  <c r="AO153" i="11"/>
  <c r="AO154" i="11"/>
  <c r="AO155" i="11"/>
  <c r="AO156" i="11"/>
  <c r="AO157" i="11"/>
  <c r="AO158" i="11"/>
  <c r="AO162" i="11"/>
  <c r="AO163" i="11"/>
  <c r="AO164" i="11"/>
  <c r="AO165" i="11"/>
  <c r="AO166" i="11"/>
  <c r="AO167" i="11"/>
  <c r="AO168" i="11"/>
  <c r="AO169" i="11"/>
  <c r="AO170" i="11"/>
  <c r="AO171" i="11"/>
  <c r="AO172" i="11"/>
  <c r="AO173" i="11"/>
  <c r="AO174" i="11"/>
  <c r="AO176" i="11"/>
  <c r="AO180" i="11"/>
  <c r="AO181" i="11"/>
  <c r="AO182" i="11"/>
  <c r="AO183" i="11"/>
  <c r="AO184" i="11"/>
  <c r="AO185" i="11"/>
  <c r="AO186" i="11"/>
  <c r="AO187" i="11"/>
  <c r="AO188" i="11"/>
  <c r="AO189" i="11"/>
  <c r="AO190" i="11"/>
  <c r="AO191" i="11"/>
  <c r="AO192" i="11"/>
  <c r="AO193" i="11"/>
  <c r="AO197" i="11"/>
  <c r="AO198" i="11"/>
  <c r="AO199" i="11"/>
  <c r="AO200" i="11"/>
  <c r="AO201" i="11"/>
  <c r="AO202" i="11"/>
  <c r="AO203" i="11"/>
  <c r="AO204" i="11"/>
  <c r="AO205" i="11"/>
  <c r="AO206" i="11"/>
  <c r="AO207" i="11"/>
  <c r="AO208" i="11"/>
  <c r="AO209" i="11"/>
  <c r="AO210" i="11"/>
  <c r="AO214" i="11"/>
  <c r="AO215" i="11"/>
  <c r="AO216" i="11"/>
  <c r="AO217" i="11"/>
  <c r="AO218" i="11"/>
  <c r="AO219" i="11"/>
  <c r="AO220" i="11"/>
  <c r="AO221" i="11"/>
  <c r="AO222" i="11"/>
  <c r="AO223" i="11"/>
  <c r="AO224" i="11"/>
  <c r="AO225" i="11"/>
  <c r="AO226" i="11"/>
  <c r="AO229" i="11"/>
  <c r="AO233" i="11"/>
  <c r="AO234" i="11"/>
  <c r="AO235" i="11"/>
  <c r="AO236" i="11"/>
  <c r="AO237" i="11"/>
  <c r="AO238" i="11"/>
  <c r="AO239" i="11"/>
  <c r="AO240" i="11"/>
  <c r="AO241" i="11"/>
  <c r="AO242" i="11"/>
  <c r="AO243" i="11"/>
  <c r="AO244" i="11"/>
  <c r="AO245" i="11"/>
  <c r="AO246" i="11"/>
  <c r="AO250" i="11"/>
  <c r="AO251" i="11"/>
  <c r="AO252" i="11"/>
  <c r="AO253" i="11"/>
  <c r="AO254" i="11"/>
  <c r="AO255" i="11"/>
  <c r="AO256" i="11"/>
  <c r="AO257" i="11"/>
  <c r="AO258" i="11"/>
  <c r="AO259" i="11"/>
  <c r="AO260" i="11"/>
  <c r="AO261" i="11"/>
  <c r="AO262" i="11"/>
  <c r="AO263" i="11"/>
  <c r="AO5" i="11"/>
  <c r="AO6" i="11"/>
  <c r="AO7" i="11"/>
  <c r="AO8" i="11"/>
  <c r="AO9" i="11"/>
  <c r="AO10" i="11"/>
  <c r="AO11" i="11"/>
  <c r="AO12" i="11"/>
  <c r="AO13" i="11"/>
  <c r="AO14" i="11"/>
  <c r="AO15" i="11"/>
  <c r="AO16" i="11"/>
  <c r="AO4" i="11"/>
  <c r="AO3" i="11"/>
  <c r="AO38" i="12"/>
  <c r="AO39" i="12"/>
  <c r="AO40" i="12"/>
  <c r="AO41" i="12"/>
  <c r="AO42" i="12"/>
  <c r="AO43" i="12"/>
  <c r="AO44" i="12"/>
  <c r="AO45" i="12"/>
  <c r="AO46" i="12"/>
  <c r="AO47" i="12"/>
  <c r="AO48" i="12"/>
  <c r="AO49" i="12"/>
  <c r="AO50" i="12"/>
  <c r="AO51" i="12"/>
  <c r="AO55" i="12"/>
  <c r="AO56" i="12"/>
  <c r="AO57" i="12"/>
  <c r="AO58" i="12"/>
  <c r="AO59" i="12"/>
  <c r="AO60" i="12"/>
  <c r="AO61" i="12"/>
  <c r="AO62" i="12"/>
  <c r="AO63" i="12"/>
  <c r="AO64" i="12"/>
  <c r="AO65" i="12"/>
  <c r="AO66" i="12"/>
  <c r="AO67" i="12"/>
  <c r="AO68" i="12"/>
  <c r="AO72" i="12"/>
  <c r="AO73" i="12"/>
  <c r="AO74" i="12"/>
  <c r="AO75" i="12"/>
  <c r="AO76" i="12"/>
  <c r="AO77" i="12"/>
  <c r="AO78" i="12"/>
  <c r="AO79" i="12"/>
  <c r="AO80" i="12"/>
  <c r="AO81" i="12"/>
  <c r="AO82" i="12"/>
  <c r="AO83" i="12"/>
  <c r="AO84" i="12"/>
  <c r="AO85" i="12"/>
  <c r="AO89" i="12"/>
  <c r="AO90" i="12"/>
  <c r="AO91" i="12"/>
  <c r="AO92" i="12"/>
  <c r="AO93" i="12"/>
  <c r="AO94" i="12"/>
  <c r="AO95" i="12"/>
  <c r="AO96" i="12"/>
  <c r="AO97" i="12"/>
  <c r="AO98" i="12"/>
  <c r="AO99" i="12"/>
  <c r="AO100" i="12"/>
  <c r="AO101" i="12"/>
  <c r="AO102" i="12"/>
  <c r="AO103" i="12"/>
  <c r="AO107" i="12"/>
  <c r="AO108" i="12"/>
  <c r="AO109" i="12"/>
  <c r="AO110" i="12"/>
  <c r="AO111" i="12"/>
  <c r="AO112" i="12"/>
  <c r="AO113" i="12"/>
  <c r="AO114" i="12"/>
  <c r="AO115" i="12"/>
  <c r="AO116" i="12"/>
  <c r="AO117" i="12"/>
  <c r="AO118" i="12"/>
  <c r="AO121" i="12"/>
  <c r="AO125" i="12"/>
  <c r="AO126" i="12"/>
  <c r="AO127" i="12"/>
  <c r="AO128" i="12"/>
  <c r="AO129" i="12"/>
  <c r="AO130" i="12"/>
  <c r="AO131" i="12"/>
  <c r="AO132" i="12"/>
  <c r="AO133" i="12"/>
  <c r="AO134" i="12"/>
  <c r="AO135" i="12"/>
  <c r="AO136" i="12"/>
  <c r="AO139" i="12"/>
  <c r="AO143" i="12"/>
  <c r="AO144" i="12"/>
  <c r="AO145" i="12"/>
  <c r="AO146" i="12"/>
  <c r="AO147" i="12"/>
  <c r="AO148" i="12"/>
  <c r="AO149" i="12"/>
  <c r="AO150" i="12"/>
  <c r="AO151" i="12"/>
  <c r="AO152" i="12"/>
  <c r="AO153" i="12"/>
  <c r="AO154" i="12"/>
  <c r="AO155" i="12"/>
  <c r="AO156" i="12"/>
  <c r="AO157" i="12"/>
  <c r="AO161" i="12"/>
  <c r="AO162" i="12"/>
  <c r="AO163" i="12"/>
  <c r="AO164" i="12"/>
  <c r="AO165" i="12"/>
  <c r="AO166" i="12"/>
  <c r="AO167" i="12"/>
  <c r="AO168" i="12"/>
  <c r="AO169" i="12"/>
  <c r="AO170" i="12"/>
  <c r="AO171" i="12"/>
  <c r="AO172" i="12"/>
  <c r="AO173" i="12"/>
  <c r="AO174" i="12"/>
  <c r="AO175" i="12"/>
  <c r="AO179" i="12"/>
  <c r="AO180" i="12"/>
  <c r="AO181" i="12"/>
  <c r="AO182" i="12"/>
  <c r="AO183" i="12"/>
  <c r="AO184" i="12"/>
  <c r="AO185" i="12"/>
  <c r="AO186" i="12"/>
  <c r="AO187" i="12"/>
  <c r="AO188" i="12"/>
  <c r="AO189" i="12"/>
  <c r="AO190" i="12"/>
  <c r="AO191" i="12"/>
  <c r="AO192" i="12"/>
  <c r="AO193" i="12"/>
  <c r="AO197" i="12"/>
  <c r="AO198" i="12"/>
  <c r="AO199" i="12"/>
  <c r="AO200" i="12"/>
  <c r="AO201" i="12"/>
  <c r="AO202" i="12"/>
  <c r="AO203" i="12"/>
  <c r="AO204" i="12"/>
  <c r="AO205" i="12"/>
  <c r="AO206" i="12"/>
  <c r="AO207" i="12"/>
  <c r="AO208" i="12"/>
  <c r="AO209" i="12"/>
  <c r="AO210" i="12"/>
  <c r="AO214" i="12"/>
  <c r="AO215" i="12"/>
  <c r="AO216" i="12"/>
  <c r="AO217" i="12"/>
  <c r="AO218" i="12"/>
  <c r="AO219" i="12"/>
  <c r="AO220" i="12"/>
  <c r="AO221" i="12"/>
  <c r="AO222" i="12"/>
  <c r="AO223" i="12"/>
  <c r="AO224" i="12"/>
  <c r="AO225" i="12"/>
  <c r="AO226" i="12"/>
  <c r="AO227" i="12"/>
  <c r="AO231" i="12"/>
  <c r="AO232" i="12"/>
  <c r="AO233" i="12"/>
  <c r="AO234" i="12"/>
  <c r="AO235" i="12"/>
  <c r="AO236" i="12"/>
  <c r="AO237" i="12"/>
  <c r="AO238" i="12"/>
  <c r="AO239" i="12"/>
  <c r="AO240" i="12"/>
  <c r="AO241" i="12"/>
  <c r="AO242" i="12"/>
  <c r="AO243" i="12"/>
  <c r="AO244" i="12"/>
  <c r="AO245" i="12"/>
  <c r="AO249" i="12"/>
  <c r="AO250" i="12"/>
  <c r="AO251" i="12"/>
  <c r="AO252" i="12"/>
  <c r="AO253" i="12"/>
  <c r="AO254" i="12"/>
  <c r="AO255" i="12"/>
  <c r="AO256" i="12"/>
  <c r="AO257" i="12"/>
  <c r="AO258" i="12"/>
  <c r="AO259" i="12"/>
  <c r="AO260" i="12"/>
  <c r="AO261" i="12"/>
  <c r="AO262" i="12"/>
  <c r="AO20" i="12"/>
  <c r="AO21" i="12"/>
  <c r="AO22" i="12"/>
  <c r="AO23" i="12"/>
  <c r="AO24" i="12"/>
  <c r="AO25" i="12"/>
  <c r="AO26" i="12"/>
  <c r="AO27" i="12"/>
  <c r="AO28" i="12"/>
  <c r="AO29" i="12"/>
  <c r="AO30" i="12"/>
  <c r="AO31" i="12"/>
  <c r="AO32" i="12"/>
  <c r="AO33" i="12"/>
  <c r="AO34" i="12"/>
  <c r="AO4" i="12"/>
  <c r="AO5" i="12"/>
  <c r="AO6" i="12"/>
  <c r="AO7" i="12"/>
  <c r="AO8" i="12"/>
  <c r="AO9" i="12"/>
  <c r="AO10" i="12"/>
  <c r="AO11" i="12"/>
  <c r="AO12" i="12"/>
  <c r="AO13" i="12"/>
  <c r="AO14" i="12"/>
  <c r="AO15" i="12"/>
  <c r="AO16" i="12"/>
  <c r="AO3" i="12"/>
  <c r="AJ28" i="17" l="1"/>
  <c r="AJ82" i="17"/>
  <c r="AJ76" i="17"/>
  <c r="AJ136" i="17"/>
  <c r="AM119" i="11"/>
  <c r="AM131" i="11"/>
  <c r="AM171" i="11"/>
  <c r="AM191" i="11"/>
  <c r="AM209" i="11"/>
  <c r="AM220" i="11"/>
  <c r="AM229" i="11"/>
  <c r="AM239" i="11"/>
  <c r="AM241" i="11"/>
  <c r="AM245" i="11"/>
  <c r="AM251" i="11"/>
  <c r="AM255" i="11"/>
  <c r="AM259" i="11"/>
  <c r="AM263" i="11"/>
  <c r="AM3" i="11"/>
  <c r="K27" i="10"/>
  <c r="AK127" i="17" s="1"/>
  <c r="AJ211" i="17" l="1"/>
  <c r="AJ205" i="17"/>
  <c r="AM112" i="11"/>
  <c r="AM37" i="11"/>
  <c r="AM260" i="11"/>
  <c r="AM256" i="11"/>
  <c r="AM246" i="11"/>
  <c r="AM242" i="11"/>
  <c r="AM235" i="11"/>
  <c r="AM223" i="11"/>
  <c r="AM176" i="11"/>
  <c r="AM101" i="11"/>
  <c r="AM27" i="11"/>
  <c r="AM245" i="12"/>
  <c r="AL223" i="12"/>
  <c r="AM191" i="12"/>
  <c r="AK143" i="12"/>
  <c r="AM55" i="12"/>
  <c r="AM186" i="17"/>
  <c r="AM261" i="11"/>
  <c r="AM257" i="11"/>
  <c r="AM253" i="11"/>
  <c r="AM243" i="11"/>
  <c r="AM240" i="11"/>
  <c r="AM233" i="11"/>
  <c r="AM226" i="11"/>
  <c r="AM219" i="11"/>
  <c r="AM201" i="11"/>
  <c r="AM183" i="11"/>
  <c r="AM163" i="11"/>
  <c r="AM153" i="11"/>
  <c r="AM92" i="11"/>
  <c r="AM81" i="11"/>
  <c r="AM74" i="11"/>
  <c r="AM255" i="12"/>
  <c r="AK243" i="12"/>
  <c r="AL232" i="12"/>
  <c r="AM220" i="12"/>
  <c r="AK208" i="12"/>
  <c r="AL186" i="12"/>
  <c r="AK162" i="12"/>
  <c r="AM132" i="12"/>
  <c r="AM92" i="12"/>
  <c r="AK43" i="12"/>
  <c r="AL293" i="17"/>
  <c r="AJ135" i="11"/>
  <c r="AP135" i="11"/>
  <c r="AJ42" i="17"/>
  <c r="AJ285" i="17"/>
  <c r="AJ267" i="17"/>
  <c r="AJ255" i="17"/>
  <c r="AJ67" i="17"/>
  <c r="AJ55" i="17"/>
  <c r="AJ36" i="17"/>
  <c r="AJ18" i="17"/>
  <c r="AJ73" i="11"/>
  <c r="AJ77" i="11"/>
  <c r="AJ81" i="11"/>
  <c r="AJ86" i="11"/>
  <c r="AJ23" i="11"/>
  <c r="AJ27" i="11"/>
  <c r="AJ31" i="11"/>
  <c r="AJ36" i="11"/>
  <c r="AJ40" i="11"/>
  <c r="AJ44" i="11"/>
  <c r="AJ48" i="11"/>
  <c r="AJ56" i="11"/>
  <c r="AJ60" i="11"/>
  <c r="AJ64" i="11"/>
  <c r="AJ92" i="11"/>
  <c r="AJ96" i="11"/>
  <c r="AJ100" i="11"/>
  <c r="AJ110" i="11"/>
  <c r="AJ114" i="11"/>
  <c r="AJ118" i="11"/>
  <c r="AJ127" i="11"/>
  <c r="AJ131" i="11"/>
  <c r="AJ136" i="11"/>
  <c r="AJ144" i="11"/>
  <c r="AJ148" i="11"/>
  <c r="AJ152" i="11"/>
  <c r="AJ156" i="11"/>
  <c r="AJ163" i="11"/>
  <c r="AJ167" i="11"/>
  <c r="AJ298" i="17"/>
  <c r="AJ274" i="17"/>
  <c r="AJ262" i="17"/>
  <c r="AJ66" i="17"/>
  <c r="AJ54" i="17"/>
  <c r="AJ31" i="17"/>
  <c r="AJ7" i="17"/>
  <c r="AJ12" i="17"/>
  <c r="AJ74" i="11"/>
  <c r="AJ78" i="11"/>
  <c r="AJ82" i="11"/>
  <c r="AJ20" i="11"/>
  <c r="AJ24" i="11"/>
  <c r="AJ28" i="11"/>
  <c r="AJ32" i="11"/>
  <c r="AJ37" i="11"/>
  <c r="AJ41" i="11"/>
  <c r="AJ45" i="11"/>
  <c r="AJ50" i="11"/>
  <c r="AJ57" i="11"/>
  <c r="AJ61" i="11"/>
  <c r="AJ65" i="11"/>
  <c r="AJ93" i="11"/>
  <c r="AJ97" i="11"/>
  <c r="AJ101" i="11"/>
  <c r="AJ107" i="11"/>
  <c r="AJ111" i="11"/>
  <c r="AJ115" i="11"/>
  <c r="AJ119" i="11"/>
  <c r="AJ128" i="11"/>
  <c r="AJ132" i="11"/>
  <c r="AJ137" i="11"/>
  <c r="AJ145" i="11"/>
  <c r="AJ149" i="11"/>
  <c r="AJ153" i="11"/>
  <c r="AJ157" i="11"/>
  <c r="AJ164" i="11"/>
  <c r="AJ168" i="11"/>
  <c r="AJ172" i="11"/>
  <c r="AJ180" i="11"/>
  <c r="AJ184" i="11"/>
  <c r="AJ188" i="11"/>
  <c r="AJ192" i="11"/>
  <c r="AJ198" i="11"/>
  <c r="AJ202" i="11"/>
  <c r="AJ206" i="11"/>
  <c r="AJ210" i="11"/>
  <c r="AJ217" i="11"/>
  <c r="AJ221" i="11"/>
  <c r="AJ225" i="11"/>
  <c r="AJ234" i="11"/>
  <c r="AJ238" i="11"/>
  <c r="AJ242" i="11"/>
  <c r="AJ246" i="11"/>
  <c r="AJ252" i="11"/>
  <c r="AJ256" i="11"/>
  <c r="AJ260" i="11"/>
  <c r="AJ6" i="11"/>
  <c r="AJ12" i="11"/>
  <c r="AJ43" i="12"/>
  <c r="AJ50" i="12"/>
  <c r="AJ60" i="12"/>
  <c r="AJ65" i="12"/>
  <c r="AJ76" i="12"/>
  <c r="AJ83" i="12"/>
  <c r="AJ93" i="12"/>
  <c r="AJ99" i="12"/>
  <c r="AJ109" i="12"/>
  <c r="AJ117" i="12"/>
  <c r="AJ129" i="12"/>
  <c r="AJ139" i="12"/>
  <c r="AJ297" i="17"/>
  <c r="AJ273" i="17"/>
  <c r="AJ261" i="17"/>
  <c r="AJ61" i="17"/>
  <c r="AJ43" i="17"/>
  <c r="AJ30" i="17"/>
  <c r="AJ6" i="17"/>
  <c r="AJ71" i="11"/>
  <c r="AJ75" i="11"/>
  <c r="AJ79" i="11"/>
  <c r="AJ83" i="11"/>
  <c r="AJ21" i="11"/>
  <c r="AJ25" i="11"/>
  <c r="AJ29" i="11"/>
  <c r="AJ38" i="11"/>
  <c r="AJ42" i="11"/>
  <c r="AJ46" i="11"/>
  <c r="AJ54" i="11"/>
  <c r="AJ58" i="11"/>
  <c r="AJ62" i="11"/>
  <c r="AJ66" i="11"/>
  <c r="AJ90" i="11"/>
  <c r="AJ94" i="11"/>
  <c r="AJ98" i="11"/>
  <c r="AJ102" i="11"/>
  <c r="AJ108" i="11"/>
  <c r="AJ112" i="11"/>
  <c r="AJ116" i="11"/>
  <c r="AJ122" i="11"/>
  <c r="AJ129" i="11"/>
  <c r="AJ133" i="11"/>
  <c r="AJ138" i="11"/>
  <c r="AJ146" i="11"/>
  <c r="AJ150" i="11"/>
  <c r="AJ154" i="11"/>
  <c r="AJ158" i="11"/>
  <c r="AJ165" i="11"/>
  <c r="AJ169" i="11"/>
  <c r="AJ173" i="11"/>
  <c r="AJ181" i="11"/>
  <c r="AJ185" i="11"/>
  <c r="AJ189" i="11"/>
  <c r="AJ193" i="11"/>
  <c r="AJ199" i="11"/>
  <c r="AJ203" i="11"/>
  <c r="AJ207" i="11"/>
  <c r="AJ214" i="11"/>
  <c r="AJ218" i="11"/>
  <c r="AJ222" i="11"/>
  <c r="AJ226" i="11"/>
  <c r="AJ235" i="11"/>
  <c r="AJ239" i="11"/>
  <c r="AJ243" i="11"/>
  <c r="AJ253" i="11"/>
  <c r="AJ257" i="11"/>
  <c r="AJ261" i="11"/>
  <c r="AJ8" i="11"/>
  <c r="AJ13" i="11"/>
  <c r="AJ3" i="11"/>
  <c r="AJ38" i="12"/>
  <c r="AJ44" i="12"/>
  <c r="AJ51" i="12"/>
  <c r="AJ61" i="12"/>
  <c r="AJ68" i="12"/>
  <c r="AJ79" i="12"/>
  <c r="AJ84" i="12"/>
  <c r="AJ94" i="12"/>
  <c r="AJ101" i="12"/>
  <c r="AJ112" i="12"/>
  <c r="AJ118" i="12"/>
  <c r="AJ130" i="12"/>
  <c r="AJ143" i="12"/>
  <c r="AJ150" i="12"/>
  <c r="AJ286" i="17"/>
  <c r="AJ37" i="17"/>
  <c r="AJ268" i="17"/>
  <c r="AJ199" i="17"/>
  <c r="AJ19" i="17"/>
  <c r="AJ76" i="11"/>
  <c r="AJ26" i="11"/>
  <c r="AJ256" i="17"/>
  <c r="AJ13" i="17"/>
  <c r="AJ80" i="11"/>
  <c r="AJ30" i="11"/>
  <c r="AJ47" i="11"/>
  <c r="AJ67" i="11"/>
  <c r="AJ103" i="11"/>
  <c r="AJ126" i="11"/>
  <c r="AJ147" i="11"/>
  <c r="AJ166" i="11"/>
  <c r="AJ176" i="11"/>
  <c r="AJ187" i="11"/>
  <c r="AJ197" i="11"/>
  <c r="AJ205" i="11"/>
  <c r="AJ216" i="11"/>
  <c r="AJ224" i="11"/>
  <c r="AJ237" i="11"/>
  <c r="AJ245" i="11"/>
  <c r="AJ255" i="11"/>
  <c r="AJ263" i="11"/>
  <c r="AJ9" i="11"/>
  <c r="AJ42" i="12"/>
  <c r="AJ57" i="12"/>
  <c r="AJ75" i="12"/>
  <c r="AJ90" i="12"/>
  <c r="AJ108" i="12"/>
  <c r="AJ126" i="12"/>
  <c r="AJ146" i="12"/>
  <c r="AJ155" i="12"/>
  <c r="AJ165" i="12"/>
  <c r="AJ173" i="12"/>
  <c r="AJ182" i="12"/>
  <c r="AJ189" i="12"/>
  <c r="AJ200" i="12"/>
  <c r="AJ207" i="12"/>
  <c r="AJ217" i="12"/>
  <c r="AJ222" i="12"/>
  <c r="AJ231" i="12"/>
  <c r="AJ238" i="12"/>
  <c r="AJ254" i="12"/>
  <c r="AJ261" i="12"/>
  <c r="AJ3" i="12"/>
  <c r="AJ72" i="11"/>
  <c r="AJ39" i="11"/>
  <c r="AJ63" i="11"/>
  <c r="AJ109" i="11"/>
  <c r="AJ134" i="11"/>
  <c r="AJ162" i="11"/>
  <c r="AJ182" i="11"/>
  <c r="AJ191" i="11"/>
  <c r="AJ204" i="11"/>
  <c r="AJ219" i="11"/>
  <c r="AJ233" i="11"/>
  <c r="AJ244" i="11"/>
  <c r="AJ258" i="11"/>
  <c r="AJ16" i="11"/>
  <c r="AJ39" i="12"/>
  <c r="AJ62" i="12"/>
  <c r="AJ81" i="12"/>
  <c r="AJ102" i="12"/>
  <c r="AJ133" i="12"/>
  <c r="AJ151" i="12"/>
  <c r="AJ163" i="12"/>
  <c r="AJ174" i="12"/>
  <c r="AJ185" i="12"/>
  <c r="AJ199" i="12"/>
  <c r="AJ208" i="12"/>
  <c r="AJ219" i="12"/>
  <c r="AJ239" i="12"/>
  <c r="AJ252" i="12"/>
  <c r="AJ260" i="12"/>
  <c r="AJ84" i="11"/>
  <c r="AJ43" i="11"/>
  <c r="AJ91" i="11"/>
  <c r="AJ113" i="11"/>
  <c r="AJ140" i="11"/>
  <c r="AJ170" i="11"/>
  <c r="AJ183" i="11"/>
  <c r="AJ208" i="11"/>
  <c r="AJ220" i="11"/>
  <c r="AJ236" i="11"/>
  <c r="AJ250" i="11"/>
  <c r="AJ259" i="11"/>
  <c r="AJ5" i="11"/>
  <c r="AJ46" i="12"/>
  <c r="AJ64" i="12"/>
  <c r="AJ89" i="12"/>
  <c r="AJ113" i="12"/>
  <c r="AJ134" i="12"/>
  <c r="AJ154" i="12"/>
  <c r="AJ166" i="12"/>
  <c r="AJ180" i="12"/>
  <c r="AJ188" i="12"/>
  <c r="AJ201" i="12"/>
  <c r="AJ221" i="12"/>
  <c r="AJ234" i="12"/>
  <c r="AJ242" i="12"/>
  <c r="AJ253" i="12"/>
  <c r="AJ60" i="17"/>
  <c r="AJ22" i="11"/>
  <c r="AJ55" i="11"/>
  <c r="AJ95" i="11"/>
  <c r="AJ117" i="11"/>
  <c r="AJ151" i="11"/>
  <c r="AJ171" i="11"/>
  <c r="AJ186" i="11"/>
  <c r="AJ200" i="11"/>
  <c r="AJ209" i="11"/>
  <c r="AJ223" i="11"/>
  <c r="AJ240" i="11"/>
  <c r="AJ251" i="11"/>
  <c r="AJ262" i="11"/>
  <c r="AJ10" i="11"/>
  <c r="AJ47" i="12"/>
  <c r="AJ72" i="12"/>
  <c r="AJ97" i="12"/>
  <c r="AJ116" i="12"/>
  <c r="AJ144" i="12"/>
  <c r="AJ161" i="12"/>
  <c r="AJ169" i="12"/>
  <c r="AJ181" i="12"/>
  <c r="AJ192" i="12"/>
  <c r="AJ203" i="12"/>
  <c r="AJ214" i="12"/>
  <c r="AJ225" i="12"/>
  <c r="AJ235" i="12"/>
  <c r="AJ243" i="12"/>
  <c r="AJ256" i="12"/>
  <c r="AJ20" i="12"/>
  <c r="AJ59" i="11"/>
  <c r="AJ99" i="11"/>
  <c r="AJ130" i="11"/>
  <c r="AJ155" i="11"/>
  <c r="AJ174" i="11"/>
  <c r="AJ190" i="11"/>
  <c r="AJ201" i="11"/>
  <c r="AJ215" i="11"/>
  <c r="AJ229" i="11"/>
  <c r="AJ241" i="11"/>
  <c r="AJ254" i="11"/>
  <c r="AJ14" i="11"/>
  <c r="AJ56" i="12"/>
  <c r="AJ80" i="12"/>
  <c r="AJ98" i="12"/>
  <c r="AJ125" i="12"/>
  <c r="AJ147" i="12"/>
  <c r="AJ162" i="12"/>
  <c r="AJ170" i="12"/>
  <c r="AJ184" i="12"/>
  <c r="AJ193" i="12"/>
  <c r="AJ204" i="12"/>
  <c r="AJ218" i="12"/>
  <c r="AJ226" i="12"/>
  <c r="AJ236" i="12"/>
  <c r="AJ249" i="12"/>
  <c r="AJ257" i="12"/>
  <c r="AJ31" i="12"/>
  <c r="AJ13" i="12"/>
  <c r="AJ5" i="12"/>
  <c r="AJ11" i="12"/>
  <c r="AJ14" i="12"/>
  <c r="AJ30" i="12"/>
  <c r="AJ259" i="12"/>
  <c r="AJ241" i="12"/>
  <c r="AJ224" i="12"/>
  <c r="AJ206" i="12"/>
  <c r="AJ187" i="12"/>
  <c r="AJ168" i="12"/>
  <c r="AJ149" i="12"/>
  <c r="AJ128" i="12"/>
  <c r="AJ107" i="12"/>
  <c r="AJ67" i="12"/>
  <c r="AJ49" i="12"/>
  <c r="AJ33" i="12"/>
  <c r="AJ9" i="12"/>
  <c r="AJ28" i="12"/>
  <c r="AJ250" i="12"/>
  <c r="AJ227" i="12"/>
  <c r="AJ205" i="12"/>
  <c r="AJ175" i="12"/>
  <c r="AJ152" i="12"/>
  <c r="AJ127" i="12"/>
  <c r="AJ95" i="12"/>
  <c r="AJ73" i="12"/>
  <c r="AJ48" i="12"/>
  <c r="AJ11" i="11"/>
  <c r="AL12" i="17"/>
  <c r="AM13" i="17"/>
  <c r="AK15" i="17"/>
  <c r="AM6" i="17"/>
  <c r="AK8" i="17"/>
  <c r="AL9" i="17"/>
  <c r="AM17" i="17"/>
  <c r="AK19" i="17"/>
  <c r="AL20" i="17"/>
  <c r="AM21" i="17"/>
  <c r="AL29" i="17"/>
  <c r="AM30" i="17"/>
  <c r="AK32" i="17"/>
  <c r="AL33" i="17"/>
  <c r="AM35" i="17"/>
  <c r="AK37" i="17"/>
  <c r="AL38" i="17"/>
  <c r="AM39" i="17"/>
  <c r="AL42" i="17"/>
  <c r="AM43" i="17"/>
  <c r="AK45" i="17"/>
  <c r="AL47" i="17"/>
  <c r="AK54" i="17"/>
  <c r="AL55" i="17"/>
  <c r="AM56" i="17"/>
  <c r="AK59" i="17"/>
  <c r="AL60" i="17"/>
  <c r="AM61" i="17"/>
  <c r="AK63" i="17"/>
  <c r="AL65" i="17"/>
  <c r="AM66" i="17"/>
  <c r="AK68" i="17"/>
  <c r="AL69" i="17"/>
  <c r="AM71" i="17"/>
  <c r="AK84" i="17"/>
  <c r="AL85" i="17"/>
  <c r="AM86" i="17"/>
  <c r="AK89" i="17"/>
  <c r="AL90" i="17"/>
  <c r="AM91" i="17"/>
  <c r="AK93" i="17"/>
  <c r="AL95" i="17"/>
  <c r="AM96" i="17"/>
  <c r="AJ12" i="12"/>
  <c r="AJ7" i="12"/>
  <c r="AJ10" i="12"/>
  <c r="AJ26" i="12"/>
  <c r="AJ255" i="12"/>
  <c r="AJ237" i="12"/>
  <c r="AJ220" i="12"/>
  <c r="AJ202" i="12"/>
  <c r="AJ183" i="12"/>
  <c r="AJ164" i="12"/>
  <c r="AJ145" i="12"/>
  <c r="AJ121" i="12"/>
  <c r="AJ100" i="12"/>
  <c r="AJ82" i="12"/>
  <c r="AJ63" i="12"/>
  <c r="AJ45" i="12"/>
  <c r="AJ29" i="12"/>
  <c r="AJ16" i="12"/>
  <c r="AJ24" i="12"/>
  <c r="AJ244" i="12"/>
  <c r="AJ223" i="12"/>
  <c r="AJ197" i="12"/>
  <c r="AJ171" i="12"/>
  <c r="AJ148" i="12"/>
  <c r="AJ114" i="12"/>
  <c r="AJ91" i="12"/>
  <c r="AJ66" i="12"/>
  <c r="AJ40" i="12"/>
  <c r="AJ7" i="11"/>
  <c r="AM12" i="17"/>
  <c r="AK14" i="17"/>
  <c r="AL15" i="17"/>
  <c r="AK7" i="17"/>
  <c r="AL8" i="17"/>
  <c r="AM9" i="17"/>
  <c r="AK18" i="17"/>
  <c r="AL19" i="17"/>
  <c r="AM20" i="17"/>
  <c r="AK23" i="17"/>
  <c r="AM29" i="17"/>
  <c r="AK31" i="17"/>
  <c r="AL32" i="17"/>
  <c r="AM33" i="17"/>
  <c r="AK36" i="17"/>
  <c r="AL37" i="17"/>
  <c r="AM38" i="17"/>
  <c r="AK41" i="17"/>
  <c r="AM42" i="17"/>
  <c r="AK44" i="17"/>
  <c r="AL45" i="17"/>
  <c r="AM47" i="17"/>
  <c r="AK53" i="17"/>
  <c r="AL54" i="17"/>
  <c r="AM55" i="17"/>
  <c r="AK57" i="17"/>
  <c r="AL59" i="17"/>
  <c r="AM60" i="17"/>
  <c r="AK62" i="17"/>
  <c r="AL63" i="17"/>
  <c r="AM65" i="17"/>
  <c r="AK67" i="17"/>
  <c r="AL68" i="17"/>
  <c r="AM69" i="17"/>
  <c r="AL84" i="17"/>
  <c r="AM85" i="17"/>
  <c r="AK87" i="17"/>
  <c r="AL89" i="17"/>
  <c r="AM90" i="17"/>
  <c r="AK92" i="17"/>
  <c r="AL93" i="17"/>
  <c r="AM95" i="17"/>
  <c r="AK97" i="17"/>
  <c r="AL98" i="17"/>
  <c r="AM99" i="17"/>
  <c r="AL107" i="17"/>
  <c r="AM108" i="17"/>
  <c r="AK110" i="17"/>
  <c r="AL111" i="17"/>
  <c r="AM113" i="17"/>
  <c r="AK115" i="17"/>
  <c r="AL116" i="17"/>
  <c r="AM117" i="17"/>
  <c r="AK120" i="17"/>
  <c r="AL121" i="17"/>
  <c r="AM122" i="17"/>
  <c r="AK125" i="17"/>
  <c r="AL126" i="17"/>
  <c r="AM127" i="17"/>
  <c r="AK129" i="17"/>
  <c r="AL137" i="17"/>
  <c r="AM138" i="17"/>
  <c r="AK140" i="17"/>
  <c r="AL141" i="17"/>
  <c r="AK150" i="17"/>
  <c r="AL152" i="17"/>
  <c r="AM153" i="17"/>
  <c r="AK166" i="17"/>
  <c r="AL167" i="17"/>
  <c r="AM168" i="17"/>
  <c r="AK170" i="17"/>
  <c r="AL171" i="17"/>
  <c r="AM172" i="17"/>
  <c r="AK174" i="17"/>
  <c r="AM176" i="17"/>
  <c r="AK178" i="17"/>
  <c r="AM179" i="17"/>
  <c r="AL182" i="17"/>
  <c r="AM184" i="17"/>
  <c r="AK186" i="17"/>
  <c r="AL188" i="17"/>
  <c r="AM189" i="17"/>
  <c r="AK191" i="17"/>
  <c r="AL192" i="17"/>
  <c r="AK195" i="17"/>
  <c r="AL196" i="17"/>
  <c r="AM197" i="17"/>
  <c r="AK200" i="17"/>
  <c r="AM219" i="17"/>
  <c r="AK221" i="17"/>
  <c r="AL222" i="17"/>
  <c r="AK232" i="17"/>
  <c r="AL233" i="17"/>
  <c r="AM234" i="17"/>
  <c r="AK237" i="17"/>
  <c r="AL238" i="17"/>
  <c r="AM239" i="17"/>
  <c r="AK242" i="17"/>
  <c r="AJ4" i="12"/>
  <c r="AJ27" i="12"/>
  <c r="AJ6" i="12"/>
  <c r="AJ22" i="12"/>
  <c r="AJ251" i="12"/>
  <c r="AJ233" i="12"/>
  <c r="AJ216" i="12"/>
  <c r="AJ198" i="12"/>
  <c r="AJ179" i="12"/>
  <c r="AJ157" i="12"/>
  <c r="AJ136" i="12"/>
  <c r="AJ115" i="12"/>
  <c r="AJ96" i="12"/>
  <c r="AJ78" i="12"/>
  <c r="AJ59" i="12"/>
  <c r="AJ41" i="12"/>
  <c r="AJ25" i="12"/>
  <c r="AJ8" i="12"/>
  <c r="AJ262" i="12"/>
  <c r="AJ240" i="12"/>
  <c r="AJ215" i="12"/>
  <c r="AJ190" i="12"/>
  <c r="AJ167" i="12"/>
  <c r="AJ135" i="12"/>
  <c r="AJ110" i="12"/>
  <c r="AJ85" i="12"/>
  <c r="AJ58" i="12"/>
  <c r="AJ4" i="11"/>
  <c r="AK13" i="17"/>
  <c r="AL14" i="17"/>
  <c r="AM15" i="17"/>
  <c r="AK6" i="17"/>
  <c r="AL7" i="17"/>
  <c r="AM8" i="17"/>
  <c r="AK17" i="17"/>
  <c r="AL18" i="17"/>
  <c r="AM19" i="17"/>
  <c r="AK21" i="17"/>
  <c r="AL23" i="17"/>
  <c r="AK30" i="17"/>
  <c r="AL31" i="17"/>
  <c r="AM32" i="17"/>
  <c r="AK35" i="17"/>
  <c r="AL36" i="17"/>
  <c r="AM37" i="17"/>
  <c r="AK39" i="17"/>
  <c r="AL41" i="17"/>
  <c r="AK43" i="17"/>
  <c r="AL44" i="17"/>
  <c r="AM45" i="17"/>
  <c r="AL53" i="17"/>
  <c r="AM54" i="17"/>
  <c r="AK56" i="17"/>
  <c r="AL57" i="17"/>
  <c r="AM59" i="17"/>
  <c r="AK61" i="17"/>
  <c r="AL62" i="17"/>
  <c r="AM63" i="17"/>
  <c r="AK66" i="17"/>
  <c r="AL67" i="17"/>
  <c r="AM68" i="17"/>
  <c r="AK71" i="17"/>
  <c r="AM84" i="17"/>
  <c r="AK86" i="17"/>
  <c r="AL87" i="17"/>
  <c r="AM89" i="17"/>
  <c r="AK91" i="17"/>
  <c r="AL92" i="17"/>
  <c r="AM93" i="17"/>
  <c r="AK96" i="17"/>
  <c r="AL97" i="17"/>
  <c r="AM98" i="17"/>
  <c r="AK101" i="17"/>
  <c r="AM107" i="17"/>
  <c r="AK109" i="17"/>
  <c r="AL110" i="17"/>
  <c r="AM111" i="17"/>
  <c r="AK114" i="17"/>
  <c r="AL115" i="17"/>
  <c r="AM116" i="17"/>
  <c r="AK119" i="17"/>
  <c r="AL120" i="17"/>
  <c r="AM121" i="17"/>
  <c r="AK123" i="17"/>
  <c r="AL125" i="17"/>
  <c r="AM126" i="17"/>
  <c r="AK128" i="17"/>
  <c r="AL129" i="17"/>
  <c r="AM137" i="17"/>
  <c r="AK139" i="17"/>
  <c r="AL140" i="17"/>
  <c r="AM141" i="17"/>
  <c r="AK143" i="17"/>
  <c r="AL150" i="17"/>
  <c r="AM152" i="17"/>
  <c r="AK154" i="17"/>
  <c r="AK165" i="17"/>
  <c r="AL166" i="17"/>
  <c r="AM167" i="17"/>
  <c r="AL170" i="17"/>
  <c r="AM171" i="17"/>
  <c r="AK173" i="17"/>
  <c r="AL174" i="17"/>
  <c r="AK177" i="17"/>
  <c r="AL178" i="17"/>
  <c r="AK180" i="17"/>
  <c r="AM182" i="17"/>
  <c r="AK185" i="17"/>
  <c r="AL186" i="17"/>
  <c r="AM188" i="17"/>
  <c r="AK190" i="17"/>
  <c r="AL191" i="17"/>
  <c r="AM192" i="17"/>
  <c r="AK194" i="17"/>
  <c r="AL195" i="17"/>
  <c r="AM196" i="17"/>
  <c r="AK198" i="17"/>
  <c r="AL200" i="17"/>
  <c r="AK220" i="17"/>
  <c r="AL221" i="17"/>
  <c r="AM222" i="17"/>
  <c r="AK231" i="17"/>
  <c r="AL232" i="17"/>
  <c r="AM233" i="17"/>
  <c r="AK236" i="17"/>
  <c r="AL237" i="17"/>
  <c r="AM238" i="17"/>
  <c r="AK240" i="17"/>
  <c r="AL242" i="17"/>
  <c r="AJ15" i="12"/>
  <c r="AJ245" i="12"/>
  <c r="AJ172" i="12"/>
  <c r="AJ92" i="12"/>
  <c r="AJ21" i="12"/>
  <c r="AJ209" i="12"/>
  <c r="AJ103" i="12"/>
  <c r="AL17" i="17"/>
  <c r="AM23" i="17"/>
  <c r="AK29" i="17"/>
  <c r="AL35" i="17"/>
  <c r="AM41" i="17"/>
  <c r="AK47" i="17"/>
  <c r="AM57" i="17"/>
  <c r="AK65" i="17"/>
  <c r="AL71" i="17"/>
  <c r="AK90" i="17"/>
  <c r="AL96" i="17"/>
  <c r="AL99" i="17"/>
  <c r="AL108" i="17"/>
  <c r="AK111" i="17"/>
  <c r="AM114" i="17"/>
  <c r="AL117" i="17"/>
  <c r="AK121" i="17"/>
  <c r="AM123" i="17"/>
  <c r="AL127" i="17"/>
  <c r="AK137" i="17"/>
  <c r="AM139" i="17"/>
  <c r="AK152" i="17"/>
  <c r="AM154" i="17"/>
  <c r="AM165" i="17"/>
  <c r="AL168" i="17"/>
  <c r="AK171" i="17"/>
  <c r="AM173" i="17"/>
  <c r="AL176" i="17"/>
  <c r="AM180" i="17"/>
  <c r="AL184" i="17"/>
  <c r="AK188" i="17"/>
  <c r="AM190" i="17"/>
  <c r="AK196" i="17"/>
  <c r="AM198" i="17"/>
  <c r="AM220" i="17"/>
  <c r="AK233" i="17"/>
  <c r="AM236" i="17"/>
  <c r="AL239" i="17"/>
  <c r="AM251" i="17"/>
  <c r="AK254" i="17"/>
  <c r="AL255" i="17"/>
  <c r="AM256" i="17"/>
  <c r="AK258" i="17"/>
  <c r="AL260" i="17"/>
  <c r="AM261" i="17"/>
  <c r="AK263" i="17"/>
  <c r="AL264" i="17"/>
  <c r="AM266" i="17"/>
  <c r="AK268" i="17"/>
  <c r="AL269" i="17"/>
  <c r="AM270" i="17"/>
  <c r="AK273" i="17"/>
  <c r="AL274" i="17"/>
  <c r="AM275" i="17"/>
  <c r="AK278" i="17"/>
  <c r="AL279" i="17"/>
  <c r="AM280" i="17"/>
  <c r="AK282" i="17"/>
  <c r="AL283" i="17"/>
  <c r="AM284" i="17"/>
  <c r="AJ23" i="12"/>
  <c r="AJ153" i="12"/>
  <c r="AJ74" i="12"/>
  <c r="AJ32" i="12"/>
  <c r="AJ186" i="12"/>
  <c r="AJ77" i="12"/>
  <c r="AK12" i="17"/>
  <c r="AL6" i="17"/>
  <c r="AM18" i="17"/>
  <c r="AL30" i="17"/>
  <c r="AM36" i="17"/>
  <c r="AK42" i="17"/>
  <c r="AM53" i="17"/>
  <c r="AK60" i="17"/>
  <c r="AL66" i="17"/>
  <c r="AK85" i="17"/>
  <c r="AK88" i="17" s="1"/>
  <c r="AL91" i="17"/>
  <c r="AM97" i="17"/>
  <c r="AL101" i="17"/>
  <c r="AL109" i="17"/>
  <c r="AK113" i="17"/>
  <c r="AM115" i="17"/>
  <c r="AM118" i="17" s="1"/>
  <c r="AL119" i="17"/>
  <c r="AK122" i="17"/>
  <c r="AM125" i="17"/>
  <c r="AL128" i="17"/>
  <c r="AK138" i="17"/>
  <c r="AK142" i="17" s="1"/>
  <c r="AM140" i="17"/>
  <c r="AL143" i="17"/>
  <c r="AK153" i="17"/>
  <c r="AM166" i="17"/>
  <c r="AK172" i="17"/>
  <c r="AM174" i="17"/>
  <c r="AL177" i="17"/>
  <c r="AK179" i="17"/>
  <c r="AL185" i="17"/>
  <c r="AK189" i="17"/>
  <c r="AM191" i="17"/>
  <c r="AL194" i="17"/>
  <c r="AK197" i="17"/>
  <c r="AM200" i="17"/>
  <c r="AK219" i="17"/>
  <c r="AM221" i="17"/>
  <c r="AL231" i="17"/>
  <c r="AL235" i="17" s="1"/>
  <c r="AK234" i="17"/>
  <c r="AM237" i="17"/>
  <c r="AL240" i="17"/>
  <c r="AK252" i="17"/>
  <c r="AL254" i="17"/>
  <c r="AM255" i="17"/>
  <c r="AK257" i="17"/>
  <c r="AL258" i="17"/>
  <c r="AM260" i="17"/>
  <c r="AK262" i="17"/>
  <c r="AL263" i="17"/>
  <c r="AM264" i="17"/>
  <c r="AK267" i="17"/>
  <c r="AL268" i="17"/>
  <c r="AM269" i="17"/>
  <c r="AK272" i="17"/>
  <c r="AL273" i="17"/>
  <c r="AM274" i="17"/>
  <c r="AK276" i="17"/>
  <c r="AL278" i="17"/>
  <c r="AM279" i="17"/>
  <c r="AK281" i="17"/>
  <c r="AL282" i="17"/>
  <c r="AM283" i="17"/>
  <c r="AK285" i="17"/>
  <c r="AL286" i="17"/>
  <c r="AM287" i="17"/>
  <c r="AK290" i="17"/>
  <c r="AL291" i="17"/>
  <c r="AM292" i="17"/>
  <c r="AK294" i="17"/>
  <c r="AL295" i="17"/>
  <c r="AM296" i="17"/>
  <c r="AK298" i="17"/>
  <c r="AL299" i="17"/>
  <c r="AM300" i="17"/>
  <c r="AK4" i="12"/>
  <c r="AL5" i="12"/>
  <c r="AM6" i="12"/>
  <c r="AK8" i="12"/>
  <c r="AL9" i="12"/>
  <c r="AM10" i="12"/>
  <c r="AK12" i="12"/>
  <c r="AL13" i="12"/>
  <c r="AM14" i="12"/>
  <c r="AK16" i="12"/>
  <c r="AM20" i="12"/>
  <c r="AK22" i="12"/>
  <c r="AL23" i="12"/>
  <c r="AM24" i="12"/>
  <c r="AK26" i="12"/>
  <c r="AL27" i="12"/>
  <c r="AM28" i="12"/>
  <c r="AK30" i="12"/>
  <c r="AL31" i="12"/>
  <c r="AM32" i="12"/>
  <c r="AK34" i="12"/>
  <c r="AL38" i="12"/>
  <c r="AM39" i="12"/>
  <c r="AK41" i="12"/>
  <c r="AL42" i="12"/>
  <c r="AM43" i="12"/>
  <c r="AK45" i="12"/>
  <c r="AL46" i="12"/>
  <c r="AM47" i="12"/>
  <c r="AK49" i="12"/>
  <c r="AL50" i="12"/>
  <c r="AM51" i="12"/>
  <c r="AK55" i="12"/>
  <c r="AL56" i="12"/>
  <c r="AM57" i="12"/>
  <c r="AK59" i="12"/>
  <c r="AL60" i="12"/>
  <c r="AM61" i="12"/>
  <c r="AK63" i="12"/>
  <c r="AL64" i="12"/>
  <c r="AM65" i="12"/>
  <c r="AK67" i="12"/>
  <c r="AL68" i="12"/>
  <c r="AM72" i="12"/>
  <c r="AK74" i="12"/>
  <c r="AL75" i="12"/>
  <c r="AM76" i="12"/>
  <c r="AK78" i="12"/>
  <c r="AL79" i="12"/>
  <c r="AM80" i="12"/>
  <c r="AK82" i="12"/>
  <c r="AL83" i="12"/>
  <c r="AM84" i="12"/>
  <c r="AL89" i="12"/>
  <c r="AM90" i="12"/>
  <c r="AK92" i="12"/>
  <c r="AL93" i="12"/>
  <c r="AM94" i="12"/>
  <c r="AK96" i="12"/>
  <c r="AL97" i="12"/>
  <c r="AM98" i="12"/>
  <c r="AK100" i="12"/>
  <c r="AL101" i="12"/>
  <c r="AM102" i="12"/>
  <c r="AK107" i="12"/>
  <c r="AL108" i="12"/>
  <c r="AM109" i="12"/>
  <c r="AK111" i="12"/>
  <c r="AL112" i="12"/>
  <c r="AM113" i="12"/>
  <c r="AK115" i="12"/>
  <c r="AL116" i="12"/>
  <c r="AJ34" i="12"/>
  <c r="AJ210" i="12"/>
  <c r="AJ132" i="12"/>
  <c r="AJ55" i="12"/>
  <c r="AJ258" i="12"/>
  <c r="AJ156" i="12"/>
  <c r="AL13" i="17"/>
  <c r="AM7" i="17"/>
  <c r="AK20" i="17"/>
  <c r="AM31" i="17"/>
  <c r="AM34" i="17" s="1"/>
  <c r="AK38" i="17"/>
  <c r="AL43" i="17"/>
  <c r="AK55" i="17"/>
  <c r="AL61" i="17"/>
  <c r="AM67" i="17"/>
  <c r="AL86" i="17"/>
  <c r="AL88" i="17" s="1"/>
  <c r="AM92" i="17"/>
  <c r="AK98" i="17"/>
  <c r="AM101" i="17"/>
  <c r="AK107" i="17"/>
  <c r="AM109" i="17"/>
  <c r="AL113" i="17"/>
  <c r="AK116" i="17"/>
  <c r="AM119" i="17"/>
  <c r="AL122" i="17"/>
  <c r="AK126" i="17"/>
  <c r="AM128" i="17"/>
  <c r="AL138" i="17"/>
  <c r="AK141" i="17"/>
  <c r="AM143" i="17"/>
  <c r="AL153" i="17"/>
  <c r="AK167" i="17"/>
  <c r="AL172" i="17"/>
  <c r="AM177" i="17"/>
  <c r="AL179" i="17"/>
  <c r="AK182" i="17"/>
  <c r="AM185" i="17"/>
  <c r="AL189" i="17"/>
  <c r="AK192" i="17"/>
  <c r="AM194" i="17"/>
  <c r="AL197" i="17"/>
  <c r="AL219" i="17"/>
  <c r="AK222" i="17"/>
  <c r="AM231" i="17"/>
  <c r="AL234" i="17"/>
  <c r="AK238" i="17"/>
  <c r="AM240" i="17"/>
  <c r="AK251" i="17"/>
  <c r="AL252" i="17"/>
  <c r="AM254" i="17"/>
  <c r="AK256" i="17"/>
  <c r="AL257" i="17"/>
  <c r="AM258" i="17"/>
  <c r="AK261" i="17"/>
  <c r="AL262" i="17"/>
  <c r="AM263" i="17"/>
  <c r="AK266" i="17"/>
  <c r="AL267" i="17"/>
  <c r="AM268" i="17"/>
  <c r="AK270" i="17"/>
  <c r="AL272" i="17"/>
  <c r="AM273" i="17"/>
  <c r="AK275" i="17"/>
  <c r="AL276" i="17"/>
  <c r="AM278" i="17"/>
  <c r="AK280" i="17"/>
  <c r="AL281" i="17"/>
  <c r="AM282" i="17"/>
  <c r="AK284" i="17"/>
  <c r="AL285" i="17"/>
  <c r="AM286" i="17"/>
  <c r="AK288" i="17"/>
  <c r="AL290" i="17"/>
  <c r="AM291" i="17"/>
  <c r="AK293" i="17"/>
  <c r="AL294" i="17"/>
  <c r="AM295" i="17"/>
  <c r="AK297" i="17"/>
  <c r="AL298" i="17"/>
  <c r="AM299" i="17"/>
  <c r="AM183" i="17"/>
  <c r="AM187" i="17" s="1"/>
  <c r="AL4" i="12"/>
  <c r="AM5" i="12"/>
  <c r="AK7" i="12"/>
  <c r="AL8" i="12"/>
  <c r="AM9" i="12"/>
  <c r="AK11" i="12"/>
  <c r="AL12" i="12"/>
  <c r="AM13" i="12"/>
  <c r="AK15" i="12"/>
  <c r="AL16" i="12"/>
  <c r="AK21" i="12"/>
  <c r="AL22" i="12"/>
  <c r="AM23" i="12"/>
  <c r="AK25" i="12"/>
  <c r="AL26" i="12"/>
  <c r="AM27" i="12"/>
  <c r="AK29" i="12"/>
  <c r="AL30" i="12"/>
  <c r="AM31" i="12"/>
  <c r="AK33" i="12"/>
  <c r="AL34" i="12"/>
  <c r="AM38" i="12"/>
  <c r="AK40" i="12"/>
  <c r="AL41" i="12"/>
  <c r="AM42" i="12"/>
  <c r="AK44" i="12"/>
  <c r="AL45" i="12"/>
  <c r="AM46" i="12"/>
  <c r="AK48" i="12"/>
  <c r="AL49" i="12"/>
  <c r="AM50" i="12"/>
  <c r="AL55" i="12"/>
  <c r="AM56" i="12"/>
  <c r="AK58" i="12"/>
  <c r="AL59" i="12"/>
  <c r="AM60" i="12"/>
  <c r="AK62" i="12"/>
  <c r="AL63" i="12"/>
  <c r="AM64" i="12"/>
  <c r="AK66" i="12"/>
  <c r="AL67" i="12"/>
  <c r="AM68" i="12"/>
  <c r="AK73" i="12"/>
  <c r="AL74" i="12"/>
  <c r="AM75" i="12"/>
  <c r="AK77" i="12"/>
  <c r="AL78" i="12"/>
  <c r="AM79" i="12"/>
  <c r="AK81" i="12"/>
  <c r="AL82" i="12"/>
  <c r="AM83" i="12"/>
  <c r="AK85" i="12"/>
  <c r="AM89" i="12"/>
  <c r="AK91" i="12"/>
  <c r="AL92" i="12"/>
  <c r="AM93" i="12"/>
  <c r="AK95" i="12"/>
  <c r="AL96" i="12"/>
  <c r="AM97" i="12"/>
  <c r="AK99" i="12"/>
  <c r="AL100" i="12"/>
  <c r="AM101" i="12"/>
  <c r="AK103" i="12"/>
  <c r="AL107" i="12"/>
  <c r="AM108" i="12"/>
  <c r="AK110" i="12"/>
  <c r="AL111" i="12"/>
  <c r="AM112" i="12"/>
  <c r="AK114" i="12"/>
  <c r="AL115" i="12"/>
  <c r="AM116" i="12"/>
  <c r="AJ232" i="12"/>
  <c r="AM14" i="17"/>
  <c r="AK33" i="17"/>
  <c r="AK34" i="17" s="1"/>
  <c r="AL56" i="17"/>
  <c r="AM87" i="17"/>
  <c r="AK117" i="17"/>
  <c r="AK118" i="17" s="1"/>
  <c r="AM129" i="17"/>
  <c r="AL154" i="17"/>
  <c r="AK168" i="17"/>
  <c r="AM178" i="17"/>
  <c r="AL190" i="17"/>
  <c r="AM232" i="17"/>
  <c r="AM252" i="17"/>
  <c r="AK260" i="17"/>
  <c r="AL266" i="17"/>
  <c r="AM272" i="17"/>
  <c r="AK279" i="17"/>
  <c r="AL284" i="17"/>
  <c r="AL287" i="17"/>
  <c r="AK291" i="17"/>
  <c r="AM293" i="17"/>
  <c r="AL296" i="17"/>
  <c r="AK299" i="17"/>
  <c r="AK183" i="17"/>
  <c r="AK187" i="17" s="1"/>
  <c r="AL6" i="12"/>
  <c r="AK9" i="12"/>
  <c r="AM11" i="12"/>
  <c r="AL14" i="12"/>
  <c r="AM21" i="12"/>
  <c r="AL24" i="12"/>
  <c r="AK27" i="12"/>
  <c r="AM29" i="12"/>
  <c r="AL32" i="12"/>
  <c r="AK38" i="12"/>
  <c r="AM40" i="12"/>
  <c r="AL43" i="12"/>
  <c r="AK46" i="12"/>
  <c r="AM48" i="12"/>
  <c r="AL51" i="12"/>
  <c r="AK56" i="12"/>
  <c r="AM58" i="12"/>
  <c r="AL61" i="12"/>
  <c r="AK64" i="12"/>
  <c r="AM66" i="12"/>
  <c r="AL72" i="12"/>
  <c r="AK75" i="12"/>
  <c r="AM77" i="12"/>
  <c r="AL80" i="12"/>
  <c r="AK83" i="12"/>
  <c r="AM85" i="12"/>
  <c r="AL90" i="12"/>
  <c r="AK93" i="12"/>
  <c r="AM95" i="12"/>
  <c r="AL98" i="12"/>
  <c r="AK101" i="12"/>
  <c r="AM103" i="12"/>
  <c r="AL109" i="12"/>
  <c r="AK112" i="12"/>
  <c r="AM114" i="12"/>
  <c r="AL117" i="12"/>
  <c r="AM118" i="12"/>
  <c r="AK125" i="12"/>
  <c r="AL126" i="12"/>
  <c r="AM127" i="12"/>
  <c r="AK129" i="12"/>
  <c r="AL130" i="12"/>
  <c r="AM131" i="12"/>
  <c r="AK133" i="12"/>
  <c r="AL134" i="12"/>
  <c r="AM135" i="12"/>
  <c r="AK139" i="12"/>
  <c r="AL143" i="12"/>
  <c r="AM144" i="12"/>
  <c r="AK146" i="12"/>
  <c r="AL147" i="12"/>
  <c r="AM148" i="12"/>
  <c r="AK150" i="12"/>
  <c r="AL151" i="12"/>
  <c r="AM152" i="12"/>
  <c r="AK154" i="12"/>
  <c r="AL155" i="12"/>
  <c r="AM156" i="12"/>
  <c r="AK161" i="12"/>
  <c r="AL162" i="12"/>
  <c r="AM163" i="12"/>
  <c r="AK165" i="12"/>
  <c r="AL166" i="12"/>
  <c r="AM167" i="12"/>
  <c r="AK169" i="12"/>
  <c r="AL170" i="12"/>
  <c r="AM171" i="12"/>
  <c r="AK173" i="12"/>
  <c r="AL174" i="12"/>
  <c r="AM175" i="12"/>
  <c r="AK180" i="12"/>
  <c r="AL181" i="12"/>
  <c r="AM182" i="12"/>
  <c r="AK184" i="12"/>
  <c r="AL185" i="12"/>
  <c r="AM186" i="12"/>
  <c r="AK188" i="12"/>
  <c r="AL189" i="12"/>
  <c r="AM190" i="12"/>
  <c r="AK192" i="12"/>
  <c r="AL193" i="12"/>
  <c r="AM197" i="12"/>
  <c r="AK199" i="12"/>
  <c r="AL200" i="12"/>
  <c r="AM201" i="12"/>
  <c r="AK203" i="12"/>
  <c r="AL204" i="12"/>
  <c r="AM205" i="12"/>
  <c r="AK207" i="12"/>
  <c r="AL208" i="12"/>
  <c r="AM209" i="12"/>
  <c r="AL214" i="12"/>
  <c r="AM215" i="12"/>
  <c r="AK217" i="12"/>
  <c r="AL218" i="12"/>
  <c r="AM219" i="12"/>
  <c r="AK221" i="12"/>
  <c r="AL222" i="12"/>
  <c r="AM223" i="12"/>
  <c r="AK225" i="12"/>
  <c r="AL226" i="12"/>
  <c r="AM227" i="12"/>
  <c r="AL231" i="12"/>
  <c r="AM232" i="12"/>
  <c r="AK234" i="12"/>
  <c r="AL235" i="12"/>
  <c r="AM236" i="12"/>
  <c r="AK238" i="12"/>
  <c r="AL239" i="12"/>
  <c r="AM240" i="12"/>
  <c r="AK242" i="12"/>
  <c r="AL243" i="12"/>
  <c r="AM244" i="12"/>
  <c r="AL249" i="12"/>
  <c r="AM250" i="12"/>
  <c r="AK252" i="12"/>
  <c r="AL253" i="12"/>
  <c r="AM254" i="12"/>
  <c r="AK256" i="12"/>
  <c r="AL257" i="12"/>
  <c r="AM258" i="12"/>
  <c r="AK260" i="12"/>
  <c r="AL261" i="12"/>
  <c r="AM262" i="12"/>
  <c r="AL3" i="12"/>
  <c r="AM4" i="11"/>
  <c r="AM8" i="11"/>
  <c r="AM12" i="11"/>
  <c r="AM16" i="11"/>
  <c r="AJ191" i="12"/>
  <c r="AJ131" i="12"/>
  <c r="AK9" i="17"/>
  <c r="AL39" i="17"/>
  <c r="AM62" i="17"/>
  <c r="AK95" i="17"/>
  <c r="AK108" i="17"/>
  <c r="AM120" i="17"/>
  <c r="AL139" i="17"/>
  <c r="AM170" i="17"/>
  <c r="AL180" i="17"/>
  <c r="AL236" i="17"/>
  <c r="AK255" i="17"/>
  <c r="AL261" i="17"/>
  <c r="AM267" i="17"/>
  <c r="AM271" i="17" s="1"/>
  <c r="AK274" i="17"/>
  <c r="AL280" i="17"/>
  <c r="AM285" i="17"/>
  <c r="AL288" i="17"/>
  <c r="AK292" i="17"/>
  <c r="AM294" i="17"/>
  <c r="AL297" i="17"/>
  <c r="AK300" i="17"/>
  <c r="AM4" i="12"/>
  <c r="AL7" i="12"/>
  <c r="AK10" i="12"/>
  <c r="AM12" i="12"/>
  <c r="AL15" i="12"/>
  <c r="AK20" i="12"/>
  <c r="AM22" i="12"/>
  <c r="AL25" i="12"/>
  <c r="AK28" i="12"/>
  <c r="AM30" i="12"/>
  <c r="AL33" i="12"/>
  <c r="AK39" i="12"/>
  <c r="AM41" i="12"/>
  <c r="AL44" i="12"/>
  <c r="AK47" i="12"/>
  <c r="AM49" i="12"/>
  <c r="AK57" i="12"/>
  <c r="AM59" i="12"/>
  <c r="AL62" i="12"/>
  <c r="AK65" i="12"/>
  <c r="AM67" i="12"/>
  <c r="AL73" i="12"/>
  <c r="AK76" i="12"/>
  <c r="AM78" i="12"/>
  <c r="AL81" i="12"/>
  <c r="AK84" i="12"/>
  <c r="AL91" i="12"/>
  <c r="AK94" i="12"/>
  <c r="AM96" i="12"/>
  <c r="AL99" i="12"/>
  <c r="AK102" i="12"/>
  <c r="AM107" i="12"/>
  <c r="AL110" i="12"/>
  <c r="AK113" i="12"/>
  <c r="AM115" i="12"/>
  <c r="AM117" i="12"/>
  <c r="AK121" i="12"/>
  <c r="AL125" i="12"/>
  <c r="AM126" i="12"/>
  <c r="AK128" i="12"/>
  <c r="AL129" i="12"/>
  <c r="AM130" i="12"/>
  <c r="AK132" i="12"/>
  <c r="AL133" i="12"/>
  <c r="AM134" i="12"/>
  <c r="AK136" i="12"/>
  <c r="AL139" i="12"/>
  <c r="AM143" i="12"/>
  <c r="AK145" i="12"/>
  <c r="AL146" i="12"/>
  <c r="AM147" i="12"/>
  <c r="AK149" i="12"/>
  <c r="AL150" i="12"/>
  <c r="AM151" i="12"/>
  <c r="AK153" i="12"/>
  <c r="AL154" i="12"/>
  <c r="AM155" i="12"/>
  <c r="AK157" i="12"/>
  <c r="AL161" i="12"/>
  <c r="AM162" i="12"/>
  <c r="AK164" i="12"/>
  <c r="AL165" i="12"/>
  <c r="AM166" i="12"/>
  <c r="AK168" i="12"/>
  <c r="AL169" i="12"/>
  <c r="AM170" i="12"/>
  <c r="AK172" i="12"/>
  <c r="AL173" i="12"/>
  <c r="AM174" i="12"/>
  <c r="AK179" i="12"/>
  <c r="AL180" i="12"/>
  <c r="AM181" i="12"/>
  <c r="AK183" i="12"/>
  <c r="AL184" i="12"/>
  <c r="AM185" i="12"/>
  <c r="AK187" i="12"/>
  <c r="AL188" i="12"/>
  <c r="AM189" i="12"/>
  <c r="AK191" i="12"/>
  <c r="AL192" i="12"/>
  <c r="AM193" i="12"/>
  <c r="AK198" i="12"/>
  <c r="AL199" i="12"/>
  <c r="AM200" i="12"/>
  <c r="AK202" i="12"/>
  <c r="AL203" i="12"/>
  <c r="AM204" i="12"/>
  <c r="AK206" i="12"/>
  <c r="AL207" i="12"/>
  <c r="AM208" i="12"/>
  <c r="AK210" i="12"/>
  <c r="AM214" i="12"/>
  <c r="AK216" i="12"/>
  <c r="AL217" i="12"/>
  <c r="AM218" i="12"/>
  <c r="AK220" i="12"/>
  <c r="AL221" i="12"/>
  <c r="AM222" i="12"/>
  <c r="AK224" i="12"/>
  <c r="AL225" i="12"/>
  <c r="AM226" i="12"/>
  <c r="AM231" i="12"/>
  <c r="AK233" i="12"/>
  <c r="AL234" i="12"/>
  <c r="AM235" i="12"/>
  <c r="AK237" i="12"/>
  <c r="AL238" i="12"/>
  <c r="AM239" i="12"/>
  <c r="AK241" i="12"/>
  <c r="AL242" i="12"/>
  <c r="AM243" i="12"/>
  <c r="AK245" i="12"/>
  <c r="AM249" i="12"/>
  <c r="AK251" i="12"/>
  <c r="AL252" i="12"/>
  <c r="AM253" i="12"/>
  <c r="AK255" i="12"/>
  <c r="AL256" i="12"/>
  <c r="AM257" i="12"/>
  <c r="AK259" i="12"/>
  <c r="AL260" i="12"/>
  <c r="AM261" i="12"/>
  <c r="AK3" i="12"/>
  <c r="AM7" i="11"/>
  <c r="AM11" i="11"/>
  <c r="AM15" i="11"/>
  <c r="AM21" i="11"/>
  <c r="AM25" i="11"/>
  <c r="AM29" i="11"/>
  <c r="AM38" i="11"/>
  <c r="AM42" i="11"/>
  <c r="AM46" i="11"/>
  <c r="AM54" i="11"/>
  <c r="AM58" i="11"/>
  <c r="AM62" i="11"/>
  <c r="AM66" i="11"/>
  <c r="AM71" i="11"/>
  <c r="AM75" i="11"/>
  <c r="AM79" i="11"/>
  <c r="AM83" i="11"/>
  <c r="AM91" i="11"/>
  <c r="AM95" i="11"/>
  <c r="AM99" i="11"/>
  <c r="AM103" i="11"/>
  <c r="AM109" i="11"/>
  <c r="AM113" i="11"/>
  <c r="AM117" i="11"/>
  <c r="AM126" i="11"/>
  <c r="AM130" i="11"/>
  <c r="AM134" i="11"/>
  <c r="AM138" i="11"/>
  <c r="AM146" i="11"/>
  <c r="AM150" i="11"/>
  <c r="AM154" i="11"/>
  <c r="AM158" i="11"/>
  <c r="AJ111" i="12"/>
  <c r="AJ15" i="11"/>
  <c r="AL21" i="17"/>
  <c r="AM44" i="17"/>
  <c r="AK69" i="17"/>
  <c r="AK99" i="17"/>
  <c r="AM110" i="17"/>
  <c r="AL123" i="17"/>
  <c r="AL173" i="17"/>
  <c r="AK184" i="17"/>
  <c r="AM195" i="17"/>
  <c r="AM199" i="17" s="1"/>
  <c r="AL220" i="17"/>
  <c r="AK239" i="17"/>
  <c r="AL256" i="17"/>
  <c r="AM262" i="17"/>
  <c r="AK269" i="17"/>
  <c r="AK271" i="17" s="1"/>
  <c r="AL275" i="17"/>
  <c r="AL277" i="17" s="1"/>
  <c r="AM281" i="17"/>
  <c r="AK286" i="17"/>
  <c r="AM288" i="17"/>
  <c r="AL292" i="17"/>
  <c r="AK295" i="17"/>
  <c r="AM297" i="17"/>
  <c r="AL300" i="17"/>
  <c r="AK5" i="12"/>
  <c r="AM7" i="12"/>
  <c r="AL10" i="12"/>
  <c r="AK13" i="12"/>
  <c r="AM15" i="12"/>
  <c r="AL20" i="12"/>
  <c r="AK23" i="12"/>
  <c r="AM25" i="12"/>
  <c r="AL28" i="12"/>
  <c r="AK31" i="12"/>
  <c r="AM33" i="12"/>
  <c r="AL39" i="12"/>
  <c r="AK42" i="12"/>
  <c r="AM44" i="12"/>
  <c r="AL47" i="12"/>
  <c r="AK50" i="12"/>
  <c r="AL57" i="12"/>
  <c r="AK60" i="12"/>
  <c r="AM62" i="12"/>
  <c r="AL65" i="12"/>
  <c r="AK68" i="12"/>
  <c r="AM73" i="12"/>
  <c r="AL76" i="12"/>
  <c r="AK79" i="12"/>
  <c r="AM81" i="12"/>
  <c r="AL84" i="12"/>
  <c r="AK89" i="12"/>
  <c r="AM91" i="12"/>
  <c r="AL94" i="12"/>
  <c r="AK97" i="12"/>
  <c r="AM99" i="12"/>
  <c r="AL102" i="12"/>
  <c r="AK108" i="12"/>
  <c r="AM110" i="12"/>
  <c r="AL113" i="12"/>
  <c r="AK116" i="12"/>
  <c r="AK118" i="12"/>
  <c r="AL121" i="12"/>
  <c r="AM125" i="12"/>
  <c r="AK127" i="12"/>
  <c r="AL128" i="12"/>
  <c r="AM129" i="12"/>
  <c r="AK131" i="12"/>
  <c r="AL132" i="12"/>
  <c r="AM133" i="12"/>
  <c r="AK135" i="12"/>
  <c r="AL136" i="12"/>
  <c r="AM139" i="12"/>
  <c r="AK144" i="12"/>
  <c r="AL145" i="12"/>
  <c r="AM146" i="12"/>
  <c r="AK148" i="12"/>
  <c r="AL149" i="12"/>
  <c r="AM150" i="12"/>
  <c r="AK152" i="12"/>
  <c r="AL153" i="12"/>
  <c r="AM154" i="12"/>
  <c r="AK156" i="12"/>
  <c r="AL157" i="12"/>
  <c r="AM161" i="12"/>
  <c r="AK163" i="12"/>
  <c r="AL164" i="12"/>
  <c r="AM165" i="12"/>
  <c r="AK167" i="12"/>
  <c r="AL168" i="12"/>
  <c r="AM169" i="12"/>
  <c r="AK171" i="12"/>
  <c r="AL172" i="12"/>
  <c r="AM173" i="12"/>
  <c r="AK175" i="12"/>
  <c r="AL179" i="12"/>
  <c r="AM180" i="12"/>
  <c r="AK182" i="12"/>
  <c r="AL183" i="12"/>
  <c r="AM184" i="12"/>
  <c r="AK186" i="12"/>
  <c r="AL187" i="12"/>
  <c r="AM188" i="12"/>
  <c r="AK190" i="12"/>
  <c r="AL191" i="12"/>
  <c r="AM192" i="12"/>
  <c r="AK197" i="12"/>
  <c r="AL198" i="12"/>
  <c r="AM199" i="12"/>
  <c r="AK201" i="12"/>
  <c r="AL202" i="12"/>
  <c r="AM203" i="12"/>
  <c r="AK205" i="12"/>
  <c r="AM150" i="17"/>
  <c r="AM156" i="17" s="1"/>
  <c r="AL198" i="17"/>
  <c r="AM257" i="17"/>
  <c r="AK283" i="17"/>
  <c r="AK296" i="17"/>
  <c r="AM8" i="12"/>
  <c r="AL21" i="12"/>
  <c r="AK32" i="12"/>
  <c r="AM45" i="12"/>
  <c r="AL58" i="12"/>
  <c r="AK72" i="12"/>
  <c r="AM82" i="12"/>
  <c r="AL95" i="12"/>
  <c r="AK109" i="12"/>
  <c r="AL118" i="12"/>
  <c r="AM128" i="12"/>
  <c r="AK134" i="12"/>
  <c r="AL144" i="12"/>
  <c r="AM149" i="12"/>
  <c r="AK155" i="12"/>
  <c r="AL163" i="12"/>
  <c r="AM168" i="12"/>
  <c r="AK174" i="12"/>
  <c r="AL182" i="12"/>
  <c r="AM187" i="12"/>
  <c r="AK193" i="12"/>
  <c r="AL201" i="12"/>
  <c r="AL206" i="12"/>
  <c r="AK209" i="12"/>
  <c r="AL216" i="12"/>
  <c r="AK219" i="12"/>
  <c r="AM221" i="12"/>
  <c r="AL224" i="12"/>
  <c r="AK227" i="12"/>
  <c r="AL233" i="12"/>
  <c r="AK236" i="12"/>
  <c r="AM238" i="12"/>
  <c r="AL241" i="12"/>
  <c r="AK244" i="12"/>
  <c r="AL251" i="12"/>
  <c r="AK254" i="12"/>
  <c r="AM256" i="12"/>
  <c r="AL259" i="12"/>
  <c r="AK262" i="12"/>
  <c r="AM10" i="11"/>
  <c r="AM20" i="11"/>
  <c r="AM22" i="11"/>
  <c r="AM24" i="11"/>
  <c r="AM31" i="11"/>
  <c r="AM39" i="11"/>
  <c r="AM41" i="11"/>
  <c r="AM48" i="11"/>
  <c r="AM59" i="11"/>
  <c r="AM61" i="11"/>
  <c r="AM76" i="11"/>
  <c r="AM78" i="11"/>
  <c r="AM86" i="11"/>
  <c r="AM96" i="11"/>
  <c r="AM98" i="11"/>
  <c r="AM107" i="11"/>
  <c r="AM114" i="11"/>
  <c r="AM116" i="11"/>
  <c r="AM128" i="11"/>
  <c r="AM135" i="11"/>
  <c r="AM137" i="11"/>
  <c r="AM148" i="11"/>
  <c r="AM155" i="11"/>
  <c r="AM157" i="11"/>
  <c r="AM166" i="11"/>
  <c r="AM170" i="11"/>
  <c r="AM174" i="11"/>
  <c r="AM182" i="11"/>
  <c r="AM186" i="11"/>
  <c r="AM190" i="11"/>
  <c r="AM200" i="11"/>
  <c r="AM204" i="11"/>
  <c r="AM208" i="11"/>
  <c r="AM215" i="11"/>
  <c r="AL165" i="17"/>
  <c r="AL169" i="17" s="1"/>
  <c r="AK264" i="17"/>
  <c r="AK287" i="17"/>
  <c r="AM298" i="17"/>
  <c r="AL11" i="12"/>
  <c r="AK24" i="12"/>
  <c r="AM34" i="12"/>
  <c r="AL48" i="12"/>
  <c r="AK61" i="12"/>
  <c r="AM74" i="12"/>
  <c r="AL85" i="12"/>
  <c r="AK98" i="12"/>
  <c r="AM111" i="12"/>
  <c r="AM121" i="12"/>
  <c r="AK130" i="12"/>
  <c r="AL135" i="12"/>
  <c r="AM145" i="12"/>
  <c r="AK151" i="12"/>
  <c r="AL156" i="12"/>
  <c r="AM164" i="12"/>
  <c r="AK170" i="12"/>
  <c r="AL175" i="12"/>
  <c r="AM183" i="12"/>
  <c r="AK189" i="12"/>
  <c r="AL197" i="12"/>
  <c r="AM202" i="12"/>
  <c r="AM206" i="12"/>
  <c r="AL209" i="12"/>
  <c r="AK214" i="12"/>
  <c r="AM216" i="12"/>
  <c r="AL219" i="12"/>
  <c r="AK222" i="12"/>
  <c r="AM224" i="12"/>
  <c r="AL227" i="12"/>
  <c r="AK231" i="12"/>
  <c r="AM233" i="12"/>
  <c r="AL236" i="12"/>
  <c r="AK239" i="12"/>
  <c r="AM241" i="12"/>
  <c r="AL244" i="12"/>
  <c r="AK249" i="12"/>
  <c r="AM251" i="12"/>
  <c r="AL254" i="12"/>
  <c r="AK257" i="12"/>
  <c r="AM259" i="12"/>
  <c r="AL262" i="12"/>
  <c r="AM3" i="12"/>
  <c r="AM5" i="11"/>
  <c r="AM13" i="11"/>
  <c r="AM26" i="11"/>
  <c r="AM28" i="11"/>
  <c r="AM36" i="11"/>
  <c r="AM43" i="11"/>
  <c r="AM45" i="11"/>
  <c r="AM56" i="11"/>
  <c r="AM63" i="11"/>
  <c r="AM65" i="11"/>
  <c r="AM73" i="11"/>
  <c r="AM80" i="11"/>
  <c r="AM82" i="11"/>
  <c r="AM93" i="11"/>
  <c r="AM100" i="11"/>
  <c r="AM102" i="11"/>
  <c r="AM111" i="11"/>
  <c r="AM118" i="11"/>
  <c r="AM122" i="11"/>
  <c r="AM132" i="11"/>
  <c r="AM140" i="11"/>
  <c r="AM145" i="11"/>
  <c r="AM152" i="11"/>
  <c r="AM162" i="11"/>
  <c r="AM165" i="11"/>
  <c r="AM169" i="11"/>
  <c r="AM173" i="11"/>
  <c r="AM181" i="11"/>
  <c r="AM185" i="11"/>
  <c r="AM189" i="11"/>
  <c r="AM193" i="11"/>
  <c r="AM199" i="11"/>
  <c r="AM203" i="11"/>
  <c r="AM207" i="11"/>
  <c r="AM214" i="11"/>
  <c r="AM218" i="11"/>
  <c r="AL114" i="17"/>
  <c r="AK176" i="17"/>
  <c r="AM242" i="17"/>
  <c r="AL270" i="17"/>
  <c r="AM290" i="17"/>
  <c r="AL183" i="17"/>
  <c r="AL187" i="17" s="1"/>
  <c r="AK14" i="12"/>
  <c r="AM26" i="12"/>
  <c r="AL40" i="12"/>
  <c r="AK51" i="12"/>
  <c r="AM63" i="12"/>
  <c r="AL77" i="12"/>
  <c r="AK90" i="12"/>
  <c r="AM100" i="12"/>
  <c r="AL114" i="12"/>
  <c r="AK126" i="12"/>
  <c r="AL131" i="12"/>
  <c r="AM136" i="12"/>
  <c r="AK147" i="12"/>
  <c r="AL152" i="12"/>
  <c r="AM157" i="12"/>
  <c r="AK166" i="12"/>
  <c r="AL171" i="12"/>
  <c r="AM179" i="12"/>
  <c r="AK185" i="12"/>
  <c r="AL190" i="12"/>
  <c r="AM198" i="12"/>
  <c r="AK204" i="12"/>
  <c r="AM207" i="12"/>
  <c r="AL210" i="12"/>
  <c r="AK215" i="12"/>
  <c r="AM217" i="12"/>
  <c r="AL220" i="12"/>
  <c r="AK223" i="12"/>
  <c r="AM225" i="12"/>
  <c r="AK232" i="12"/>
  <c r="AM234" i="12"/>
  <c r="AL237" i="12"/>
  <c r="AK240" i="12"/>
  <c r="AM242" i="12"/>
  <c r="AL245" i="12"/>
  <c r="AK250" i="12"/>
  <c r="AM252" i="12"/>
  <c r="AL255" i="12"/>
  <c r="AK258" i="12"/>
  <c r="AM260" i="12"/>
  <c r="AM6" i="11"/>
  <c r="AM14" i="11"/>
  <c r="AM23" i="11"/>
  <c r="AM30" i="11"/>
  <c r="AM32" i="11"/>
  <c r="AM40" i="11"/>
  <c r="AM47" i="11"/>
  <c r="AM50" i="11"/>
  <c r="AM60" i="11"/>
  <c r="AM67" i="11"/>
  <c r="AM77" i="11"/>
  <c r="AM84" i="11"/>
  <c r="AM90" i="11"/>
  <c r="AM97" i="11"/>
  <c r="AM108" i="11"/>
  <c r="AM115" i="11"/>
  <c r="AM127" i="11"/>
  <c r="AM129" i="11"/>
  <c r="AM136" i="11"/>
  <c r="AM147" i="11"/>
  <c r="AM149" i="11"/>
  <c r="AM156" i="11"/>
  <c r="AM164" i="11"/>
  <c r="AM168" i="11"/>
  <c r="AM172" i="11"/>
  <c r="AM180" i="11"/>
  <c r="AM184" i="11"/>
  <c r="AM188" i="11"/>
  <c r="AM192" i="11"/>
  <c r="AM198" i="11"/>
  <c r="AM202" i="11"/>
  <c r="AM206" i="11"/>
  <c r="AM210" i="11"/>
  <c r="AM217" i="11"/>
  <c r="AM221" i="11"/>
  <c r="AM225" i="11"/>
  <c r="AM234" i="11"/>
  <c r="AM238" i="11"/>
  <c r="AM252" i="11"/>
  <c r="AM237" i="11"/>
  <c r="AM216" i="11"/>
  <c r="AM197" i="11"/>
  <c r="AM110" i="11"/>
  <c r="AM94" i="11"/>
  <c r="AL258" i="12"/>
  <c r="AK235" i="12"/>
  <c r="AM210" i="12"/>
  <c r="AL167" i="12"/>
  <c r="AL103" i="12"/>
  <c r="AK6" i="12"/>
  <c r="AM262" i="11"/>
  <c r="AM258" i="11"/>
  <c r="AM254" i="11"/>
  <c r="AM250" i="11"/>
  <c r="AM244" i="11"/>
  <c r="AM236" i="11"/>
  <c r="AM224" i="11"/>
  <c r="AM222" i="11"/>
  <c r="AM205" i="11"/>
  <c r="AM187" i="11"/>
  <c r="AM167" i="11"/>
  <c r="AM151" i="11"/>
  <c r="AM144" i="11"/>
  <c r="AM133" i="11"/>
  <c r="AM72" i="11"/>
  <c r="AM64" i="11"/>
  <c r="AM57" i="11"/>
  <c r="AK253" i="12"/>
  <c r="AL240" i="12"/>
  <c r="AK218" i="12"/>
  <c r="AL205" i="12"/>
  <c r="AK181" i="12"/>
  <c r="AM153" i="12"/>
  <c r="AL127" i="12"/>
  <c r="AK80" i="12"/>
  <c r="AL29" i="12"/>
  <c r="AM276" i="17"/>
  <c r="AM55" i="11"/>
  <c r="AM44" i="11"/>
  <c r="AM9" i="11"/>
  <c r="AK261" i="12"/>
  <c r="AL250" i="12"/>
  <c r="AM237" i="12"/>
  <c r="AK226" i="12"/>
  <c r="AL215" i="12"/>
  <c r="AK200" i="12"/>
  <c r="AM172" i="12"/>
  <c r="AL148" i="12"/>
  <c r="AK117" i="12"/>
  <c r="AL66" i="12"/>
  <c r="AM16" i="12"/>
  <c r="AL251" i="17"/>
  <c r="AK22" i="17"/>
  <c r="AL46" i="17"/>
  <c r="L307" i="17"/>
  <c r="L306" i="17"/>
  <c r="V304" i="17"/>
  <c r="Y304" i="17"/>
  <c r="AD304" i="17"/>
  <c r="AD305" i="17"/>
  <c r="Y305" i="17"/>
  <c r="V305" i="17"/>
  <c r="L295" i="17"/>
  <c r="AO295" i="17" s="1"/>
  <c r="L294" i="17"/>
  <c r="AO294" i="17" s="1"/>
  <c r="AJ289" i="17"/>
  <c r="V292" i="17"/>
  <c r="Y292" i="17"/>
  <c r="AD292" i="17"/>
  <c r="AD293" i="17"/>
  <c r="Y293" i="17"/>
  <c r="V293" i="17"/>
  <c r="L283" i="17"/>
  <c r="AO283" i="17" s="1"/>
  <c r="L282" i="17"/>
  <c r="AO282" i="17" s="1"/>
  <c r="V280" i="17"/>
  <c r="Y280" i="17"/>
  <c r="AD280" i="17"/>
  <c r="AD281" i="17"/>
  <c r="Y281" i="17"/>
  <c r="V281" i="17"/>
  <c r="L277" i="17"/>
  <c r="AO277" i="17" s="1"/>
  <c r="L276" i="17"/>
  <c r="AO276" i="17" s="1"/>
  <c r="AJ271" i="17"/>
  <c r="V274" i="17"/>
  <c r="Y274" i="17"/>
  <c r="AD274" i="17"/>
  <c r="AD275" i="17"/>
  <c r="Y275" i="17"/>
  <c r="V275" i="17"/>
  <c r="L271" i="17"/>
  <c r="AO271" i="17" s="1"/>
  <c r="L270" i="17"/>
  <c r="AO270" i="17" s="1"/>
  <c r="V268" i="17"/>
  <c r="Y268" i="17"/>
  <c r="AD268" i="17"/>
  <c r="AD269" i="17"/>
  <c r="Y269" i="17"/>
  <c r="V269" i="17"/>
  <c r="L265" i="17"/>
  <c r="AO265" i="17" s="1"/>
  <c r="L264" i="17"/>
  <c r="AO264" i="17" s="1"/>
  <c r="AD262" i="17"/>
  <c r="Y262" i="17"/>
  <c r="V262" i="17"/>
  <c r="AD263" i="17"/>
  <c r="Y263" i="17"/>
  <c r="V263" i="17"/>
  <c r="L259" i="17"/>
  <c r="AO259" i="17" s="1"/>
  <c r="L258" i="17"/>
  <c r="AO258" i="17" s="1"/>
  <c r="AD257" i="17"/>
  <c r="Y257" i="17"/>
  <c r="V257" i="17"/>
  <c r="AD256" i="17"/>
  <c r="Y256" i="17"/>
  <c r="V256" i="17"/>
  <c r="L240" i="17"/>
  <c r="AO240" i="17" s="1"/>
  <c r="L239" i="17"/>
  <c r="AO239" i="17" s="1"/>
  <c r="AD238" i="17"/>
  <c r="Y238" i="17"/>
  <c r="V238" i="17"/>
  <c r="AD237" i="17"/>
  <c r="Y237" i="17"/>
  <c r="V237" i="17"/>
  <c r="L234" i="17"/>
  <c r="AO234" i="17" s="1"/>
  <c r="L233" i="17"/>
  <c r="AO233" i="17" s="1"/>
  <c r="AD231" i="17"/>
  <c r="Y231" i="17"/>
  <c r="V231" i="17"/>
  <c r="AD232" i="17"/>
  <c r="Y232" i="17"/>
  <c r="V232" i="17"/>
  <c r="L222" i="17"/>
  <c r="AO222" i="17" s="1"/>
  <c r="L221" i="17"/>
  <c r="AO221" i="17" s="1"/>
  <c r="V219" i="17"/>
  <c r="Y219" i="17"/>
  <c r="AD219" i="17"/>
  <c r="AD220" i="17"/>
  <c r="Y220" i="17"/>
  <c r="V220" i="17"/>
  <c r="L186" i="17"/>
  <c r="AO186" i="17" s="1"/>
  <c r="L185" i="17"/>
  <c r="AO185" i="17" s="1"/>
  <c r="V183" i="17"/>
  <c r="Y183" i="17"/>
  <c r="AD183" i="17"/>
  <c r="AD184" i="17"/>
  <c r="Y184" i="17"/>
  <c r="V184" i="17"/>
  <c r="L198" i="17"/>
  <c r="AO198" i="17" s="1"/>
  <c r="L197" i="17"/>
  <c r="AO197" i="17" s="1"/>
  <c r="V195" i="17"/>
  <c r="Y195" i="17"/>
  <c r="AD195" i="17"/>
  <c r="AD196" i="17"/>
  <c r="Y196" i="17"/>
  <c r="V196" i="17"/>
  <c r="V150" i="17"/>
  <c r="Y150" i="17"/>
  <c r="AD150" i="17"/>
  <c r="AD152" i="17"/>
  <c r="Y152" i="17"/>
  <c r="V152" i="17"/>
  <c r="L129" i="17"/>
  <c r="AO129" i="17" s="1"/>
  <c r="L128" i="17"/>
  <c r="AO128" i="17" s="1"/>
  <c r="AJ130" i="17"/>
  <c r="AD126" i="17"/>
  <c r="Y126" i="17"/>
  <c r="V126" i="17"/>
  <c r="AD127" i="17"/>
  <c r="Y127" i="17"/>
  <c r="V127" i="17"/>
  <c r="L123" i="17"/>
  <c r="AO123" i="17" s="1"/>
  <c r="L122" i="17"/>
  <c r="AO122" i="17" s="1"/>
  <c r="V120" i="17"/>
  <c r="Y120" i="17"/>
  <c r="AD120" i="17"/>
  <c r="AD121" i="17"/>
  <c r="Y121" i="17"/>
  <c r="V121" i="17"/>
  <c r="L117" i="17"/>
  <c r="AO117" i="17" s="1"/>
  <c r="L116" i="17"/>
  <c r="AO116" i="17" s="1"/>
  <c r="V114" i="17"/>
  <c r="Y114" i="17"/>
  <c r="AD114" i="17"/>
  <c r="AD115" i="17"/>
  <c r="Y115" i="17"/>
  <c r="V115" i="17"/>
  <c r="L111" i="17"/>
  <c r="AO111" i="17" s="1"/>
  <c r="L110" i="17"/>
  <c r="AO110" i="17" s="1"/>
  <c r="AD108" i="17"/>
  <c r="Y108" i="17"/>
  <c r="V108" i="17"/>
  <c r="AD109" i="17"/>
  <c r="Y109" i="17"/>
  <c r="V109" i="17"/>
  <c r="L99" i="17"/>
  <c r="AO99" i="17" s="1"/>
  <c r="L98" i="17"/>
  <c r="AO98" i="17" s="1"/>
  <c r="AJ100" i="17"/>
  <c r="AD96" i="17"/>
  <c r="Y96" i="17"/>
  <c r="V96" i="17"/>
  <c r="AD97" i="17"/>
  <c r="Y97" i="17"/>
  <c r="V97" i="17"/>
  <c r="L93" i="17"/>
  <c r="AO93" i="17" s="1"/>
  <c r="L92" i="17"/>
  <c r="AO92" i="17" s="1"/>
  <c r="AD90" i="17"/>
  <c r="Y90" i="17"/>
  <c r="V90" i="17"/>
  <c r="AD91" i="17"/>
  <c r="Y91" i="17"/>
  <c r="V91" i="17"/>
  <c r="L87" i="17"/>
  <c r="AO87" i="17" s="1"/>
  <c r="L86" i="17"/>
  <c r="AO86" i="17" s="1"/>
  <c r="AD84" i="17"/>
  <c r="Y84" i="17"/>
  <c r="V84" i="17"/>
  <c r="AD85" i="17"/>
  <c r="Y85" i="17"/>
  <c r="V85" i="17"/>
  <c r="L69" i="17"/>
  <c r="AO69" i="17" s="1"/>
  <c r="L68" i="17"/>
  <c r="AO68" i="17" s="1"/>
  <c r="AD66" i="17"/>
  <c r="Y66" i="17"/>
  <c r="V66" i="17"/>
  <c r="AD67" i="17"/>
  <c r="Y67" i="17"/>
  <c r="V67" i="17"/>
  <c r="L63" i="17"/>
  <c r="AO63" i="17" s="1"/>
  <c r="L62" i="17"/>
  <c r="AO62" i="17" s="1"/>
  <c r="AD60" i="17"/>
  <c r="Y60" i="17"/>
  <c r="V60" i="17"/>
  <c r="AD61" i="17"/>
  <c r="Y61" i="17"/>
  <c r="V61" i="17"/>
  <c r="AD54" i="17"/>
  <c r="Y54" i="17"/>
  <c r="V54" i="17"/>
  <c r="L57" i="17"/>
  <c r="AO57" i="17" s="1"/>
  <c r="L56" i="17"/>
  <c r="AO56" i="17" s="1"/>
  <c r="AD55" i="17"/>
  <c r="Y55" i="17"/>
  <c r="V55" i="17"/>
  <c r="L45" i="17"/>
  <c r="AO45" i="17" s="1"/>
  <c r="L44" i="17"/>
  <c r="AO44" i="17" s="1"/>
  <c r="AD42" i="17"/>
  <c r="Y42" i="17"/>
  <c r="V42" i="17"/>
  <c r="AD43" i="17"/>
  <c r="Y43" i="17"/>
  <c r="V43" i="17"/>
  <c r="L39" i="17"/>
  <c r="AO39" i="17" s="1"/>
  <c r="L38" i="17"/>
  <c r="AO38" i="17" s="1"/>
  <c r="AD36" i="17"/>
  <c r="Y36" i="17"/>
  <c r="V36" i="17"/>
  <c r="AD37" i="17"/>
  <c r="Y37" i="17"/>
  <c r="V37" i="17"/>
  <c r="AJ34" i="17"/>
  <c r="L33" i="17"/>
  <c r="AO33" i="17" s="1"/>
  <c r="L32" i="17"/>
  <c r="AO32" i="17" s="1"/>
  <c r="AD30" i="17"/>
  <c r="Y30" i="17"/>
  <c r="V30" i="17"/>
  <c r="AD31" i="17"/>
  <c r="Y31" i="17"/>
  <c r="V31" i="17"/>
  <c r="L21" i="17"/>
  <c r="AO21" i="17" s="1"/>
  <c r="L20" i="17"/>
  <c r="AO20" i="17" s="1"/>
  <c r="AD18" i="17"/>
  <c r="Y18" i="17"/>
  <c r="V18" i="17"/>
  <c r="AD19" i="17"/>
  <c r="Y19" i="17"/>
  <c r="V19" i="17"/>
  <c r="L9" i="17"/>
  <c r="AO9" i="17" s="1"/>
  <c r="L8" i="17"/>
  <c r="AO8" i="17" s="1"/>
  <c r="AD6" i="17"/>
  <c r="Y6" i="17"/>
  <c r="V6" i="17"/>
  <c r="AD7" i="17"/>
  <c r="Y7" i="17"/>
  <c r="V7" i="17"/>
  <c r="L15" i="17"/>
  <c r="AO15" i="17" s="1"/>
  <c r="L14" i="17"/>
  <c r="AO14" i="17" s="1"/>
  <c r="AD12" i="17"/>
  <c r="Y12" i="17"/>
  <c r="V12" i="17"/>
  <c r="AD13" i="17"/>
  <c r="Y13" i="17"/>
  <c r="V13" i="17"/>
  <c r="AT536" i="11"/>
  <c r="AT535" i="11"/>
  <c r="AT530" i="11"/>
  <c r="AT529" i="11"/>
  <c r="AT524" i="11"/>
  <c r="AT523" i="11"/>
  <c r="AT518" i="11"/>
  <c r="AT517" i="11"/>
  <c r="AT512" i="11"/>
  <c r="AT511" i="11"/>
  <c r="AT506" i="11"/>
  <c r="AT505" i="11"/>
  <c r="AT500" i="11"/>
  <c r="AT499" i="11"/>
  <c r="AT494" i="11"/>
  <c r="AT493" i="11"/>
  <c r="AT488" i="11"/>
  <c r="AT487" i="11"/>
  <c r="AT482" i="11"/>
  <c r="AT481" i="11"/>
  <c r="AT480" i="11"/>
  <c r="AT474" i="11"/>
  <c r="AT473" i="11"/>
  <c r="AT468" i="11"/>
  <c r="AT467" i="11"/>
  <c r="AT462" i="11"/>
  <c r="AT461" i="11"/>
  <c r="AT456" i="11"/>
  <c r="AT455" i="11"/>
  <c r="AT450" i="11"/>
  <c r="AT449" i="11"/>
  <c r="AT444" i="11"/>
  <c r="AT443" i="11"/>
  <c r="AT438" i="11"/>
  <c r="AT437" i="11"/>
  <c r="AT432" i="11"/>
  <c r="AT431" i="11"/>
  <c r="AT426" i="11"/>
  <c r="AT425" i="11"/>
  <c r="AT420" i="11"/>
  <c r="AT419" i="11"/>
  <c r="AT414" i="11"/>
  <c r="AT413" i="11"/>
  <c r="AT408" i="11"/>
  <c r="AT407" i="11"/>
  <c r="AT402" i="11"/>
  <c r="AT401" i="11"/>
  <c r="AT396" i="11"/>
  <c r="AT395" i="11"/>
  <c r="AT390" i="11"/>
  <c r="AT389" i="11"/>
  <c r="AT384" i="11"/>
  <c r="AT383" i="11"/>
  <c r="AT378" i="11"/>
  <c r="AT377" i="11"/>
  <c r="AT372" i="11"/>
  <c r="AT371" i="11"/>
  <c r="AT366" i="11"/>
  <c r="AT365" i="11"/>
  <c r="AT360" i="11"/>
  <c r="AT359" i="11"/>
  <c r="AT354" i="11"/>
  <c r="AT353" i="11"/>
  <c r="AT348" i="11"/>
  <c r="AT347" i="11"/>
  <c r="AT342" i="11"/>
  <c r="AT341" i="11"/>
  <c r="AT336" i="11"/>
  <c r="AT335" i="11"/>
  <c r="AT330" i="11"/>
  <c r="AT329" i="11"/>
  <c r="AT324" i="11"/>
  <c r="AT323" i="11"/>
  <c r="AT318" i="11"/>
  <c r="AT317" i="11"/>
  <c r="AT312" i="11"/>
  <c r="AT311" i="11"/>
  <c r="AT306" i="11"/>
  <c r="AT305" i="11"/>
  <c r="AT300" i="11"/>
  <c r="AT299" i="11"/>
  <c r="AT294" i="11"/>
  <c r="AT293" i="11"/>
  <c r="AT288" i="11"/>
  <c r="AT287" i="11"/>
  <c r="AT282" i="11"/>
  <c r="AT281" i="11"/>
  <c r="AT276" i="11"/>
  <c r="AT275" i="11"/>
  <c r="AT270" i="11"/>
  <c r="AT269" i="11"/>
  <c r="AD122" i="11"/>
  <c r="Y122" i="11"/>
  <c r="V122" i="11"/>
  <c r="AD102" i="11"/>
  <c r="AD103" i="11"/>
  <c r="Y102" i="11"/>
  <c r="Y103" i="11"/>
  <c r="V102" i="11"/>
  <c r="V103" i="11"/>
  <c r="V66" i="11"/>
  <c r="V67" i="11"/>
  <c r="AK58" i="17" l="1"/>
  <c r="AK193" i="17"/>
  <c r="AM175" i="17"/>
  <c r="AK169" i="17"/>
  <c r="AK241" i="17"/>
  <c r="AM235" i="17"/>
  <c r="AL142" i="17"/>
  <c r="AM169" i="17"/>
  <c r="AK181" i="17"/>
  <c r="AM193" i="17"/>
  <c r="AM142" i="17"/>
  <c r="AL199" i="17"/>
  <c r="AM223" i="17"/>
  <c r="AK199" i="17"/>
  <c r="AK156" i="17"/>
  <c r="AL223" i="17"/>
  <c r="AL193" i="17"/>
  <c r="AM181" i="17"/>
  <c r="AM241" i="17"/>
  <c r="AK223" i="17"/>
  <c r="AL181" i="17"/>
  <c r="AK175" i="17"/>
  <c r="AL241" i="17"/>
  <c r="AK235" i="17"/>
  <c r="AL156" i="17"/>
  <c r="AL175" i="17"/>
  <c r="AL16" i="17"/>
  <c r="AJ94" i="17"/>
  <c r="AK10" i="17"/>
  <c r="AL259" i="17"/>
  <c r="AL265" i="17"/>
  <c r="AM301" i="17"/>
  <c r="AL130" i="17"/>
  <c r="AK259" i="17"/>
  <c r="AM253" i="17"/>
  <c r="AL124" i="17"/>
  <c r="AK253" i="17"/>
  <c r="AM277" i="17"/>
  <c r="AK124" i="17"/>
  <c r="AK64" i="17"/>
  <c r="AK130" i="17"/>
  <c r="AL100" i="17"/>
  <c r="AK94" i="17"/>
  <c r="AK70" i="17"/>
  <c r="AM64" i="17"/>
  <c r="AL58" i="17"/>
  <c r="AM16" i="17"/>
  <c r="AL118" i="17"/>
  <c r="AM46" i="17"/>
  <c r="AL70" i="17"/>
  <c r="AK46" i="17"/>
  <c r="AM22" i="17"/>
  <c r="AJ301" i="17"/>
  <c r="AL301" i="17"/>
  <c r="AM289" i="17"/>
  <c r="AL22" i="17"/>
  <c r="AM88" i="17"/>
  <c r="AL112" i="17"/>
  <c r="AM100" i="17"/>
  <c r="AM265" i="17"/>
  <c r="AK100" i="17"/>
  <c r="AK277" i="17"/>
  <c r="AM124" i="17"/>
  <c r="AL40" i="17"/>
  <c r="AM130" i="17"/>
  <c r="AJ235" i="17"/>
  <c r="AK112" i="17"/>
  <c r="AM112" i="17"/>
  <c r="AM94" i="17"/>
  <c r="AM70" i="17"/>
  <c r="AL64" i="17"/>
  <c r="AK40" i="17"/>
  <c r="AL94" i="17"/>
  <c r="AM58" i="17"/>
  <c r="AL34" i="17"/>
  <c r="AL10" i="17"/>
  <c r="AK16" i="17"/>
  <c r="AK289" i="17"/>
  <c r="AK301" i="17"/>
  <c r="AL289" i="17"/>
  <c r="AL271" i="17"/>
  <c r="AK265" i="17"/>
  <c r="AM259" i="17"/>
  <c r="AL253" i="17"/>
  <c r="AJ40" i="17"/>
  <c r="AM40" i="17"/>
  <c r="AJ46" i="17"/>
  <c r="AM10" i="17"/>
  <c r="AJ64" i="17"/>
  <c r="AJ223" i="17"/>
  <c r="AJ58" i="17"/>
  <c r="AJ70" i="17"/>
  <c r="AJ88" i="17"/>
  <c r="AJ112" i="17"/>
  <c r="AJ187" i="17"/>
  <c r="AJ16" i="17"/>
  <c r="AJ118" i="17"/>
  <c r="AJ124" i="17"/>
  <c r="AJ265" i="17"/>
  <c r="AJ277" i="17"/>
  <c r="AJ241" i="17"/>
  <c r="AJ10" i="17"/>
  <c r="AJ22" i="17"/>
  <c r="AJ259" i="17"/>
  <c r="AD262" i="12"/>
  <c r="Y262" i="12"/>
  <c r="V262" i="12"/>
  <c r="AD245" i="12"/>
  <c r="Y245" i="12"/>
  <c r="V245" i="12"/>
  <c r="AD193" i="12"/>
  <c r="Y193" i="12"/>
  <c r="V193" i="12"/>
  <c r="AD175" i="12"/>
  <c r="Y175" i="12"/>
  <c r="V175" i="12"/>
  <c r="AD102" i="12"/>
  <c r="AD103" i="12"/>
  <c r="Y102" i="12"/>
  <c r="Y103" i="12"/>
  <c r="V102" i="12"/>
  <c r="V103" i="12"/>
  <c r="V90" i="11"/>
  <c r="Y90" i="11"/>
  <c r="AD90" i="11"/>
  <c r="V91" i="11"/>
  <c r="Y91" i="11"/>
  <c r="AD91" i="11"/>
  <c r="V92" i="11"/>
  <c r="Y92" i="11"/>
  <c r="AD92" i="11"/>
  <c r="V93" i="11"/>
  <c r="Y93" i="11"/>
  <c r="AD93" i="11"/>
  <c r="V94" i="11"/>
  <c r="Y94" i="11"/>
  <c r="AD94" i="11"/>
  <c r="V95" i="11"/>
  <c r="Y95" i="11"/>
  <c r="AD95" i="11"/>
  <c r="V96" i="11"/>
  <c r="Y96" i="11"/>
  <c r="AD96" i="11"/>
  <c r="V97" i="11"/>
  <c r="Y97" i="11"/>
  <c r="AD97" i="11"/>
  <c r="V98" i="11"/>
  <c r="Y98" i="11"/>
  <c r="AD98" i="11"/>
  <c r="V99" i="11"/>
  <c r="Y99" i="11"/>
  <c r="AD99" i="11"/>
  <c r="V100" i="11"/>
  <c r="Y100" i="11"/>
  <c r="AD100" i="11"/>
  <c r="V101" i="11"/>
  <c r="Y101" i="11"/>
  <c r="AD101" i="11"/>
  <c r="AD33" i="12"/>
  <c r="AD34" i="12"/>
  <c r="Y33" i="12"/>
  <c r="Y34" i="12"/>
  <c r="V33" i="12"/>
  <c r="V34" i="12"/>
  <c r="AD16" i="12"/>
  <c r="Y16" i="12"/>
  <c r="V16" i="12"/>
  <c r="AD250" i="12" l="1"/>
  <c r="AD251" i="12"/>
  <c r="AD252" i="12"/>
  <c r="AD253" i="12"/>
  <c r="AD254" i="12"/>
  <c r="AD255" i="12"/>
  <c r="AD256" i="12"/>
  <c r="AD257" i="12"/>
  <c r="AD258" i="12"/>
  <c r="AD259" i="12"/>
  <c r="AD260" i="12"/>
  <c r="AD261" i="12"/>
  <c r="AD249" i="12"/>
  <c r="AD232" i="12"/>
  <c r="AD233" i="12"/>
  <c r="AD234" i="12"/>
  <c r="AD235" i="12"/>
  <c r="AD236" i="12"/>
  <c r="AD237" i="12"/>
  <c r="AD238" i="12"/>
  <c r="AD239" i="12"/>
  <c r="AD240" i="12"/>
  <c r="AD241" i="12"/>
  <c r="AD242" i="12"/>
  <c r="AD243" i="12"/>
  <c r="AD244" i="12"/>
  <c r="AD231" i="12"/>
  <c r="AD215" i="12"/>
  <c r="AD216" i="12"/>
  <c r="AD217" i="12"/>
  <c r="AD218" i="12"/>
  <c r="AD219" i="12"/>
  <c r="AD220" i="12"/>
  <c r="AD221" i="12"/>
  <c r="AD222" i="12"/>
  <c r="AD223" i="12"/>
  <c r="AD224" i="12"/>
  <c r="AD225" i="12"/>
  <c r="AD226" i="12"/>
  <c r="AD227" i="12"/>
  <c r="AD214" i="12"/>
  <c r="AD198" i="12"/>
  <c r="AD199" i="12"/>
  <c r="AD200" i="12"/>
  <c r="AD201" i="12"/>
  <c r="AD202" i="12"/>
  <c r="AD203" i="12"/>
  <c r="AD204" i="12"/>
  <c r="AD205" i="12"/>
  <c r="AD206" i="12"/>
  <c r="AD207" i="12"/>
  <c r="AD208" i="12"/>
  <c r="AD209" i="12"/>
  <c r="AD210" i="12"/>
  <c r="AD197" i="12"/>
  <c r="AD180" i="12"/>
  <c r="AD181" i="12"/>
  <c r="AD182" i="12"/>
  <c r="AD183" i="12"/>
  <c r="AD184" i="12"/>
  <c r="AD185" i="12"/>
  <c r="AD186" i="12"/>
  <c r="AD187" i="12"/>
  <c r="AD188" i="12"/>
  <c r="AD189" i="12"/>
  <c r="AD190" i="12"/>
  <c r="AD191" i="12"/>
  <c r="AD192" i="12"/>
  <c r="AD179" i="12"/>
  <c r="AD162" i="12"/>
  <c r="AD163" i="12"/>
  <c r="AD164" i="12"/>
  <c r="AD165" i="12"/>
  <c r="AD166" i="12"/>
  <c r="AD167" i="12"/>
  <c r="AD168" i="12"/>
  <c r="AD169" i="12"/>
  <c r="AD170" i="12"/>
  <c r="AD171" i="12"/>
  <c r="AD172" i="12"/>
  <c r="AD173" i="12"/>
  <c r="AD174" i="12"/>
  <c r="AD161" i="12"/>
  <c r="AD144" i="12"/>
  <c r="AD145" i="12"/>
  <c r="AD146" i="12"/>
  <c r="AD147" i="12"/>
  <c r="AD148" i="12"/>
  <c r="AD149" i="12"/>
  <c r="AD150" i="12"/>
  <c r="AD151" i="12"/>
  <c r="AD152" i="12"/>
  <c r="AD153" i="12"/>
  <c r="AD154" i="12"/>
  <c r="AD155" i="12"/>
  <c r="AD156" i="12"/>
  <c r="AD157" i="12"/>
  <c r="AD143" i="12"/>
  <c r="AD126" i="12"/>
  <c r="AD127" i="12"/>
  <c r="AD128" i="12"/>
  <c r="AD129" i="12"/>
  <c r="AD130" i="12"/>
  <c r="AD131" i="12"/>
  <c r="AD132" i="12"/>
  <c r="AD133" i="12"/>
  <c r="AD134" i="12"/>
  <c r="AD136" i="12"/>
  <c r="AD139" i="12"/>
  <c r="AD125" i="12"/>
  <c r="AD108" i="12"/>
  <c r="AD109" i="12"/>
  <c r="AD110" i="12"/>
  <c r="AD111" i="12"/>
  <c r="AD112" i="12"/>
  <c r="AD113" i="12"/>
  <c r="AD114" i="12"/>
  <c r="AD115" i="12"/>
  <c r="AD116" i="12"/>
  <c r="AD117" i="12"/>
  <c r="AD118" i="12"/>
  <c r="AD121" i="12"/>
  <c r="AD107" i="12"/>
  <c r="AD90" i="12"/>
  <c r="AD91" i="12"/>
  <c r="AD92" i="12"/>
  <c r="AD93" i="12"/>
  <c r="AD94" i="12"/>
  <c r="AD95" i="12"/>
  <c r="AD96" i="12"/>
  <c r="AD97" i="12"/>
  <c r="AD98" i="12"/>
  <c r="AD99" i="12"/>
  <c r="AD100" i="12"/>
  <c r="AD101" i="12"/>
  <c r="AD89" i="12"/>
  <c r="AD73" i="12"/>
  <c r="AD74" i="12"/>
  <c r="AD75" i="12"/>
  <c r="AD76" i="12"/>
  <c r="AD77" i="12"/>
  <c r="AD78" i="12"/>
  <c r="AD79" i="12"/>
  <c r="AD80" i="12"/>
  <c r="AD81" i="12"/>
  <c r="AD82" i="12"/>
  <c r="AD83" i="12"/>
  <c r="AD84" i="12"/>
  <c r="AD85" i="12"/>
  <c r="AD72" i="12"/>
  <c r="AD56" i="12"/>
  <c r="AD57" i="12"/>
  <c r="AD58" i="12"/>
  <c r="AD59" i="12"/>
  <c r="AD60" i="12"/>
  <c r="AD61" i="12"/>
  <c r="AD62" i="12"/>
  <c r="AD63" i="12"/>
  <c r="AD64" i="12"/>
  <c r="AD65" i="12"/>
  <c r="AD66" i="12"/>
  <c r="AD67" i="12"/>
  <c r="AD68" i="12"/>
  <c r="AD55" i="12"/>
  <c r="AD39" i="12"/>
  <c r="AD40" i="12"/>
  <c r="AD41" i="12"/>
  <c r="AD42" i="12"/>
  <c r="AD43" i="12"/>
  <c r="AD44" i="12"/>
  <c r="AD45" i="12"/>
  <c r="AD46" i="12"/>
  <c r="AD47" i="12"/>
  <c r="AD48" i="12"/>
  <c r="AD49" i="12"/>
  <c r="AD50" i="12"/>
  <c r="AD51" i="12"/>
  <c r="AD38" i="12"/>
  <c r="AD21" i="12"/>
  <c r="AD22" i="12"/>
  <c r="AD23" i="12"/>
  <c r="AD24" i="12"/>
  <c r="AD25" i="12"/>
  <c r="AD26" i="12"/>
  <c r="AD27" i="12"/>
  <c r="AD28" i="12"/>
  <c r="AD29" i="12"/>
  <c r="AD30" i="12"/>
  <c r="AD31" i="12"/>
  <c r="AD32" i="12"/>
  <c r="AD20" i="12"/>
  <c r="AD5" i="12"/>
  <c r="AD6" i="12"/>
  <c r="AD7" i="12"/>
  <c r="AD8" i="12"/>
  <c r="AD9" i="12"/>
  <c r="AD10" i="12"/>
  <c r="AD11" i="12"/>
  <c r="AD12" i="12"/>
  <c r="AD13" i="12"/>
  <c r="AD14" i="12"/>
  <c r="AD15" i="12"/>
  <c r="AD4" i="12"/>
  <c r="AD3" i="12"/>
  <c r="AD268" i="11"/>
  <c r="AD267" i="11"/>
  <c r="AD274" i="11"/>
  <c r="AD273" i="11"/>
  <c r="AD280" i="11"/>
  <c r="AD279" i="11"/>
  <c r="AD286" i="11"/>
  <c r="AD285" i="11"/>
  <c r="AD298" i="11"/>
  <c r="AD297" i="11"/>
  <c r="AD304" i="11"/>
  <c r="AD303" i="11"/>
  <c r="AD310" i="11"/>
  <c r="AD309" i="11"/>
  <c r="AD316" i="11"/>
  <c r="AD315" i="11"/>
  <c r="AD322" i="11"/>
  <c r="AD321" i="11"/>
  <c r="AD328" i="11"/>
  <c r="AD327" i="11"/>
  <c r="AD340" i="11"/>
  <c r="AD339" i="11"/>
  <c r="AD346" i="11"/>
  <c r="AD345" i="11"/>
  <c r="AD364" i="11"/>
  <c r="AD363" i="11"/>
  <c r="AD370" i="11"/>
  <c r="AD369" i="11"/>
  <c r="AD376" i="11"/>
  <c r="AD375" i="11"/>
  <c r="AD382" i="11"/>
  <c r="AD381" i="11"/>
  <c r="AD388" i="11"/>
  <c r="AD387" i="11"/>
  <c r="AD394" i="11"/>
  <c r="AD393" i="11"/>
  <c r="AD400" i="11"/>
  <c r="AD399" i="11"/>
  <c r="AD406" i="11"/>
  <c r="AD405" i="11"/>
  <c r="AD418" i="11"/>
  <c r="AD417" i="11"/>
  <c r="AD430" i="11"/>
  <c r="AD429" i="11"/>
  <c r="AD436" i="11"/>
  <c r="AD435" i="11"/>
  <c r="AD442" i="11"/>
  <c r="AD441" i="11"/>
  <c r="AD448" i="11"/>
  <c r="AD447" i="11"/>
  <c r="AD466" i="11"/>
  <c r="AD465" i="11"/>
  <c r="AD472" i="11"/>
  <c r="AD471" i="11"/>
  <c r="AD479" i="11"/>
  <c r="AD478" i="11"/>
  <c r="AD477" i="11"/>
  <c r="AD486" i="11"/>
  <c r="AD485" i="11"/>
  <c r="AD492" i="11"/>
  <c r="AD491" i="11"/>
  <c r="AD498" i="11"/>
  <c r="AD497" i="11"/>
  <c r="AD504" i="11"/>
  <c r="AD503" i="11"/>
  <c r="AD510" i="11"/>
  <c r="AD509" i="11"/>
  <c r="AD516" i="11"/>
  <c r="AD515" i="11"/>
  <c r="AD522" i="11"/>
  <c r="AD521" i="11"/>
  <c r="AD528" i="11"/>
  <c r="AD527" i="11"/>
  <c r="AD533" i="11"/>
  <c r="Y388" i="11" l="1"/>
  <c r="V388" i="11"/>
  <c r="L390" i="11"/>
  <c r="L389" i="11"/>
  <c r="Y387" i="11"/>
  <c r="AD411" i="11" l="1"/>
  <c r="AD358" i="11"/>
  <c r="AD351" i="11"/>
  <c r="AD291" i="11"/>
  <c r="AD460" i="11"/>
  <c r="AD454" i="11"/>
  <c r="V250" i="11"/>
  <c r="Y250" i="11"/>
  <c r="AD250" i="11"/>
  <c r="V251" i="11"/>
  <c r="Y251" i="11"/>
  <c r="AD251" i="11"/>
  <c r="V252" i="11"/>
  <c r="Y252" i="11"/>
  <c r="AD252" i="11"/>
  <c r="V253" i="11"/>
  <c r="Y253" i="11"/>
  <c r="AD253" i="11"/>
  <c r="V254" i="11"/>
  <c r="Y254" i="11"/>
  <c r="AD254" i="11"/>
  <c r="V255" i="11"/>
  <c r="Y255" i="11"/>
  <c r="AD255" i="11"/>
  <c r="V256" i="11"/>
  <c r="Y256" i="11"/>
  <c r="AD256" i="11"/>
  <c r="V257" i="11"/>
  <c r="Y257" i="11"/>
  <c r="AD257" i="11"/>
  <c r="V258" i="11"/>
  <c r="Y258" i="11"/>
  <c r="AD258" i="11"/>
  <c r="V259" i="11"/>
  <c r="Y259" i="11"/>
  <c r="AD259" i="11"/>
  <c r="V260" i="11"/>
  <c r="Y260" i="11"/>
  <c r="AD260" i="11"/>
  <c r="V261" i="11"/>
  <c r="Y261" i="11"/>
  <c r="AD261" i="11"/>
  <c r="V262" i="11"/>
  <c r="Y262" i="11"/>
  <c r="AD262" i="11"/>
  <c r="V263" i="11"/>
  <c r="Y263" i="11"/>
  <c r="AD263" i="11"/>
  <c r="V233" i="11"/>
  <c r="Y233" i="11"/>
  <c r="AD233" i="11"/>
  <c r="V234" i="11"/>
  <c r="Y234" i="11"/>
  <c r="AD234" i="11"/>
  <c r="V235" i="11"/>
  <c r="Y235" i="11"/>
  <c r="AD235" i="11"/>
  <c r="V236" i="11"/>
  <c r="Y236" i="11"/>
  <c r="AD236" i="11"/>
  <c r="V237" i="11"/>
  <c r="Y237" i="11"/>
  <c r="AD237" i="11"/>
  <c r="V238" i="11"/>
  <c r="Y238" i="11"/>
  <c r="AD238" i="11"/>
  <c r="V239" i="11"/>
  <c r="Y239" i="11"/>
  <c r="AD239" i="11"/>
  <c r="V240" i="11"/>
  <c r="Y240" i="11"/>
  <c r="AD240" i="11"/>
  <c r="V241" i="11"/>
  <c r="Y241" i="11"/>
  <c r="AD241" i="11"/>
  <c r="V242" i="11"/>
  <c r="Y242" i="11"/>
  <c r="AD242" i="11"/>
  <c r="V243" i="11"/>
  <c r="Y243" i="11"/>
  <c r="AD243" i="11"/>
  <c r="V244" i="11"/>
  <c r="Y244" i="11"/>
  <c r="AD244" i="11"/>
  <c r="V245" i="11"/>
  <c r="Y245" i="11"/>
  <c r="AD245" i="11"/>
  <c r="V246" i="11"/>
  <c r="Y246" i="11"/>
  <c r="AD246" i="11"/>
  <c r="V214" i="11"/>
  <c r="Y214" i="11"/>
  <c r="AD214" i="11"/>
  <c r="V215" i="11"/>
  <c r="Y215" i="11"/>
  <c r="AD215" i="11"/>
  <c r="V216" i="11"/>
  <c r="Y216" i="11"/>
  <c r="AD216" i="11"/>
  <c r="V217" i="11"/>
  <c r="Y217" i="11"/>
  <c r="AD217" i="11"/>
  <c r="V218" i="11"/>
  <c r="Y218" i="11"/>
  <c r="AD218" i="11"/>
  <c r="V219" i="11"/>
  <c r="Y219" i="11"/>
  <c r="AD219" i="11"/>
  <c r="V220" i="11"/>
  <c r="Y220" i="11"/>
  <c r="AD220" i="11"/>
  <c r="V221" i="11"/>
  <c r="Y221" i="11"/>
  <c r="AD221" i="11"/>
  <c r="V222" i="11"/>
  <c r="Y222" i="11"/>
  <c r="AD222" i="11"/>
  <c r="V223" i="11"/>
  <c r="Y223" i="11"/>
  <c r="AD223" i="11"/>
  <c r="V224" i="11"/>
  <c r="Y224" i="11"/>
  <c r="AD224" i="11"/>
  <c r="V225" i="11"/>
  <c r="Y225" i="11"/>
  <c r="AD225" i="11"/>
  <c r="V226" i="11"/>
  <c r="Y226" i="11"/>
  <c r="AD226" i="11"/>
  <c r="V229" i="11"/>
  <c r="Y229" i="11"/>
  <c r="AD229" i="11"/>
  <c r="V197" i="11"/>
  <c r="Y197" i="11"/>
  <c r="AD197" i="11"/>
  <c r="V198" i="11"/>
  <c r="Y198" i="11"/>
  <c r="AD198" i="11"/>
  <c r="V199" i="11"/>
  <c r="Y199" i="11"/>
  <c r="AD199" i="11"/>
  <c r="V200" i="11"/>
  <c r="Y200" i="11"/>
  <c r="AD200" i="11"/>
  <c r="V201" i="11"/>
  <c r="Y201" i="11"/>
  <c r="AD201" i="11"/>
  <c r="V202" i="11"/>
  <c r="Y202" i="11"/>
  <c r="AD202" i="11"/>
  <c r="V203" i="11"/>
  <c r="Y203" i="11"/>
  <c r="AD203" i="11"/>
  <c r="V204" i="11"/>
  <c r="Y204" i="11"/>
  <c r="AD204" i="11"/>
  <c r="V205" i="11"/>
  <c r="Y205" i="11"/>
  <c r="AD205" i="11"/>
  <c r="V206" i="11"/>
  <c r="Y206" i="11"/>
  <c r="AD206" i="11"/>
  <c r="V207" i="11"/>
  <c r="Y207" i="11"/>
  <c r="AD207" i="11"/>
  <c r="V208" i="11"/>
  <c r="Y208" i="11"/>
  <c r="AD208" i="11"/>
  <c r="V209" i="11"/>
  <c r="Y209" i="11"/>
  <c r="AD209" i="11"/>
  <c r="V210" i="11"/>
  <c r="Y210" i="11"/>
  <c r="AD210" i="11"/>
  <c r="V180" i="11"/>
  <c r="Y180" i="11"/>
  <c r="AD180" i="11"/>
  <c r="V181" i="11"/>
  <c r="Y181" i="11"/>
  <c r="AD181" i="11"/>
  <c r="V182" i="11"/>
  <c r="Y182" i="11"/>
  <c r="AD182" i="11"/>
  <c r="V183" i="11"/>
  <c r="Y183" i="11"/>
  <c r="AD183" i="11"/>
  <c r="V184" i="11"/>
  <c r="Y184" i="11"/>
  <c r="AD184" i="11"/>
  <c r="V185" i="11"/>
  <c r="Y185" i="11"/>
  <c r="AD185" i="11"/>
  <c r="V186" i="11"/>
  <c r="Y186" i="11"/>
  <c r="AD186" i="11"/>
  <c r="V187" i="11"/>
  <c r="Y187" i="11"/>
  <c r="AD187" i="11"/>
  <c r="V188" i="11"/>
  <c r="Y188" i="11"/>
  <c r="AD188" i="11"/>
  <c r="V189" i="11"/>
  <c r="Y189" i="11"/>
  <c r="AD189" i="11"/>
  <c r="V190" i="11"/>
  <c r="Y190" i="11"/>
  <c r="AD190" i="11"/>
  <c r="V191" i="11"/>
  <c r="Y191" i="11"/>
  <c r="AD191" i="11"/>
  <c r="V192" i="11"/>
  <c r="Y192" i="11"/>
  <c r="AD192" i="11"/>
  <c r="V193" i="11"/>
  <c r="Y193" i="11"/>
  <c r="AD193" i="11"/>
  <c r="V162" i="11"/>
  <c r="Y162" i="11"/>
  <c r="AD162" i="11"/>
  <c r="V163" i="11"/>
  <c r="Y163" i="11"/>
  <c r="AD163" i="11"/>
  <c r="V164" i="11"/>
  <c r="Y164" i="11"/>
  <c r="AD164" i="11"/>
  <c r="V165" i="11"/>
  <c r="Y165" i="11"/>
  <c r="AD165" i="11"/>
  <c r="V166" i="11"/>
  <c r="Y166" i="11"/>
  <c r="AD166" i="11"/>
  <c r="V167" i="11"/>
  <c r="Y167" i="11"/>
  <c r="AD167" i="11"/>
  <c r="V168" i="11"/>
  <c r="Y168" i="11"/>
  <c r="AD168" i="11"/>
  <c r="V169" i="11"/>
  <c r="Y169" i="11"/>
  <c r="AD169" i="11"/>
  <c r="V170" i="11"/>
  <c r="Y170" i="11"/>
  <c r="AD170" i="11"/>
  <c r="V171" i="11"/>
  <c r="Y171" i="11"/>
  <c r="AD171" i="11"/>
  <c r="V172" i="11"/>
  <c r="Y172" i="11"/>
  <c r="AD172" i="11"/>
  <c r="V173" i="11"/>
  <c r="Y173" i="11"/>
  <c r="AD173" i="11"/>
  <c r="V174" i="11"/>
  <c r="Y174" i="11"/>
  <c r="AD174" i="11"/>
  <c r="V176" i="11"/>
  <c r="Y176" i="11"/>
  <c r="AD176" i="11"/>
  <c r="V144" i="11"/>
  <c r="Y144" i="11"/>
  <c r="AD144" i="11"/>
  <c r="V145" i="11"/>
  <c r="Y145" i="11"/>
  <c r="AD145" i="11"/>
  <c r="V146" i="11"/>
  <c r="Y146" i="11"/>
  <c r="AD146" i="11"/>
  <c r="V147" i="11"/>
  <c r="Y147" i="11"/>
  <c r="AD147" i="11"/>
  <c r="V148" i="11"/>
  <c r="Y148" i="11"/>
  <c r="AD148" i="11"/>
  <c r="V149" i="11"/>
  <c r="Y149" i="11"/>
  <c r="AD149" i="11"/>
  <c r="V150" i="11"/>
  <c r="Y150" i="11"/>
  <c r="AD150" i="11"/>
  <c r="V151" i="11"/>
  <c r="Y151" i="11"/>
  <c r="AD151" i="11"/>
  <c r="V152" i="11"/>
  <c r="Y152" i="11"/>
  <c r="AD152" i="11"/>
  <c r="V153" i="11"/>
  <c r="Y153" i="11"/>
  <c r="AD153" i="11"/>
  <c r="V154" i="11"/>
  <c r="Y154" i="11"/>
  <c r="AD154" i="11"/>
  <c r="V155" i="11"/>
  <c r="Y155" i="11"/>
  <c r="AD155" i="11"/>
  <c r="V156" i="11"/>
  <c r="Y156" i="11"/>
  <c r="AD156" i="11"/>
  <c r="V157" i="11"/>
  <c r="Y157" i="11"/>
  <c r="AD157" i="11"/>
  <c r="V158" i="11"/>
  <c r="Y158" i="11"/>
  <c r="AD158" i="11"/>
  <c r="V126" i="11"/>
  <c r="Y126" i="11"/>
  <c r="AD126" i="11"/>
  <c r="V127" i="11"/>
  <c r="Y127" i="11"/>
  <c r="AD127" i="11"/>
  <c r="V128" i="11"/>
  <c r="Y128" i="11"/>
  <c r="AD128" i="11"/>
  <c r="V129" i="11"/>
  <c r="Y129" i="11"/>
  <c r="AD129" i="11"/>
  <c r="V130" i="11"/>
  <c r="Y130" i="11"/>
  <c r="AD130" i="11"/>
  <c r="V131" i="11"/>
  <c r="Y131" i="11"/>
  <c r="AD131" i="11"/>
  <c r="V132" i="11"/>
  <c r="Y132" i="11"/>
  <c r="AD132" i="11"/>
  <c r="V133" i="11"/>
  <c r="Y133" i="11"/>
  <c r="AD133" i="11"/>
  <c r="V134" i="11"/>
  <c r="Y134" i="11"/>
  <c r="AD134" i="11"/>
  <c r="V135" i="11"/>
  <c r="Y135" i="11"/>
  <c r="AD135" i="11"/>
  <c r="V136" i="11"/>
  <c r="Y136" i="11"/>
  <c r="AD136" i="11"/>
  <c r="V137" i="11"/>
  <c r="Y137" i="11"/>
  <c r="AD137" i="11"/>
  <c r="V138" i="11"/>
  <c r="Y138" i="11"/>
  <c r="AD138" i="11"/>
  <c r="V140" i="11"/>
  <c r="Y140" i="11"/>
  <c r="AD140" i="11"/>
  <c r="V107" i="11"/>
  <c r="Y107" i="11"/>
  <c r="AD107" i="11"/>
  <c r="V108" i="11"/>
  <c r="Y108" i="11"/>
  <c r="AD108" i="11"/>
  <c r="V109" i="11"/>
  <c r="Y109" i="11"/>
  <c r="AD109" i="11"/>
  <c r="V110" i="11"/>
  <c r="Y110" i="11"/>
  <c r="AD110" i="11"/>
  <c r="V111" i="11"/>
  <c r="Y111" i="11"/>
  <c r="AD111" i="11"/>
  <c r="V112" i="11"/>
  <c r="Y112" i="11"/>
  <c r="AD112" i="11"/>
  <c r="V113" i="11"/>
  <c r="Y113" i="11"/>
  <c r="AD113" i="11"/>
  <c r="V114" i="11"/>
  <c r="Y114" i="11"/>
  <c r="AD114" i="11"/>
  <c r="V115" i="11"/>
  <c r="Y115" i="11"/>
  <c r="AD115" i="11"/>
  <c r="V116" i="11"/>
  <c r="Y116" i="11"/>
  <c r="AD116" i="11"/>
  <c r="V117" i="11"/>
  <c r="Y117" i="11"/>
  <c r="AD117" i="11"/>
  <c r="V118" i="11"/>
  <c r="Y118" i="11"/>
  <c r="AD118" i="11"/>
  <c r="V119" i="11"/>
  <c r="Y119" i="11"/>
  <c r="AD119" i="11"/>
  <c r="V4" i="11"/>
  <c r="Y4" i="11"/>
  <c r="AD4" i="11"/>
  <c r="V5" i="11"/>
  <c r="Y5" i="11"/>
  <c r="AD5" i="11"/>
  <c r="V6" i="11"/>
  <c r="Y6" i="11"/>
  <c r="AD6" i="11"/>
  <c r="V7" i="11"/>
  <c r="Y7" i="11"/>
  <c r="AD7" i="11"/>
  <c r="V8" i="11"/>
  <c r="Y8" i="11"/>
  <c r="AD8" i="11"/>
  <c r="V9" i="11"/>
  <c r="Y9" i="11"/>
  <c r="AD9" i="11"/>
  <c r="V10" i="11"/>
  <c r="Y10" i="11"/>
  <c r="AD10" i="11"/>
  <c r="V11" i="11"/>
  <c r="Y11" i="11"/>
  <c r="AD11" i="11"/>
  <c r="V12" i="11"/>
  <c r="Y12" i="11"/>
  <c r="AD12" i="11"/>
  <c r="V13" i="11"/>
  <c r="Y13" i="11"/>
  <c r="AD13" i="11"/>
  <c r="V14" i="11"/>
  <c r="Y14" i="11"/>
  <c r="AD14" i="11"/>
  <c r="V15" i="11"/>
  <c r="Y15" i="11"/>
  <c r="AD15" i="11"/>
  <c r="V16" i="11"/>
  <c r="Y16" i="11"/>
  <c r="AD16" i="11"/>
  <c r="V20" i="11"/>
  <c r="Y20" i="11"/>
  <c r="AD20" i="11"/>
  <c r="V21" i="11"/>
  <c r="Y21" i="11"/>
  <c r="AD21" i="11"/>
  <c r="V22" i="11"/>
  <c r="Y22" i="11"/>
  <c r="AD22" i="11"/>
  <c r="V23" i="11"/>
  <c r="Y23" i="11"/>
  <c r="AD23" i="11"/>
  <c r="V24" i="11"/>
  <c r="Y24" i="11"/>
  <c r="AD24" i="11"/>
  <c r="V25" i="11"/>
  <c r="Y25" i="11"/>
  <c r="AD25" i="11"/>
  <c r="V26" i="11"/>
  <c r="Y26" i="11"/>
  <c r="AD26" i="11"/>
  <c r="V27" i="11"/>
  <c r="Y27" i="11"/>
  <c r="AD27" i="11"/>
  <c r="V28" i="11"/>
  <c r="Y28" i="11"/>
  <c r="AD28" i="11"/>
  <c r="V29" i="11"/>
  <c r="Y29" i="11"/>
  <c r="AD29" i="11"/>
  <c r="V30" i="11"/>
  <c r="Y30" i="11"/>
  <c r="AD30" i="11"/>
  <c r="V31" i="11"/>
  <c r="Y31" i="11"/>
  <c r="AD31" i="11"/>
  <c r="V32" i="11"/>
  <c r="Y32" i="11"/>
  <c r="AD32" i="11"/>
  <c r="V36" i="11"/>
  <c r="Y36" i="11"/>
  <c r="AD36" i="11"/>
  <c r="V37" i="11"/>
  <c r="Y37" i="11"/>
  <c r="AD37" i="11"/>
  <c r="V38" i="11"/>
  <c r="Y38" i="11"/>
  <c r="AD38" i="11"/>
  <c r="V39" i="11"/>
  <c r="Y39" i="11"/>
  <c r="AD39" i="11"/>
  <c r="V40" i="11"/>
  <c r="Y40" i="11"/>
  <c r="AD40" i="11"/>
  <c r="V41" i="11"/>
  <c r="Y41" i="11"/>
  <c r="AD41" i="11"/>
  <c r="V42" i="11"/>
  <c r="Y42" i="11"/>
  <c r="AD42" i="11"/>
  <c r="V43" i="11"/>
  <c r="Y43" i="11"/>
  <c r="AD43" i="11"/>
  <c r="V44" i="11"/>
  <c r="Y44" i="11"/>
  <c r="AD44" i="11"/>
  <c r="V45" i="11"/>
  <c r="Y45" i="11"/>
  <c r="AD45" i="11"/>
  <c r="V46" i="11"/>
  <c r="Y46" i="11"/>
  <c r="AD46" i="11"/>
  <c r="V47" i="11"/>
  <c r="Y47" i="11"/>
  <c r="AD47" i="11"/>
  <c r="V48" i="11"/>
  <c r="Y48" i="11"/>
  <c r="AD48" i="11"/>
  <c r="V50" i="11"/>
  <c r="Y50" i="11"/>
  <c r="AD50" i="11"/>
  <c r="V54" i="11"/>
  <c r="Y54" i="11"/>
  <c r="AD54" i="11"/>
  <c r="V55" i="11"/>
  <c r="Y55" i="11"/>
  <c r="AD55" i="11"/>
  <c r="V56" i="11"/>
  <c r="Y56" i="11"/>
  <c r="AD56" i="11"/>
  <c r="V57" i="11"/>
  <c r="Y57" i="11"/>
  <c r="AD57" i="11"/>
  <c r="V58" i="11"/>
  <c r="Y58" i="11"/>
  <c r="AD58" i="11"/>
  <c r="V59" i="11"/>
  <c r="Y59" i="11"/>
  <c r="AD59" i="11"/>
  <c r="V60" i="11"/>
  <c r="Y60" i="11"/>
  <c r="AD60" i="11"/>
  <c r="V61" i="11"/>
  <c r="Y61" i="11"/>
  <c r="AD61" i="11"/>
  <c r="V62" i="11"/>
  <c r="Y62" i="11"/>
  <c r="AD62" i="11"/>
  <c r="V63" i="11"/>
  <c r="Y63" i="11"/>
  <c r="AD63" i="11"/>
  <c r="V64" i="11"/>
  <c r="Y64" i="11"/>
  <c r="AD64" i="11"/>
  <c r="V65" i="11"/>
  <c r="Y65" i="11"/>
  <c r="AD65" i="11"/>
  <c r="Y66" i="11"/>
  <c r="AD66" i="11"/>
  <c r="Y67" i="11"/>
  <c r="AD67" i="11"/>
  <c r="V71" i="11"/>
  <c r="Y71" i="11"/>
  <c r="AD71" i="11"/>
  <c r="V72" i="11"/>
  <c r="Y72" i="11"/>
  <c r="AD72" i="11"/>
  <c r="V73" i="11"/>
  <c r="Y73" i="11"/>
  <c r="AD73" i="11"/>
  <c r="V74" i="11"/>
  <c r="Y74" i="11"/>
  <c r="AD74" i="11"/>
  <c r="V75" i="11"/>
  <c r="Y75" i="11"/>
  <c r="AD75" i="11"/>
  <c r="V76" i="11"/>
  <c r="Y76" i="11"/>
  <c r="AD76" i="11"/>
  <c r="V77" i="11"/>
  <c r="Y77" i="11"/>
  <c r="AD77" i="11"/>
  <c r="V78" i="11"/>
  <c r="Y78" i="11"/>
  <c r="AD78" i="11"/>
  <c r="V79" i="11"/>
  <c r="Y79" i="11"/>
  <c r="AD79" i="11"/>
  <c r="V80" i="11"/>
  <c r="Y80" i="11"/>
  <c r="AD80" i="11"/>
  <c r="V81" i="11"/>
  <c r="Y81" i="11"/>
  <c r="AD81" i="11"/>
  <c r="V82" i="11"/>
  <c r="Y82" i="11"/>
  <c r="AD82" i="11"/>
  <c r="V83" i="11"/>
  <c r="Y83" i="11"/>
  <c r="AD83" i="11"/>
  <c r="V84" i="11"/>
  <c r="Y84" i="11"/>
  <c r="AD84" i="11"/>
  <c r="V86" i="11"/>
  <c r="Y86" i="11"/>
  <c r="AD86" i="11"/>
  <c r="Y503" i="11"/>
  <c r="V503" i="11"/>
  <c r="Y504" i="11"/>
  <c r="V504" i="11"/>
  <c r="L506" i="11"/>
  <c r="L505" i="11"/>
  <c r="Y328" i="11"/>
  <c r="V328" i="11"/>
  <c r="Y327" i="11"/>
  <c r="V327" i="11"/>
  <c r="L330" i="11"/>
  <c r="L329" i="11"/>
  <c r="AD357" i="11"/>
  <c r="Y357" i="11"/>
  <c r="V357" i="11"/>
  <c r="Y358" i="11"/>
  <c r="V358" i="11"/>
  <c r="Y363" i="11"/>
  <c r="V363" i="11"/>
  <c r="Y364" i="11"/>
  <c r="V364" i="11"/>
  <c r="Y448" i="11"/>
  <c r="V448" i="11"/>
  <c r="Y447" i="11"/>
  <c r="V447" i="11"/>
  <c r="Y394" i="11"/>
  <c r="V394" i="11"/>
  <c r="Y393" i="11"/>
  <c r="V393" i="11"/>
  <c r="AD534" i="11"/>
  <c r="Y534" i="11"/>
  <c r="V534" i="11"/>
  <c r="Y533" i="11"/>
  <c r="V533" i="11"/>
  <c r="Y522" i="11"/>
  <c r="V522" i="11"/>
  <c r="Y521" i="11"/>
  <c r="V521" i="11"/>
  <c r="AD424" i="11"/>
  <c r="Y424" i="11"/>
  <c r="V424" i="11"/>
  <c r="AD423" i="11"/>
  <c r="Y423" i="11"/>
  <c r="V423" i="11"/>
  <c r="L481" i="11"/>
  <c r="L482" i="11"/>
  <c r="L480" i="11"/>
  <c r="Y479" i="11"/>
  <c r="V479" i="11"/>
  <c r="Y478" i="11"/>
  <c r="V478" i="11"/>
  <c r="Y477" i="11"/>
  <c r="V477" i="11"/>
  <c r="L360" i="11"/>
  <c r="L359" i="11"/>
  <c r="L366" i="11"/>
  <c r="L365" i="11"/>
  <c r="L450" i="11"/>
  <c r="L449" i="11"/>
  <c r="L396" i="11"/>
  <c r="L395" i="11"/>
  <c r="L536" i="11"/>
  <c r="L535" i="11"/>
  <c r="L524" i="11"/>
  <c r="L523" i="11"/>
  <c r="L426" i="11"/>
  <c r="L425" i="11"/>
  <c r="Y454" i="11"/>
  <c r="V454" i="11"/>
  <c r="AD453" i="11"/>
  <c r="Y453" i="11"/>
  <c r="V453" i="11"/>
  <c r="Y430" i="11"/>
  <c r="V430" i="11"/>
  <c r="Y429" i="11"/>
  <c r="V429" i="11"/>
  <c r="Y273" i="11"/>
  <c r="V273" i="11"/>
  <c r="Y274" i="11"/>
  <c r="V274" i="11"/>
  <c r="Y382" i="11"/>
  <c r="V382" i="11"/>
  <c r="Y381" i="11"/>
  <c r="V381" i="11"/>
  <c r="Y376" i="11"/>
  <c r="V376" i="11"/>
  <c r="Y375" i="11"/>
  <c r="V375" i="11"/>
  <c r="Y297" i="11"/>
  <c r="V297" i="11"/>
  <c r="Y298" i="11"/>
  <c r="V298" i="11"/>
  <c r="Y492" i="11"/>
  <c r="V492" i="11"/>
  <c r="Y491" i="11"/>
  <c r="V491" i="11"/>
  <c r="Y286" i="11"/>
  <c r="V286" i="11"/>
  <c r="Y285" i="11"/>
  <c r="V285" i="11"/>
  <c r="Y280" i="11"/>
  <c r="V280" i="11"/>
  <c r="Y279" i="11"/>
  <c r="V279" i="11"/>
  <c r="Y527" i="11"/>
  <c r="V527" i="11"/>
  <c r="Y528" i="11"/>
  <c r="V528" i="11"/>
  <c r="Y346" i="11"/>
  <c r="V346" i="11"/>
  <c r="Y345" i="11"/>
  <c r="V345" i="11"/>
  <c r="L456" i="11"/>
  <c r="L455" i="11"/>
  <c r="L432" i="11"/>
  <c r="L431" i="11"/>
  <c r="L276" i="11"/>
  <c r="L275" i="11"/>
  <c r="L384" i="11"/>
  <c r="L383" i="11"/>
  <c r="L378" i="11"/>
  <c r="L377" i="11"/>
  <c r="L300" i="11"/>
  <c r="L299" i="11"/>
  <c r="L494" i="11"/>
  <c r="L493" i="11"/>
  <c r="L288" i="11"/>
  <c r="L287" i="11"/>
  <c r="L282" i="11"/>
  <c r="L281" i="11"/>
  <c r="L530" i="11"/>
  <c r="L529" i="11"/>
  <c r="AD292" i="11"/>
  <c r="Y292" i="11"/>
  <c r="V292" i="11"/>
  <c r="Y291" i="11"/>
  <c r="V291" i="11"/>
  <c r="Y510" i="11"/>
  <c r="V510" i="11"/>
  <c r="Y509" i="11"/>
  <c r="V509" i="11"/>
  <c r="Y498" i="11"/>
  <c r="V498" i="11"/>
  <c r="Y497" i="11"/>
  <c r="V497" i="11"/>
  <c r="AD334" i="11"/>
  <c r="Y334" i="11"/>
  <c r="V334" i="11"/>
  <c r="AD333" i="11"/>
  <c r="Y333" i="11"/>
  <c r="V333" i="11"/>
  <c r="Y485" i="11"/>
  <c r="V485" i="11"/>
  <c r="Y486" i="11"/>
  <c r="V486" i="11"/>
  <c r="AD412" i="11"/>
  <c r="Y412" i="11"/>
  <c r="V412" i="11"/>
  <c r="Y411" i="11"/>
  <c r="V411" i="11"/>
  <c r="Y442" i="11"/>
  <c r="V442" i="11"/>
  <c r="Y441" i="11"/>
  <c r="V441" i="11"/>
  <c r="V406" i="11"/>
  <c r="Y406" i="11"/>
  <c r="Y405" i="11"/>
  <c r="V405" i="11"/>
  <c r="Y370" i="11"/>
  <c r="V370" i="11"/>
  <c r="Y369" i="11"/>
  <c r="V369" i="11"/>
  <c r="Y340" i="11"/>
  <c r="V340" i="11"/>
  <c r="Y339" i="11"/>
  <c r="V339" i="11"/>
  <c r="Y472" i="11"/>
  <c r="V472" i="11"/>
  <c r="Y471" i="11"/>
  <c r="V471" i="11"/>
  <c r="Y400" i="11"/>
  <c r="V400" i="11"/>
  <c r="Y399" i="11"/>
  <c r="V399" i="11"/>
  <c r="Y436" i="11"/>
  <c r="V436" i="11"/>
  <c r="Y435" i="11"/>
  <c r="V435" i="11"/>
  <c r="Y466" i="11"/>
  <c r="V466" i="11"/>
  <c r="Y465" i="11"/>
  <c r="V465" i="11"/>
  <c r="Y322" i="11"/>
  <c r="V322" i="11"/>
  <c r="Y321" i="11"/>
  <c r="V321" i="11"/>
  <c r="Y303" i="11"/>
  <c r="V303" i="11"/>
  <c r="Y304" i="11"/>
  <c r="V304" i="11"/>
  <c r="Y516" i="11"/>
  <c r="V516" i="11"/>
  <c r="Y515" i="11"/>
  <c r="V515" i="11"/>
  <c r="Y310" i="11"/>
  <c r="V310" i="11"/>
  <c r="Y309" i="11"/>
  <c r="V309" i="11"/>
  <c r="Y418" i="11"/>
  <c r="V418" i="11"/>
  <c r="Y417" i="11"/>
  <c r="V417" i="11"/>
  <c r="Y460" i="11"/>
  <c r="V460" i="11"/>
  <c r="AD459" i="11"/>
  <c r="Y459" i="11"/>
  <c r="V459" i="11"/>
  <c r="Y316" i="11"/>
  <c r="V316" i="11"/>
  <c r="Y315" i="11"/>
  <c r="V315" i="11"/>
  <c r="Y267" i="11"/>
  <c r="V267" i="11"/>
  <c r="V139" i="12"/>
  <c r="Y139" i="12"/>
  <c r="V126" i="12"/>
  <c r="Y126" i="12"/>
  <c r="V115" i="12"/>
  <c r="Y115" i="12"/>
  <c r="V95" i="12"/>
  <c r="Y95" i="12"/>
  <c r="V81" i="12"/>
  <c r="Y81" i="12"/>
  <c r="V61" i="12"/>
  <c r="Y61" i="12"/>
  <c r="V50" i="12"/>
  <c r="Y50" i="12"/>
  <c r="V42" i="12"/>
  <c r="Y42" i="12"/>
  <c r="V21" i="12"/>
  <c r="Y21" i="12"/>
  <c r="Y268" i="11"/>
  <c r="V268" i="11"/>
  <c r="L348" i="11"/>
  <c r="L347" i="11"/>
  <c r="L294" i="11"/>
  <c r="L293" i="11"/>
  <c r="L512" i="11"/>
  <c r="L511" i="11"/>
  <c r="L500" i="11"/>
  <c r="L499" i="11"/>
  <c r="L336" i="11"/>
  <c r="L335" i="11"/>
  <c r="L488" i="11"/>
  <c r="L487" i="11"/>
  <c r="L414" i="11"/>
  <c r="L413" i="11"/>
  <c r="L444" i="11"/>
  <c r="L443" i="11"/>
  <c r="L408" i="11"/>
  <c r="L407" i="11"/>
  <c r="L372" i="11"/>
  <c r="L371" i="11"/>
  <c r="L342" i="11"/>
  <c r="L341" i="11"/>
  <c r="L474" i="11"/>
  <c r="L473" i="11"/>
  <c r="L402" i="11"/>
  <c r="L401" i="11"/>
  <c r="L438" i="11"/>
  <c r="L437" i="11"/>
  <c r="L468" i="11"/>
  <c r="L467" i="11"/>
  <c r="L324" i="11"/>
  <c r="L323" i="11"/>
  <c r="L306" i="11"/>
  <c r="L305" i="11"/>
  <c r="L518" i="11"/>
  <c r="L517" i="11"/>
  <c r="L312" i="11"/>
  <c r="L311" i="11"/>
  <c r="L420" i="11"/>
  <c r="L419" i="11"/>
  <c r="L462" i="11"/>
  <c r="L461" i="11"/>
  <c r="L318" i="11"/>
  <c r="L317" i="11"/>
  <c r="L270" i="11"/>
  <c r="L269" i="11"/>
  <c r="AD352" i="11"/>
  <c r="Y352" i="11"/>
  <c r="V352" i="11"/>
  <c r="Y351" i="11"/>
  <c r="V351" i="11"/>
  <c r="L354" i="11"/>
  <c r="L353" i="11"/>
  <c r="V147" i="12"/>
  <c r="V148" i="12"/>
  <c r="V149" i="12"/>
  <c r="V150" i="12"/>
  <c r="V151" i="12"/>
  <c r="V152" i="12"/>
  <c r="V153" i="12"/>
  <c r="V154" i="12"/>
  <c r="V155" i="12"/>
  <c r="V156" i="12"/>
  <c r="V157" i="12"/>
  <c r="V161" i="12"/>
  <c r="V162" i="12"/>
  <c r="V163" i="12"/>
  <c r="V164" i="12"/>
  <c r="V165" i="12"/>
  <c r="V166" i="12"/>
  <c r="V167" i="12"/>
  <c r="V168" i="12"/>
  <c r="V169" i="12"/>
  <c r="V170" i="12"/>
  <c r="V171" i="12"/>
  <c r="V172" i="12"/>
  <c r="V173" i="12"/>
  <c r="V174" i="12"/>
  <c r="V179" i="12"/>
  <c r="V180" i="12"/>
  <c r="V181" i="12"/>
  <c r="V182" i="12"/>
  <c r="V183" i="12"/>
  <c r="V184" i="12"/>
  <c r="V185" i="12"/>
  <c r="V186" i="12"/>
  <c r="V187" i="12"/>
  <c r="V188" i="12"/>
  <c r="V189" i="12"/>
  <c r="V190" i="12"/>
  <c r="V191" i="12"/>
  <c r="V192" i="12"/>
  <c r="V197" i="12"/>
  <c r="V198" i="12"/>
  <c r="V199" i="12"/>
  <c r="V200" i="12"/>
  <c r="V201" i="12"/>
  <c r="V202" i="12"/>
  <c r="V203" i="12"/>
  <c r="V204" i="12"/>
  <c r="V205" i="12"/>
  <c r="V206" i="12"/>
  <c r="V207" i="12"/>
  <c r="V208" i="12"/>
  <c r="V209" i="12"/>
  <c r="V210" i="12"/>
  <c r="V214" i="12"/>
  <c r="V215" i="12"/>
  <c r="V216" i="12"/>
  <c r="V217" i="12"/>
  <c r="V218" i="12"/>
  <c r="V219" i="12"/>
  <c r="V220" i="12"/>
  <c r="V221" i="12"/>
  <c r="V222" i="12"/>
  <c r="V223" i="12"/>
  <c r="V224" i="12"/>
  <c r="V225" i="12"/>
  <c r="V226" i="12"/>
  <c r="V227" i="12"/>
  <c r="V231" i="12"/>
  <c r="V232" i="12"/>
  <c r="V233" i="12"/>
  <c r="V234" i="12"/>
  <c r="V235" i="12"/>
  <c r="V236" i="12"/>
  <c r="V237" i="12"/>
  <c r="V238" i="12"/>
  <c r="V239" i="12"/>
  <c r="V240" i="12"/>
  <c r="V241" i="12"/>
  <c r="V242" i="12"/>
  <c r="V243" i="12"/>
  <c r="V244" i="12"/>
  <c r="V249" i="12"/>
  <c r="V250" i="12"/>
  <c r="V251" i="12"/>
  <c r="V252" i="12"/>
  <c r="V253" i="12"/>
  <c r="V254" i="12"/>
  <c r="V255" i="12"/>
  <c r="V256" i="12"/>
  <c r="V257" i="12"/>
  <c r="V258" i="12"/>
  <c r="V259" i="12"/>
  <c r="V260" i="12"/>
  <c r="V261" i="12"/>
  <c r="Y3" i="12"/>
  <c r="Y4" i="12"/>
  <c r="Y5" i="12"/>
  <c r="Y6" i="12"/>
  <c r="Y7" i="12"/>
  <c r="Y8" i="12"/>
  <c r="Y9" i="12"/>
  <c r="Y10" i="12"/>
  <c r="Y11" i="12"/>
  <c r="Y12" i="12"/>
  <c r="Y13" i="12"/>
  <c r="Y14" i="12"/>
  <c r="Y15" i="12"/>
  <c r="Y20" i="12"/>
  <c r="Y22" i="12"/>
  <c r="Y23" i="12"/>
  <c r="Y24" i="12"/>
  <c r="Y25" i="12"/>
  <c r="Y26" i="12"/>
  <c r="Y27" i="12"/>
  <c r="Y28" i="12"/>
  <c r="Y29" i="12"/>
  <c r="Y30" i="12"/>
  <c r="Y31" i="12"/>
  <c r="Y32" i="12"/>
  <c r="Y38" i="12"/>
  <c r="Y39" i="12"/>
  <c r="Y40" i="12"/>
  <c r="Y41" i="12"/>
  <c r="Y43" i="12"/>
  <c r="Y44" i="12"/>
  <c r="Y45" i="12"/>
  <c r="Y46" i="12"/>
  <c r="Y47" i="12"/>
  <c r="Y48" i="12"/>
  <c r="Y49" i="12"/>
  <c r="Y51" i="12"/>
  <c r="Y55" i="12"/>
  <c r="Y56" i="12"/>
  <c r="Y57" i="12"/>
  <c r="Y58" i="12"/>
  <c r="Y59" i="12"/>
  <c r="Y60" i="12"/>
  <c r="Y62" i="12"/>
  <c r="Y63" i="12"/>
  <c r="Y64" i="12"/>
  <c r="Y65" i="12"/>
  <c r="Y66" i="12"/>
  <c r="Y67" i="12"/>
  <c r="Y68" i="12"/>
  <c r="Y72" i="12"/>
  <c r="Y73" i="12"/>
  <c r="Y74" i="12"/>
  <c r="Y75" i="12"/>
  <c r="Y76" i="12"/>
  <c r="Y77" i="12"/>
  <c r="Y78" i="12"/>
  <c r="Y79" i="12"/>
  <c r="Y80" i="12"/>
  <c r="Y82" i="12"/>
  <c r="Y83" i="12"/>
  <c r="Y84" i="12"/>
  <c r="Y85" i="12"/>
  <c r="Y89" i="12"/>
  <c r="Y90" i="12"/>
  <c r="Y91" i="12"/>
  <c r="Y92" i="12"/>
  <c r="Y93" i="12"/>
  <c r="Y94" i="12"/>
  <c r="Y96" i="12"/>
  <c r="Y97" i="12"/>
  <c r="Y98" i="12"/>
  <c r="Y99" i="12"/>
  <c r="Y100" i="12"/>
  <c r="Y101" i="12"/>
  <c r="Y107" i="12"/>
  <c r="Y108" i="12"/>
  <c r="Y109" i="12"/>
  <c r="Y110" i="12"/>
  <c r="Y111" i="12"/>
  <c r="Y112" i="12"/>
  <c r="Y113" i="12"/>
  <c r="Y114" i="12"/>
  <c r="Y116" i="12"/>
  <c r="Y117" i="12"/>
  <c r="Y118" i="12"/>
  <c r="Y121" i="12"/>
  <c r="Y125" i="12"/>
  <c r="Y127" i="12"/>
  <c r="Y128" i="12"/>
  <c r="Y129" i="12"/>
  <c r="Y130" i="12"/>
  <c r="Y131" i="12"/>
  <c r="Y132" i="12"/>
  <c r="Y133" i="12"/>
  <c r="Y134" i="12"/>
  <c r="Y135" i="12"/>
  <c r="Y136" i="12"/>
  <c r="Y143" i="12"/>
  <c r="Y144" i="12"/>
  <c r="Y145" i="12"/>
  <c r="Y146" i="12"/>
  <c r="Y147" i="12"/>
  <c r="Y148" i="12"/>
  <c r="Y149" i="12"/>
  <c r="Y150" i="12"/>
  <c r="Y151" i="12"/>
  <c r="Y152" i="12"/>
  <c r="Y153" i="12"/>
  <c r="Y154" i="12"/>
  <c r="Y155" i="12"/>
  <c r="Y156" i="12"/>
  <c r="Y157" i="12"/>
  <c r="Y161" i="12"/>
  <c r="Y162" i="12"/>
  <c r="Y163" i="12"/>
  <c r="Y164" i="12"/>
  <c r="Y165" i="12"/>
  <c r="Y166" i="12"/>
  <c r="Y167" i="12"/>
  <c r="Y168" i="12"/>
  <c r="Y169" i="12"/>
  <c r="Y170" i="12"/>
  <c r="Y171" i="12"/>
  <c r="Y172" i="12"/>
  <c r="Y173" i="12"/>
  <c r="Y174" i="12"/>
  <c r="Y179" i="12"/>
  <c r="Y180" i="12"/>
  <c r="Y181" i="12"/>
  <c r="Y182" i="12"/>
  <c r="Y183" i="12"/>
  <c r="Y184" i="12"/>
  <c r="Y185" i="12"/>
  <c r="Y186" i="12"/>
  <c r="Y187" i="12"/>
  <c r="Y188" i="12"/>
  <c r="Y189" i="12"/>
  <c r="Y190" i="12"/>
  <c r="Y191" i="12"/>
  <c r="Y192" i="12"/>
  <c r="Y197" i="12"/>
  <c r="Y198" i="12"/>
  <c r="Y199" i="12"/>
  <c r="Y200" i="12"/>
  <c r="Y201" i="12"/>
  <c r="Y202" i="12"/>
  <c r="Y203" i="12"/>
  <c r="Y204" i="12"/>
  <c r="Y205" i="12"/>
  <c r="Y206" i="12"/>
  <c r="Y207" i="12"/>
  <c r="Y208" i="12"/>
  <c r="Y209" i="12"/>
  <c r="Y210" i="12"/>
  <c r="Y214" i="12"/>
  <c r="Y215" i="12"/>
  <c r="Y216" i="12"/>
  <c r="Y217" i="12"/>
  <c r="Y218" i="12"/>
  <c r="Y219" i="12"/>
  <c r="Y220" i="12"/>
  <c r="Y221" i="12"/>
  <c r="Y222" i="12"/>
  <c r="Y223" i="12"/>
  <c r="Y224" i="12"/>
  <c r="Y225" i="12"/>
  <c r="Y226" i="12"/>
  <c r="Y227" i="12"/>
  <c r="Y231" i="12"/>
  <c r="Y232" i="12"/>
  <c r="Y233" i="12"/>
  <c r="Y234" i="12"/>
  <c r="Y235" i="12"/>
  <c r="Y236" i="12"/>
  <c r="Y237" i="12"/>
  <c r="Y238" i="12"/>
  <c r="Y239" i="12"/>
  <c r="Y240" i="12"/>
  <c r="Y241" i="12"/>
  <c r="Y242" i="12"/>
  <c r="Y243" i="12"/>
  <c r="Y244" i="12"/>
  <c r="Y249" i="12"/>
  <c r="Y250" i="12"/>
  <c r="Y251" i="12"/>
  <c r="Y252" i="12"/>
  <c r="Y253" i="12"/>
  <c r="Y254" i="12"/>
  <c r="Y255" i="12"/>
  <c r="Y256" i="12"/>
  <c r="Y257" i="12"/>
  <c r="Y258" i="12"/>
  <c r="Y259" i="12"/>
  <c r="Y260" i="12"/>
  <c r="Y261" i="12"/>
  <c r="O400" i="14" l="1"/>
  <c r="L400" i="14"/>
  <c r="G17" i="10" s="1"/>
  <c r="AI400" i="14"/>
  <c r="F17" i="10" s="1"/>
  <c r="X400" i="14"/>
  <c r="E17" i="10" s="1"/>
  <c r="Q400" i="14"/>
  <c r="D17" i="10" s="1"/>
  <c r="P400" i="14"/>
  <c r="B17" i="10" s="1"/>
  <c r="O442" i="9"/>
  <c r="H6" i="10" s="1"/>
  <c r="L442" i="9"/>
  <c r="G6" i="10" s="1"/>
  <c r="AI442" i="9"/>
  <c r="F6" i="10" s="1"/>
  <c r="X442" i="9"/>
  <c r="E6" i="10" s="1"/>
  <c r="Q442" i="9"/>
  <c r="D6" i="10" s="1"/>
  <c r="P442" i="9"/>
  <c r="B6" i="10" s="1"/>
  <c r="I419" i="14"/>
  <c r="C17" i="10" s="1"/>
  <c r="I461" i="9"/>
  <c r="C6" i="10" s="1"/>
  <c r="K25" i="10"/>
  <c r="C4" i="5"/>
  <c r="F4" i="5"/>
  <c r="G4" i="5" s="1"/>
  <c r="C5" i="5"/>
  <c r="F5" i="5"/>
  <c r="G5" i="5" s="1"/>
  <c r="C6" i="5"/>
  <c r="F6" i="5"/>
  <c r="G6" i="5"/>
  <c r="C7" i="5"/>
  <c r="C8" i="5"/>
  <c r="F7" i="5"/>
  <c r="G7" i="5" s="1"/>
  <c r="C10" i="5"/>
  <c r="F8" i="5"/>
  <c r="G8" i="5" s="1"/>
  <c r="C11" i="5"/>
  <c r="F10" i="5"/>
  <c r="G10" i="5" s="1"/>
  <c r="C12" i="5"/>
  <c r="F11" i="5"/>
  <c r="G11" i="5" s="1"/>
  <c r="C13" i="5"/>
  <c r="F12" i="5"/>
  <c r="G12" i="5" s="1"/>
  <c r="C14" i="5"/>
  <c r="F13" i="5"/>
  <c r="G13" i="5" s="1"/>
  <c r="C16" i="5"/>
  <c r="C17" i="5"/>
  <c r="F14" i="5"/>
  <c r="G14" i="5" s="1"/>
  <c r="C18" i="5"/>
  <c r="F16" i="5"/>
  <c r="G16" i="5" s="1"/>
  <c r="C19" i="5"/>
  <c r="F17" i="5"/>
  <c r="G17" i="5" s="1"/>
  <c r="C20" i="5"/>
  <c r="F18" i="5"/>
  <c r="G18" i="5" s="1"/>
  <c r="C22" i="5"/>
  <c r="F19" i="5"/>
  <c r="G19" i="5"/>
  <c r="C23" i="5"/>
  <c r="F20" i="5"/>
  <c r="G20" i="5" s="1"/>
  <c r="C24" i="5"/>
  <c r="C25" i="5"/>
  <c r="F22" i="5"/>
  <c r="G22" i="5" s="1"/>
  <c r="C26" i="5"/>
  <c r="F23" i="5"/>
  <c r="G23" i="5" s="1"/>
  <c r="C28" i="5"/>
  <c r="F24" i="5"/>
  <c r="G24" i="5" s="1"/>
  <c r="C29" i="5"/>
  <c r="F25" i="5"/>
  <c r="G25" i="5" s="1"/>
  <c r="C30" i="5"/>
  <c r="F26" i="5"/>
  <c r="G26" i="5" s="1"/>
  <c r="C31" i="5"/>
  <c r="F28" i="5"/>
  <c r="G28" i="5" s="1"/>
  <c r="C32" i="5"/>
  <c r="C34" i="5"/>
  <c r="F29" i="5"/>
  <c r="G29" i="5" s="1"/>
  <c r="C35" i="5"/>
  <c r="F30" i="5"/>
  <c r="G30" i="5" s="1"/>
  <c r="C36" i="5"/>
  <c r="F31" i="5"/>
  <c r="G31" i="5" s="1"/>
  <c r="C37" i="5"/>
  <c r="F32" i="5"/>
  <c r="G32" i="5" s="1"/>
  <c r="C38" i="5"/>
  <c r="F34" i="5"/>
  <c r="G34" i="5" s="1"/>
  <c r="C40" i="5"/>
  <c r="F35" i="5"/>
  <c r="G35" i="5" s="1"/>
  <c r="C41" i="5"/>
  <c r="C42" i="5"/>
  <c r="F36" i="5"/>
  <c r="G36" i="5" s="1"/>
  <c r="C43" i="5"/>
  <c r="F37" i="5"/>
  <c r="G37" i="5" s="1"/>
  <c r="C44" i="5"/>
  <c r="F38" i="5"/>
  <c r="G38" i="5" s="1"/>
  <c r="C45" i="5"/>
  <c r="F40" i="5"/>
  <c r="G40" i="5" s="1"/>
  <c r="F41" i="5"/>
  <c r="G41" i="5"/>
  <c r="F42" i="5"/>
  <c r="G42" i="5" s="1"/>
  <c r="F43" i="5"/>
  <c r="G43" i="5" s="1"/>
  <c r="F44" i="5"/>
  <c r="G44" i="5" s="1"/>
  <c r="F45" i="5"/>
  <c r="G45" i="5"/>
  <c r="C4" i="4"/>
  <c r="F4" i="4"/>
  <c r="G4" i="4" s="1"/>
  <c r="C5" i="4"/>
  <c r="F5" i="4"/>
  <c r="G5" i="4" s="1"/>
  <c r="C6" i="4"/>
  <c r="F6" i="4"/>
  <c r="G6" i="4"/>
  <c r="C7" i="4"/>
  <c r="F7" i="4"/>
  <c r="G7" i="4"/>
  <c r="C8" i="4"/>
  <c r="F8" i="4"/>
  <c r="G8" i="4" s="1"/>
  <c r="C10" i="4"/>
  <c r="F10" i="4"/>
  <c r="G10" i="4" s="1"/>
  <c r="C11" i="4"/>
  <c r="F11" i="4"/>
  <c r="G11" i="4"/>
  <c r="C12" i="4"/>
  <c r="F12" i="4"/>
  <c r="G12" i="4"/>
  <c r="C13" i="4"/>
  <c r="F13" i="4"/>
  <c r="G13" i="4" s="1"/>
  <c r="C14" i="4"/>
  <c r="F14" i="4"/>
  <c r="G14" i="4" s="1"/>
  <c r="C16" i="4"/>
  <c r="C17" i="4"/>
  <c r="F16" i="4"/>
  <c r="G16" i="4" s="1"/>
  <c r="C18" i="4"/>
  <c r="F17" i="4"/>
  <c r="G17" i="4"/>
  <c r="C19" i="4"/>
  <c r="F18" i="4"/>
  <c r="G18" i="4"/>
  <c r="F19" i="4"/>
  <c r="G19" i="4" s="1"/>
  <c r="C20" i="4"/>
  <c r="F20" i="4"/>
  <c r="G20" i="4"/>
  <c r="C22" i="4"/>
  <c r="C23" i="4"/>
  <c r="F22" i="4"/>
  <c r="G22" i="4"/>
  <c r="C24" i="4"/>
  <c r="F23" i="4"/>
  <c r="G23" i="4"/>
  <c r="C25" i="4"/>
  <c r="F24" i="4"/>
  <c r="G24" i="4" s="1"/>
  <c r="C26" i="4"/>
  <c r="F25" i="4"/>
  <c r="G25" i="4" s="1"/>
  <c r="C28" i="4"/>
  <c r="F26" i="4"/>
  <c r="G26" i="4"/>
  <c r="C29" i="4"/>
  <c r="F28" i="4"/>
  <c r="G28" i="4"/>
  <c r="C30" i="4"/>
  <c r="F29" i="4"/>
  <c r="G29" i="4" s="1"/>
  <c r="C31" i="4"/>
  <c r="F30" i="4"/>
  <c r="G30" i="4" s="1"/>
  <c r="C32" i="4"/>
  <c r="F31" i="4"/>
  <c r="G31" i="4"/>
  <c r="C34" i="4"/>
  <c r="F32" i="4"/>
  <c r="G32" i="4"/>
  <c r="C35" i="4"/>
  <c r="C36" i="4"/>
  <c r="F34" i="4"/>
  <c r="G34" i="4"/>
  <c r="F35" i="4"/>
  <c r="G35" i="4" s="1"/>
  <c r="C37" i="4"/>
  <c r="F36" i="4"/>
  <c r="G36" i="4"/>
  <c r="C38" i="4"/>
  <c r="F37" i="4"/>
  <c r="G37" i="4"/>
  <c r="C40" i="4"/>
  <c r="F38" i="4"/>
  <c r="G38" i="4" s="1"/>
  <c r="C41" i="4"/>
  <c r="C42" i="4"/>
  <c r="F40" i="4"/>
  <c r="G40" i="4" s="1"/>
  <c r="C43" i="4"/>
  <c r="F41" i="4"/>
  <c r="G41" i="4" s="1"/>
  <c r="C44" i="4"/>
  <c r="F42" i="4"/>
  <c r="G42" i="4"/>
  <c r="C45" i="4"/>
  <c r="F43" i="4"/>
  <c r="G43" i="4"/>
  <c r="F44" i="4"/>
  <c r="G44" i="4" s="1"/>
  <c r="F45" i="4"/>
  <c r="G45" i="4"/>
  <c r="V3" i="12"/>
  <c r="V4" i="12"/>
  <c r="V5" i="12"/>
  <c r="V6" i="12"/>
  <c r="V7" i="12"/>
  <c r="V8" i="12"/>
  <c r="V9" i="12"/>
  <c r="V10" i="12"/>
  <c r="V11" i="12"/>
  <c r="V12" i="12"/>
  <c r="V13" i="12"/>
  <c r="V14" i="12"/>
  <c r="V15" i="12"/>
  <c r="V26" i="12"/>
  <c r="V20" i="12"/>
  <c r="V22" i="12"/>
  <c r="V23" i="12"/>
  <c r="V24" i="12"/>
  <c r="V25" i="12"/>
  <c r="V27" i="12"/>
  <c r="V28" i="12"/>
  <c r="V29" i="12"/>
  <c r="V30" i="12"/>
  <c r="V31" i="12"/>
  <c r="V32" i="12"/>
  <c r="V38" i="12"/>
  <c r="V39" i="12"/>
  <c r="V40" i="12"/>
  <c r="V41" i="12"/>
  <c r="V43" i="12"/>
  <c r="V44" i="12"/>
  <c r="V45" i="12"/>
  <c r="V46" i="12"/>
  <c r="V47" i="12"/>
  <c r="V48" i="12"/>
  <c r="V49" i="12"/>
  <c r="V51" i="12"/>
  <c r="V55" i="12"/>
  <c r="V56" i="12"/>
  <c r="V57" i="12"/>
  <c r="V58" i="12"/>
  <c r="V59" i="12"/>
  <c r="V60" i="12"/>
  <c r="V62" i="12"/>
  <c r="V63" i="12"/>
  <c r="V64" i="12"/>
  <c r="V65" i="12"/>
  <c r="V66" i="12"/>
  <c r="V67" i="12"/>
  <c r="V68" i="12"/>
  <c r="V72" i="12"/>
  <c r="V73" i="12"/>
  <c r="V74" i="12"/>
  <c r="V75" i="12"/>
  <c r="V76" i="12"/>
  <c r="V77" i="12"/>
  <c r="V78" i="12"/>
  <c r="V79" i="12"/>
  <c r="V80" i="12"/>
  <c r="V82" i="12"/>
  <c r="V83" i="12"/>
  <c r="V84" i="12"/>
  <c r="V85" i="12"/>
  <c r="V89" i="12"/>
  <c r="V90" i="12"/>
  <c r="V91" i="12"/>
  <c r="V92" i="12"/>
  <c r="V93" i="12"/>
  <c r="V94" i="12"/>
  <c r="V96" i="12"/>
  <c r="V97" i="12"/>
  <c r="V98" i="12"/>
  <c r="V99" i="12"/>
  <c r="V100" i="12"/>
  <c r="V101" i="12"/>
  <c r="V107" i="12"/>
  <c r="V108" i="12"/>
  <c r="V109" i="12"/>
  <c r="V110" i="12"/>
  <c r="V111" i="12"/>
  <c r="V112" i="12"/>
  <c r="V113" i="12"/>
  <c r="V114" i="12"/>
  <c r="V116" i="12"/>
  <c r="V117" i="12"/>
  <c r="V118" i="12"/>
  <c r="V121" i="12"/>
  <c r="V125" i="12"/>
  <c r="V127" i="12"/>
  <c r="V128" i="12"/>
  <c r="V129" i="12"/>
  <c r="V130" i="12"/>
  <c r="V131" i="12"/>
  <c r="V132" i="12"/>
  <c r="V133" i="12"/>
  <c r="V134" i="12"/>
  <c r="V135" i="12"/>
  <c r="V136" i="12"/>
  <c r="V143" i="12"/>
  <c r="V144" i="12"/>
  <c r="V145" i="12"/>
  <c r="V146" i="12"/>
  <c r="V3" i="11"/>
  <c r="Y3" i="11"/>
  <c r="AD3" i="11"/>
  <c r="I6" i="10" l="1"/>
  <c r="AC103" i="11" s="1"/>
  <c r="AE103" i="11" s="1"/>
  <c r="H17" i="10"/>
  <c r="G400" i="14"/>
  <c r="AJ253" i="17"/>
  <c r="AM534" i="11"/>
  <c r="AM522" i="11"/>
  <c r="AM510" i="11"/>
  <c r="AM477" i="11"/>
  <c r="AM453" i="11"/>
  <c r="AM441" i="11"/>
  <c r="AM405" i="11"/>
  <c r="AM321" i="11"/>
  <c r="AL509" i="11"/>
  <c r="AL388" i="11"/>
  <c r="AL304" i="11"/>
  <c r="AK492" i="11"/>
  <c r="AK447" i="11"/>
  <c r="AK375" i="11"/>
  <c r="AM533" i="11"/>
  <c r="AM521" i="11"/>
  <c r="AM509" i="11"/>
  <c r="AM498" i="11"/>
  <c r="AM486" i="11"/>
  <c r="AM472" i="11"/>
  <c r="AM460" i="11"/>
  <c r="AM448" i="11"/>
  <c r="AM436" i="11"/>
  <c r="AM424" i="11"/>
  <c r="AM412" i="11"/>
  <c r="AM400" i="11"/>
  <c r="AM388" i="11"/>
  <c r="AM376" i="11"/>
  <c r="AM364" i="11"/>
  <c r="AM352" i="11"/>
  <c r="AM340" i="11"/>
  <c r="AM328" i="11"/>
  <c r="AM316" i="11"/>
  <c r="AM304" i="11"/>
  <c r="AM292" i="11"/>
  <c r="AM280" i="11"/>
  <c r="AM268" i="11"/>
  <c r="AL528" i="11"/>
  <c r="AL516" i="11"/>
  <c r="AL504" i="11"/>
  <c r="AL492" i="11"/>
  <c r="AL479" i="11"/>
  <c r="AL471" i="11"/>
  <c r="AL459" i="11"/>
  <c r="AL447" i="11"/>
  <c r="AL435" i="11"/>
  <c r="AL423" i="11"/>
  <c r="AL411" i="11"/>
  <c r="AL399" i="11"/>
  <c r="AL387" i="11"/>
  <c r="AL391" i="11" s="1"/>
  <c r="AL375" i="11"/>
  <c r="AL363" i="11"/>
  <c r="AL351" i="11"/>
  <c r="AL339" i="11"/>
  <c r="AL327" i="11"/>
  <c r="AL315" i="11"/>
  <c r="AL303" i="11"/>
  <c r="AL291" i="11"/>
  <c r="AL279" i="11"/>
  <c r="AL267" i="11"/>
  <c r="AK527" i="11"/>
  <c r="AK515" i="11"/>
  <c r="AK503" i="11"/>
  <c r="AK491" i="11"/>
  <c r="AK495" i="11" s="1"/>
  <c r="AK478" i="11"/>
  <c r="AK466" i="11"/>
  <c r="AK454" i="11"/>
  <c r="AK442" i="11"/>
  <c r="AK430" i="11"/>
  <c r="AK418" i="11"/>
  <c r="AK406" i="11"/>
  <c r="AK394" i="11"/>
  <c r="AK382" i="11"/>
  <c r="AK370" i="11"/>
  <c r="AK358" i="11"/>
  <c r="AK346" i="11"/>
  <c r="AK334" i="11"/>
  <c r="AK322" i="11"/>
  <c r="AK310" i="11"/>
  <c r="AK298" i="11"/>
  <c r="AK286" i="11"/>
  <c r="AK274" i="11"/>
  <c r="AM491" i="11"/>
  <c r="AM381" i="11"/>
  <c r="AM345" i="11"/>
  <c r="AM297" i="11"/>
  <c r="AL533" i="11"/>
  <c r="AL472" i="11"/>
  <c r="AL448" i="11"/>
  <c r="AL412" i="11"/>
  <c r="AL364" i="11"/>
  <c r="AL328" i="11"/>
  <c r="AL280" i="11"/>
  <c r="AK516" i="11"/>
  <c r="AK471" i="11"/>
  <c r="AK423" i="11"/>
  <c r="AK387" i="11"/>
  <c r="AM528" i="11"/>
  <c r="AM516" i="11"/>
  <c r="AM479" i="11"/>
  <c r="AM497" i="11"/>
  <c r="AM485" i="11"/>
  <c r="AM471" i="11"/>
  <c r="AM459" i="11"/>
  <c r="AM447" i="11"/>
  <c r="AM435" i="11"/>
  <c r="AM423" i="11"/>
  <c r="AM411" i="11"/>
  <c r="AM399" i="11"/>
  <c r="AM387" i="11"/>
  <c r="AM375" i="11"/>
  <c r="AM363" i="11"/>
  <c r="AM351" i="11"/>
  <c r="AM339" i="11"/>
  <c r="AM327" i="11"/>
  <c r="AM315" i="11"/>
  <c r="AM303" i="11"/>
  <c r="AM291" i="11"/>
  <c r="AM279" i="11"/>
  <c r="AM267" i="11"/>
  <c r="AL527" i="11"/>
  <c r="AL515" i="11"/>
  <c r="AL503" i="11"/>
  <c r="AL491" i="11"/>
  <c r="AL478" i="11"/>
  <c r="AL466" i="11"/>
  <c r="AL454" i="11"/>
  <c r="AL442" i="11"/>
  <c r="AL430" i="11"/>
  <c r="AL418" i="11"/>
  <c r="AL406" i="11"/>
  <c r="AL394" i="11"/>
  <c r="AL382" i="11"/>
  <c r="AL370" i="11"/>
  <c r="AL358" i="11"/>
  <c r="AL346" i="11"/>
  <c r="AL334" i="11"/>
  <c r="AL322" i="11"/>
  <c r="AL310" i="11"/>
  <c r="AL298" i="11"/>
  <c r="AL286" i="11"/>
  <c r="AL274" i="11"/>
  <c r="AK534" i="11"/>
  <c r="AK522" i="11"/>
  <c r="AK510" i="11"/>
  <c r="AK498" i="11"/>
  <c r="AK486" i="11"/>
  <c r="AK477" i="11"/>
  <c r="AK465" i="11"/>
  <c r="AK453" i="11"/>
  <c r="AK441" i="11"/>
  <c r="AK429" i="11"/>
  <c r="AK417" i="11"/>
  <c r="AK405" i="11"/>
  <c r="AK393" i="11"/>
  <c r="AK381" i="11"/>
  <c r="AK369" i="11"/>
  <c r="AK357" i="11"/>
  <c r="AK345" i="11"/>
  <c r="AK333" i="11"/>
  <c r="AK321" i="11"/>
  <c r="AK309" i="11"/>
  <c r="AK297" i="11"/>
  <c r="AK285" i="11"/>
  <c r="AK273" i="11"/>
  <c r="AM503" i="11"/>
  <c r="AM429" i="11"/>
  <c r="AM393" i="11"/>
  <c r="AM357" i="11"/>
  <c r="AM309" i="11"/>
  <c r="AM273" i="11"/>
  <c r="AL485" i="11"/>
  <c r="AL436" i="11"/>
  <c r="AL376" i="11"/>
  <c r="AL340" i="11"/>
  <c r="AL292" i="11"/>
  <c r="AK528" i="11"/>
  <c r="AK479" i="11"/>
  <c r="AK411" i="11"/>
  <c r="AK363" i="11"/>
  <c r="AM527" i="11"/>
  <c r="AM515" i="11"/>
  <c r="AM504" i="11"/>
  <c r="AM492" i="11"/>
  <c r="AM478" i="11"/>
  <c r="AM466" i="11"/>
  <c r="AM454" i="11"/>
  <c r="AM442" i="11"/>
  <c r="AM430" i="11"/>
  <c r="AM418" i="11"/>
  <c r="AM406" i="11"/>
  <c r="AM394" i="11"/>
  <c r="AM382" i="11"/>
  <c r="AM370" i="11"/>
  <c r="AM358" i="11"/>
  <c r="AM346" i="11"/>
  <c r="AM334" i="11"/>
  <c r="AM322" i="11"/>
  <c r="AM310" i="11"/>
  <c r="AM298" i="11"/>
  <c r="AM286" i="11"/>
  <c r="AM274" i="11"/>
  <c r="AL534" i="11"/>
  <c r="AL522" i="11"/>
  <c r="AL510" i="11"/>
  <c r="AL498" i="11"/>
  <c r="AL486" i="11"/>
  <c r="AL477" i="11"/>
  <c r="AL465" i="11"/>
  <c r="AL453" i="11"/>
  <c r="AL441" i="11"/>
  <c r="AL429" i="11"/>
  <c r="AL417" i="11"/>
  <c r="AL405" i="11"/>
  <c r="AL393" i="11"/>
  <c r="AL381" i="11"/>
  <c r="AL369" i="11"/>
  <c r="AL357" i="11"/>
  <c r="AL345" i="11"/>
  <c r="AL333" i="11"/>
  <c r="AL321" i="11"/>
  <c r="AL309" i="11"/>
  <c r="AL297" i="11"/>
  <c r="AL285" i="11"/>
  <c r="AL273" i="11"/>
  <c r="AK533" i="11"/>
  <c r="AK521" i="11"/>
  <c r="AK509" i="11"/>
  <c r="AK497" i="11"/>
  <c r="AK485" i="11"/>
  <c r="AK472" i="11"/>
  <c r="AK460" i="11"/>
  <c r="AK448" i="11"/>
  <c r="AK436" i="11"/>
  <c r="AK424" i="11"/>
  <c r="AK412" i="11"/>
  <c r="AK400" i="11"/>
  <c r="AK388" i="11"/>
  <c r="AK376" i="11"/>
  <c r="AK364" i="11"/>
  <c r="AK352" i="11"/>
  <c r="AK340" i="11"/>
  <c r="AK328" i="11"/>
  <c r="AK316" i="11"/>
  <c r="AK304" i="11"/>
  <c r="AK292" i="11"/>
  <c r="AK280" i="11"/>
  <c r="AK268" i="11"/>
  <c r="AM465" i="11"/>
  <c r="AM417" i="11"/>
  <c r="AM421" i="11" s="1"/>
  <c r="AM369" i="11"/>
  <c r="AM333" i="11"/>
  <c r="AM285" i="11"/>
  <c r="AM289" i="11" s="1"/>
  <c r="AL521" i="11"/>
  <c r="AL497" i="11"/>
  <c r="AL460" i="11"/>
  <c r="AL424" i="11"/>
  <c r="AL400" i="11"/>
  <c r="AL352" i="11"/>
  <c r="AL316" i="11"/>
  <c r="AL268" i="11"/>
  <c r="AK504" i="11"/>
  <c r="AK459" i="11"/>
  <c r="AK435" i="11"/>
  <c r="AK399" i="11"/>
  <c r="AK403" i="11" s="1"/>
  <c r="AK339" i="11"/>
  <c r="AK343" i="11" s="1"/>
  <c r="AK291" i="11"/>
  <c r="AK279" i="11"/>
  <c r="AK267" i="11"/>
  <c r="AK351" i="11"/>
  <c r="AK327" i="11"/>
  <c r="AK331" i="11" s="1"/>
  <c r="AK303" i="11"/>
  <c r="AK315" i="11"/>
  <c r="AO388" i="11"/>
  <c r="AJ388" i="11" s="1"/>
  <c r="AO387" i="11"/>
  <c r="AJ387" i="11" s="1"/>
  <c r="AO515" i="11"/>
  <c r="AJ515" i="11" s="1"/>
  <c r="AO328" i="11"/>
  <c r="AJ328" i="11" s="1"/>
  <c r="AO364" i="11"/>
  <c r="AJ364" i="11" s="1"/>
  <c r="AO534" i="11"/>
  <c r="AJ534" i="11" s="1"/>
  <c r="AO533" i="11"/>
  <c r="AJ533" i="11" s="1"/>
  <c r="AO267" i="11"/>
  <c r="AJ267" i="11" s="1"/>
  <c r="AO459" i="11"/>
  <c r="AJ459" i="11" s="1"/>
  <c r="AO309" i="11"/>
  <c r="AJ309" i="11" s="1"/>
  <c r="AO303" i="11"/>
  <c r="AJ303" i="11" s="1"/>
  <c r="AO465" i="11"/>
  <c r="AJ465" i="11" s="1"/>
  <c r="AO399" i="11"/>
  <c r="AJ399" i="11" s="1"/>
  <c r="AO339" i="11"/>
  <c r="AJ339" i="11" s="1"/>
  <c r="AO405" i="11"/>
  <c r="AJ405" i="11" s="1"/>
  <c r="AO411" i="11"/>
  <c r="AJ411" i="11" s="1"/>
  <c r="AO333" i="11"/>
  <c r="AJ333" i="11" s="1"/>
  <c r="AO509" i="11"/>
  <c r="AJ509" i="11" s="1"/>
  <c r="AO345" i="11"/>
  <c r="AJ345" i="11" s="1"/>
  <c r="AO279" i="11"/>
  <c r="AJ279" i="11" s="1"/>
  <c r="AO491" i="11"/>
  <c r="AJ491" i="11" s="1"/>
  <c r="AO375" i="11"/>
  <c r="AJ375" i="11" s="1"/>
  <c r="AO273" i="11"/>
  <c r="AJ273" i="11" s="1"/>
  <c r="AO504" i="11"/>
  <c r="AJ504" i="11" s="1"/>
  <c r="AO357" i="11"/>
  <c r="AJ357" i="11" s="1"/>
  <c r="AO358" i="11"/>
  <c r="AJ358" i="11" s="1"/>
  <c r="AO447" i="11"/>
  <c r="AJ447" i="11" s="1"/>
  <c r="AO394" i="11"/>
  <c r="AJ394" i="11" s="1"/>
  <c r="AO521" i="11"/>
  <c r="AJ521" i="11" s="1"/>
  <c r="AO351" i="11"/>
  <c r="AJ351" i="11" s="1"/>
  <c r="AO315" i="11"/>
  <c r="AJ315" i="11" s="1"/>
  <c r="AO417" i="11"/>
  <c r="AJ417" i="11" s="1"/>
  <c r="AO321" i="11"/>
  <c r="AJ321" i="11" s="1"/>
  <c r="AO435" i="11"/>
  <c r="AJ435" i="11" s="1"/>
  <c r="AO471" i="11"/>
  <c r="AJ471" i="11" s="1"/>
  <c r="AO369" i="11"/>
  <c r="AJ369" i="11" s="1"/>
  <c r="AO441" i="11"/>
  <c r="AJ441" i="11" s="1"/>
  <c r="AO485" i="11"/>
  <c r="AJ485" i="11" s="1"/>
  <c r="AO497" i="11"/>
  <c r="AJ497" i="11" s="1"/>
  <c r="AO291" i="11"/>
  <c r="AJ291" i="11" s="1"/>
  <c r="AO527" i="11"/>
  <c r="AJ527" i="11" s="1"/>
  <c r="AO285" i="11"/>
  <c r="AJ285" i="11" s="1"/>
  <c r="AO297" i="11"/>
  <c r="AJ297" i="11" s="1"/>
  <c r="AO381" i="11"/>
  <c r="AJ381" i="11" s="1"/>
  <c r="AO454" i="11"/>
  <c r="AJ454" i="11" s="1"/>
  <c r="AO478" i="11"/>
  <c r="AJ478" i="11" s="1"/>
  <c r="AO363" i="11"/>
  <c r="AJ363" i="11" s="1"/>
  <c r="AO393" i="11"/>
  <c r="AJ393" i="11" s="1"/>
  <c r="AJ397" i="11" s="1"/>
  <c r="AO424" i="11"/>
  <c r="AJ424" i="11" s="1"/>
  <c r="AO423" i="11"/>
  <c r="AJ423" i="11" s="1"/>
  <c r="AO268" i="11"/>
  <c r="AJ268" i="11" s="1"/>
  <c r="AO310" i="11"/>
  <c r="AJ310" i="11" s="1"/>
  <c r="AO304" i="11"/>
  <c r="AJ304" i="11" s="1"/>
  <c r="AO466" i="11"/>
  <c r="AJ466" i="11" s="1"/>
  <c r="AO400" i="11"/>
  <c r="AJ400" i="11" s="1"/>
  <c r="AO340" i="11"/>
  <c r="AJ340" i="11" s="1"/>
  <c r="AO412" i="11"/>
  <c r="AJ412" i="11" s="1"/>
  <c r="AO334" i="11"/>
  <c r="AJ334" i="11" s="1"/>
  <c r="AO346" i="11"/>
  <c r="AJ346" i="11" s="1"/>
  <c r="AO280" i="11"/>
  <c r="AJ280" i="11" s="1"/>
  <c r="AO376" i="11"/>
  <c r="AJ376" i="11" s="1"/>
  <c r="AO274" i="11"/>
  <c r="AJ274" i="11" s="1"/>
  <c r="AO479" i="11"/>
  <c r="AJ479" i="11" s="1"/>
  <c r="AO503" i="11"/>
  <c r="AJ503" i="11" s="1"/>
  <c r="AJ507" i="11" s="1"/>
  <c r="AO327" i="11"/>
  <c r="AJ327" i="11" s="1"/>
  <c r="AO448" i="11"/>
  <c r="AJ448" i="11" s="1"/>
  <c r="AO522" i="11"/>
  <c r="AJ522" i="11" s="1"/>
  <c r="AO352" i="11"/>
  <c r="AJ352" i="11" s="1"/>
  <c r="AO316" i="11"/>
  <c r="AJ316" i="11" s="1"/>
  <c r="AO418" i="11"/>
  <c r="AJ418" i="11" s="1"/>
  <c r="AO516" i="11"/>
  <c r="AJ516" i="11" s="1"/>
  <c r="AO322" i="11"/>
  <c r="AJ322" i="11" s="1"/>
  <c r="AO436" i="11"/>
  <c r="AJ436" i="11" s="1"/>
  <c r="AO472" i="11"/>
  <c r="AJ472" i="11" s="1"/>
  <c r="AO370" i="11"/>
  <c r="AJ370" i="11" s="1"/>
  <c r="AO442" i="11"/>
  <c r="AJ442" i="11" s="1"/>
  <c r="AO486" i="11"/>
  <c r="AJ486" i="11" s="1"/>
  <c r="AO498" i="11"/>
  <c r="AJ498" i="11" s="1"/>
  <c r="AO292" i="11"/>
  <c r="AJ292" i="11" s="1"/>
  <c r="AO528" i="11"/>
  <c r="AJ528" i="11" s="1"/>
  <c r="AO286" i="11"/>
  <c r="AJ286" i="11" s="1"/>
  <c r="AO298" i="11"/>
  <c r="AJ298" i="11" s="1"/>
  <c r="AO382" i="11"/>
  <c r="AJ382" i="11" s="1"/>
  <c r="AO429" i="11"/>
  <c r="AJ429" i="11" s="1"/>
  <c r="AO477" i="11"/>
  <c r="AJ477" i="11" s="1"/>
  <c r="AO430" i="11"/>
  <c r="AJ430" i="11" s="1"/>
  <c r="AO460" i="11"/>
  <c r="AJ460" i="11" s="1"/>
  <c r="AO406" i="11"/>
  <c r="AJ406" i="11" s="1"/>
  <c r="AO510" i="11"/>
  <c r="AJ510" i="11" s="1"/>
  <c r="AO492" i="11"/>
  <c r="AJ492" i="11" s="1"/>
  <c r="AO453" i="11"/>
  <c r="AJ453" i="11" s="1"/>
  <c r="AC3" i="11"/>
  <c r="AE3" i="11" s="1"/>
  <c r="AC155" i="11"/>
  <c r="AE155" i="11" s="1"/>
  <c r="AC67" i="11"/>
  <c r="AE67" i="11" s="1"/>
  <c r="G442" i="9"/>
  <c r="I17" i="10"/>
  <c r="AB112" i="12" s="1"/>
  <c r="AC112" i="12" s="1"/>
  <c r="AE112" i="12" s="1"/>
  <c r="K21" i="10"/>
  <c r="K19" i="10"/>
  <c r="K20" i="10"/>
  <c r="K22" i="10" s="1"/>
  <c r="K10" i="10"/>
  <c r="K9" i="10"/>
  <c r="K11" i="10" s="1"/>
  <c r="K8" i="10"/>
  <c r="AK463" i="11" l="1"/>
  <c r="AK525" i="11"/>
  <c r="AL301" i="11"/>
  <c r="AL349" i="11"/>
  <c r="AL397" i="11"/>
  <c r="AL445" i="11"/>
  <c r="AK301" i="11"/>
  <c r="AK349" i="11"/>
  <c r="AK397" i="11"/>
  <c r="AK445" i="11"/>
  <c r="AL507" i="11"/>
  <c r="AM283" i="11"/>
  <c r="AM331" i="11"/>
  <c r="AM379" i="11"/>
  <c r="AM427" i="11"/>
  <c r="AM475" i="11"/>
  <c r="AJ331" i="11"/>
  <c r="AM469" i="11"/>
  <c r="AK501" i="11"/>
  <c r="AL277" i="11"/>
  <c r="AL325" i="11"/>
  <c r="AL373" i="11"/>
  <c r="AL421" i="11"/>
  <c r="AL469" i="11"/>
  <c r="AM531" i="11"/>
  <c r="AK277" i="11"/>
  <c r="AK325" i="11"/>
  <c r="AK373" i="11"/>
  <c r="AK421" i="11"/>
  <c r="AK469" i="11"/>
  <c r="AL531" i="11"/>
  <c r="AM307" i="11"/>
  <c r="AM355" i="11"/>
  <c r="AM403" i="11"/>
  <c r="AM451" i="11"/>
  <c r="AM501" i="11"/>
  <c r="AJ457" i="11"/>
  <c r="AJ367" i="11"/>
  <c r="AJ319" i="11"/>
  <c r="AJ409" i="11"/>
  <c r="AJ307" i="11"/>
  <c r="AK307" i="11"/>
  <c r="AK439" i="11"/>
  <c r="AM337" i="11"/>
  <c r="AK513" i="11"/>
  <c r="AL289" i="11"/>
  <c r="AL337" i="11"/>
  <c r="AL385" i="11"/>
  <c r="AL433" i="11"/>
  <c r="AL483" i="11"/>
  <c r="AK289" i="11"/>
  <c r="AK337" i="11"/>
  <c r="AK385" i="11"/>
  <c r="AK433" i="11"/>
  <c r="AK483" i="11"/>
  <c r="AL495" i="11"/>
  <c r="AM271" i="11"/>
  <c r="AM319" i="11"/>
  <c r="AM367" i="11"/>
  <c r="AM415" i="11"/>
  <c r="AM463" i="11"/>
  <c r="AM385" i="11"/>
  <c r="AL271" i="11"/>
  <c r="AL415" i="11"/>
  <c r="AM525" i="11"/>
  <c r="AM325" i="11"/>
  <c r="AJ427" i="11"/>
  <c r="AJ289" i="11"/>
  <c r="AJ489" i="11"/>
  <c r="AJ439" i="11"/>
  <c r="AJ355" i="11"/>
  <c r="AJ379" i="11"/>
  <c r="AJ513" i="11"/>
  <c r="AJ343" i="11"/>
  <c r="AJ313" i="11"/>
  <c r="AJ391" i="11"/>
  <c r="AK295" i="11"/>
  <c r="AL501" i="11"/>
  <c r="AM373" i="11"/>
  <c r="AK415" i="11"/>
  <c r="AM277" i="11"/>
  <c r="AM433" i="11"/>
  <c r="AM495" i="11"/>
  <c r="AK507" i="11"/>
  <c r="AL283" i="11"/>
  <c r="AL331" i="11"/>
  <c r="AL379" i="11"/>
  <c r="AL427" i="11"/>
  <c r="AL475" i="11"/>
  <c r="AM537" i="11"/>
  <c r="AK355" i="11"/>
  <c r="AC41" i="11"/>
  <c r="AE41" i="11" s="1"/>
  <c r="AC191" i="11"/>
  <c r="AE191" i="11" s="1"/>
  <c r="AB370" i="11"/>
  <c r="AC370" i="11" s="1"/>
  <c r="AE370" i="11" s="1"/>
  <c r="AE372" i="11" s="1"/>
  <c r="AC21" i="11"/>
  <c r="AE21" i="11" s="1"/>
  <c r="AC239" i="11"/>
  <c r="AE239" i="11" s="1"/>
  <c r="AB492" i="11"/>
  <c r="AC492" i="11" s="1"/>
  <c r="AE492" i="11" s="1"/>
  <c r="AE494" i="11" s="1"/>
  <c r="AC111" i="11"/>
  <c r="AE111" i="11" s="1"/>
  <c r="AB126" i="17"/>
  <c r="AC126" i="17" s="1"/>
  <c r="AE126" i="17" s="1"/>
  <c r="AE128" i="17" s="1"/>
  <c r="AB382" i="11"/>
  <c r="AC382" i="11" s="1"/>
  <c r="AE382" i="11" s="1"/>
  <c r="AE384" i="11" s="1"/>
  <c r="AC86" i="11"/>
  <c r="AE86" i="11" s="1"/>
  <c r="AC61" i="11"/>
  <c r="AE61" i="11" s="1"/>
  <c r="AC39" i="11"/>
  <c r="AE39" i="11" s="1"/>
  <c r="AC11" i="11"/>
  <c r="AE11" i="11" s="1"/>
  <c r="AC138" i="11"/>
  <c r="AE138" i="11" s="1"/>
  <c r="AC153" i="11"/>
  <c r="AE153" i="11" s="1"/>
  <c r="AC206" i="11"/>
  <c r="AE206" i="11" s="1"/>
  <c r="AC258" i="11"/>
  <c r="AE258" i="11" s="1"/>
  <c r="AB273" i="11"/>
  <c r="AC273" i="11" s="1"/>
  <c r="AE273" i="11" s="1"/>
  <c r="AE275" i="11" s="1"/>
  <c r="AC79" i="11"/>
  <c r="AE79" i="11" s="1"/>
  <c r="AC59" i="11"/>
  <c r="AE59" i="11" s="1"/>
  <c r="AC29" i="11"/>
  <c r="AE29" i="11" s="1"/>
  <c r="AC5" i="11"/>
  <c r="AE5" i="11" s="1"/>
  <c r="AC136" i="11"/>
  <c r="AE136" i="11" s="1"/>
  <c r="AB351" i="11"/>
  <c r="AC351" i="11" s="1"/>
  <c r="AE351" i="11" s="1"/>
  <c r="AE353" i="11" s="1"/>
  <c r="AC225" i="11"/>
  <c r="AE225" i="11" s="1"/>
  <c r="AC254" i="11"/>
  <c r="AE254" i="11" s="1"/>
  <c r="AC90" i="11"/>
  <c r="AE90" i="11" s="1"/>
  <c r="AB334" i="11"/>
  <c r="AC334" i="11" s="1"/>
  <c r="AE334" i="11" s="1"/>
  <c r="AE336" i="11" s="1"/>
  <c r="AC77" i="11"/>
  <c r="AE77" i="11" s="1"/>
  <c r="AC47" i="11"/>
  <c r="AE47" i="11" s="1"/>
  <c r="AC23" i="11"/>
  <c r="AE23" i="11" s="1"/>
  <c r="AC119" i="11"/>
  <c r="AE119" i="11" s="1"/>
  <c r="AC128" i="11"/>
  <c r="AE128" i="11" s="1"/>
  <c r="AC163" i="11"/>
  <c r="AE163" i="11" s="1"/>
  <c r="AC221" i="11"/>
  <c r="AE221" i="11" s="1"/>
  <c r="AC122" i="11"/>
  <c r="AE122" i="11" s="1"/>
  <c r="AC102" i="11"/>
  <c r="AE102" i="11" s="1"/>
  <c r="AB412" i="11"/>
  <c r="AC412" i="11" s="1"/>
  <c r="AE412" i="11" s="1"/>
  <c r="AE414" i="11" s="1"/>
  <c r="AB430" i="11"/>
  <c r="AC430" i="11" s="1"/>
  <c r="AE430" i="11" s="1"/>
  <c r="AE432" i="11" s="1"/>
  <c r="AC71" i="11"/>
  <c r="AE71" i="11" s="1"/>
  <c r="AC50" i="11"/>
  <c r="AE50" i="11" s="1"/>
  <c r="AC31" i="11"/>
  <c r="AE31" i="11" s="1"/>
  <c r="AC13" i="11"/>
  <c r="AE13" i="11" s="1"/>
  <c r="AC113" i="11"/>
  <c r="AE113" i="11" s="1"/>
  <c r="AC130" i="11"/>
  <c r="AE130" i="11" s="1"/>
  <c r="AC173" i="11"/>
  <c r="AE173" i="11" s="1"/>
  <c r="AC210" i="11"/>
  <c r="AE210" i="11" s="1"/>
  <c r="AC243" i="11"/>
  <c r="AE243" i="11" s="1"/>
  <c r="AB453" i="11"/>
  <c r="AC453" i="11" s="1"/>
  <c r="AE453" i="11" s="1"/>
  <c r="AE455" i="11" s="1"/>
  <c r="AB219" i="17"/>
  <c r="AC219" i="17" s="1"/>
  <c r="AE219" i="17" s="1"/>
  <c r="AE221" i="17" s="1"/>
  <c r="AB521" i="11"/>
  <c r="AC521" i="11" s="1"/>
  <c r="AE521" i="11" s="1"/>
  <c r="AE523" i="11" s="1"/>
  <c r="AB459" i="11"/>
  <c r="AC459" i="11" s="1"/>
  <c r="AE459" i="11" s="1"/>
  <c r="AE461" i="11" s="1"/>
  <c r="AB436" i="11"/>
  <c r="AC436" i="11" s="1"/>
  <c r="AE436" i="11" s="1"/>
  <c r="AE438" i="11" s="1"/>
  <c r="AC83" i="11"/>
  <c r="AE83" i="11" s="1"/>
  <c r="AC75" i="11"/>
  <c r="AE75" i="11" s="1"/>
  <c r="AC65" i="11"/>
  <c r="AE65" i="11" s="1"/>
  <c r="AC57" i="11"/>
  <c r="AE57" i="11" s="1"/>
  <c r="AC45" i="11"/>
  <c r="AE45" i="11" s="1"/>
  <c r="AC37" i="11"/>
  <c r="AE37" i="11" s="1"/>
  <c r="AC27" i="11"/>
  <c r="AE27" i="11" s="1"/>
  <c r="AC9" i="11"/>
  <c r="AE9" i="11" s="1"/>
  <c r="AC117" i="11"/>
  <c r="AE117" i="11" s="1"/>
  <c r="AC109" i="11"/>
  <c r="AE109" i="11" s="1"/>
  <c r="AC134" i="11"/>
  <c r="AE134" i="11" s="1"/>
  <c r="AC126" i="11"/>
  <c r="AE126" i="11" s="1"/>
  <c r="AC149" i="11"/>
  <c r="AE149" i="11" s="1"/>
  <c r="AC171" i="11"/>
  <c r="AE171" i="11" s="1"/>
  <c r="AC187" i="11"/>
  <c r="AE187" i="11" s="1"/>
  <c r="AC202" i="11"/>
  <c r="AE202" i="11" s="1"/>
  <c r="AC217" i="11"/>
  <c r="AE217" i="11" s="1"/>
  <c r="AC235" i="11"/>
  <c r="AE235" i="11" s="1"/>
  <c r="AC250" i="11"/>
  <c r="AE250" i="11" s="1"/>
  <c r="AB257" i="17"/>
  <c r="AC257" i="17" s="1"/>
  <c r="AE257" i="17" s="1"/>
  <c r="AE259" i="17" s="1"/>
  <c r="AB54" i="17"/>
  <c r="AC54" i="17" s="1"/>
  <c r="AE54" i="17" s="1"/>
  <c r="AE56" i="17" s="1"/>
  <c r="AB417" i="11"/>
  <c r="AC417" i="11" s="1"/>
  <c r="AE417" i="11" s="1"/>
  <c r="AE419" i="11" s="1"/>
  <c r="AB472" i="11"/>
  <c r="AC472" i="11" s="1"/>
  <c r="AE472" i="11" s="1"/>
  <c r="AE474" i="11" s="1"/>
  <c r="AB285" i="11"/>
  <c r="AC285" i="11" s="1"/>
  <c r="AE285" i="11" s="1"/>
  <c r="AE287" i="11" s="1"/>
  <c r="AC81" i="11"/>
  <c r="AE81" i="11" s="1"/>
  <c r="AC73" i="11"/>
  <c r="AE73" i="11" s="1"/>
  <c r="AC63" i="11"/>
  <c r="AE63" i="11" s="1"/>
  <c r="AC55" i="11"/>
  <c r="AE55" i="11" s="1"/>
  <c r="AC43" i="11"/>
  <c r="AE43" i="11" s="1"/>
  <c r="AC25" i="11"/>
  <c r="AE25" i="11" s="1"/>
  <c r="AC15" i="11"/>
  <c r="AE15" i="11" s="1"/>
  <c r="AC7" i="11"/>
  <c r="AE7" i="11" s="1"/>
  <c r="AC115" i="11"/>
  <c r="AE115" i="11" s="1"/>
  <c r="AC107" i="11"/>
  <c r="AE107" i="11" s="1"/>
  <c r="AC132" i="11"/>
  <c r="AE132" i="11" s="1"/>
  <c r="AC157" i="11"/>
  <c r="AE157" i="11" s="1"/>
  <c r="AC145" i="11"/>
  <c r="AE145" i="11" s="1"/>
  <c r="AC167" i="11"/>
  <c r="AE167" i="11" s="1"/>
  <c r="AC183" i="11"/>
  <c r="AE183" i="11" s="1"/>
  <c r="AC198" i="11"/>
  <c r="AE198" i="11" s="1"/>
  <c r="AC262" i="11"/>
  <c r="AE262" i="11" s="1"/>
  <c r="AB267" i="11"/>
  <c r="AC267" i="11" s="1"/>
  <c r="AE267" i="11" s="1"/>
  <c r="AE269" i="11" s="1"/>
  <c r="AB304" i="17"/>
  <c r="AC304" i="17" s="1"/>
  <c r="AE304" i="17" s="1"/>
  <c r="AE306" i="17" s="1"/>
  <c r="AB138" i="17"/>
  <c r="AC138" i="17" s="1"/>
  <c r="AE138" i="17" s="1"/>
  <c r="AE140" i="17" s="1"/>
  <c r="AC91" i="11"/>
  <c r="AE91" i="11" s="1"/>
  <c r="AC92" i="11"/>
  <c r="AE92" i="11" s="1"/>
  <c r="AC93" i="11"/>
  <c r="AE93" i="11" s="1"/>
  <c r="AB305" i="17"/>
  <c r="AC305" i="17" s="1"/>
  <c r="AE305" i="17" s="1"/>
  <c r="AE307" i="17" s="1"/>
  <c r="AB220" i="17"/>
  <c r="AC220" i="17" s="1"/>
  <c r="AE220" i="17" s="1"/>
  <c r="AE222" i="17" s="1"/>
  <c r="AE223" i="17" s="1"/>
  <c r="AB262" i="17"/>
  <c r="AC262" i="17" s="1"/>
  <c r="AE262" i="17" s="1"/>
  <c r="AE264" i="17" s="1"/>
  <c r="AB43" i="17"/>
  <c r="AC43" i="17" s="1"/>
  <c r="AE43" i="17" s="1"/>
  <c r="AE45" i="17" s="1"/>
  <c r="AB85" i="17"/>
  <c r="AC85" i="17" s="1"/>
  <c r="AE85" i="17" s="1"/>
  <c r="AE87" i="17" s="1"/>
  <c r="AB108" i="17"/>
  <c r="AC108" i="17" s="1"/>
  <c r="AE108" i="17" s="1"/>
  <c r="AE110" i="17" s="1"/>
  <c r="AB90" i="17"/>
  <c r="AC90" i="17" s="1"/>
  <c r="AE90" i="17" s="1"/>
  <c r="AE92" i="17" s="1"/>
  <c r="AB534" i="11"/>
  <c r="AC534" i="11" s="1"/>
  <c r="AE534" i="11" s="1"/>
  <c r="AE536" i="11" s="1"/>
  <c r="AB363" i="11"/>
  <c r="AC363" i="11" s="1"/>
  <c r="AE363" i="11" s="1"/>
  <c r="AE365" i="11" s="1"/>
  <c r="AC251" i="11"/>
  <c r="AE251" i="11" s="1"/>
  <c r="AC255" i="11"/>
  <c r="AE255" i="11" s="1"/>
  <c r="AC259" i="11"/>
  <c r="AE259" i="11" s="1"/>
  <c r="AC263" i="11"/>
  <c r="AE263" i="11" s="1"/>
  <c r="AC236" i="11"/>
  <c r="AE236" i="11" s="1"/>
  <c r="AC240" i="11"/>
  <c r="AE240" i="11" s="1"/>
  <c r="AC244" i="11"/>
  <c r="AE244" i="11" s="1"/>
  <c r="AC214" i="11"/>
  <c r="AE214" i="11" s="1"/>
  <c r="AC218" i="11"/>
  <c r="AE218" i="11" s="1"/>
  <c r="AC222" i="11"/>
  <c r="AE222" i="11" s="1"/>
  <c r="AC226" i="11"/>
  <c r="AE226" i="11" s="1"/>
  <c r="AC199" i="11"/>
  <c r="AE199" i="11" s="1"/>
  <c r="AC203" i="11"/>
  <c r="AE203" i="11" s="1"/>
  <c r="AC207" i="11"/>
  <c r="AE207" i="11" s="1"/>
  <c r="AC180" i="11"/>
  <c r="AE180" i="11" s="1"/>
  <c r="AC184" i="11"/>
  <c r="AE184" i="11" s="1"/>
  <c r="AC188" i="11"/>
  <c r="AE188" i="11" s="1"/>
  <c r="AC192" i="11"/>
  <c r="AE192" i="11" s="1"/>
  <c r="AC164" i="11"/>
  <c r="AE164" i="11" s="1"/>
  <c r="AC168" i="11"/>
  <c r="AE168" i="11" s="1"/>
  <c r="AC172" i="11"/>
  <c r="AE172" i="11" s="1"/>
  <c r="AB515" i="11"/>
  <c r="AC515" i="11" s="1"/>
  <c r="AE515" i="11" s="1"/>
  <c r="AE517" i="11" s="1"/>
  <c r="AC174" i="11"/>
  <c r="AE174" i="11" s="1"/>
  <c r="AC146" i="11"/>
  <c r="AE146" i="11" s="1"/>
  <c r="AC150" i="11"/>
  <c r="AE150" i="11" s="1"/>
  <c r="AC154" i="11"/>
  <c r="AE154" i="11" s="1"/>
  <c r="AC158" i="11"/>
  <c r="AE158" i="11" s="1"/>
  <c r="AC129" i="11"/>
  <c r="AE129" i="11" s="1"/>
  <c r="AC133" i="11"/>
  <c r="AE133" i="11" s="1"/>
  <c r="AC137" i="11"/>
  <c r="AE137" i="11" s="1"/>
  <c r="AC108" i="11"/>
  <c r="AE108" i="11" s="1"/>
  <c r="AC112" i="11"/>
  <c r="AE112" i="11" s="1"/>
  <c r="AC116" i="11"/>
  <c r="AE116" i="11" s="1"/>
  <c r="AC4" i="11"/>
  <c r="AE4" i="11" s="1"/>
  <c r="AC8" i="11"/>
  <c r="AE8" i="11" s="1"/>
  <c r="AC12" i="11"/>
  <c r="AE12" i="11" s="1"/>
  <c r="AC16" i="11"/>
  <c r="AE16" i="11" s="1"/>
  <c r="AC22" i="11"/>
  <c r="AE22" i="11" s="1"/>
  <c r="AC26" i="11"/>
  <c r="AE26" i="11" s="1"/>
  <c r="AC30" i="11"/>
  <c r="AE30" i="11" s="1"/>
  <c r="AC36" i="11"/>
  <c r="AE36" i="11" s="1"/>
  <c r="AC40" i="11"/>
  <c r="AE40" i="11" s="1"/>
  <c r="AC44" i="11"/>
  <c r="AE44" i="11" s="1"/>
  <c r="AC48" i="11"/>
  <c r="AE48" i="11" s="1"/>
  <c r="AC56" i="11"/>
  <c r="AE56" i="11" s="1"/>
  <c r="AC60" i="11"/>
  <c r="AE60" i="11" s="1"/>
  <c r="AC64" i="11"/>
  <c r="AE64" i="11" s="1"/>
  <c r="AC74" i="11"/>
  <c r="AE74" i="11" s="1"/>
  <c r="AC78" i="11"/>
  <c r="AE78" i="11" s="1"/>
  <c r="AC82" i="11"/>
  <c r="AE82" i="11" s="1"/>
  <c r="AB503" i="11"/>
  <c r="AC503" i="11" s="1"/>
  <c r="AE503" i="11" s="1"/>
  <c r="AE505" i="11" s="1"/>
  <c r="AB340" i="11"/>
  <c r="AC340" i="11" s="1"/>
  <c r="AE340" i="11" s="1"/>
  <c r="AE342" i="11" s="1"/>
  <c r="AB292" i="11"/>
  <c r="AC292" i="11" s="1"/>
  <c r="AE292" i="11" s="1"/>
  <c r="AE294" i="11" s="1"/>
  <c r="AB399" i="11"/>
  <c r="AC399" i="11" s="1"/>
  <c r="AE399" i="11" s="1"/>
  <c r="AE401" i="11" s="1"/>
  <c r="AB510" i="11"/>
  <c r="AC510" i="11" s="1"/>
  <c r="AE510" i="11" s="1"/>
  <c r="AE512" i="11" s="1"/>
  <c r="AB315" i="11"/>
  <c r="AC315" i="11" s="1"/>
  <c r="AE315" i="11" s="1"/>
  <c r="AE317" i="11" s="1"/>
  <c r="AB498" i="11"/>
  <c r="AC498" i="11" s="1"/>
  <c r="AE498" i="11" s="1"/>
  <c r="AE500" i="11" s="1"/>
  <c r="AC260" i="11"/>
  <c r="AE260" i="11" s="1"/>
  <c r="AC219" i="11"/>
  <c r="AE219" i="11" s="1"/>
  <c r="AC229" i="11"/>
  <c r="AE229" i="11" s="1"/>
  <c r="AC204" i="11"/>
  <c r="AE204" i="11" s="1"/>
  <c r="AC181" i="11"/>
  <c r="AE181" i="11" s="1"/>
  <c r="AC185" i="11"/>
  <c r="AE185" i="11" s="1"/>
  <c r="AC189" i="11"/>
  <c r="AE189" i="11" s="1"/>
  <c r="AC165" i="11"/>
  <c r="AE165" i="11" s="1"/>
  <c r="AC169" i="11"/>
  <c r="AE169" i="11" s="1"/>
  <c r="AB448" i="11"/>
  <c r="AC448" i="11" s="1"/>
  <c r="AE448" i="11" s="1"/>
  <c r="AE450" i="11" s="1"/>
  <c r="AC176" i="11"/>
  <c r="AE176" i="11" s="1"/>
  <c r="AC151" i="11"/>
  <c r="AE151" i="11" s="1"/>
  <c r="AC94" i="11"/>
  <c r="AE94" i="11" s="1"/>
  <c r="AC95" i="11"/>
  <c r="AE95" i="11" s="1"/>
  <c r="AC96" i="11"/>
  <c r="AE96" i="11" s="1"/>
  <c r="AC97" i="11"/>
  <c r="AE97" i="11" s="1"/>
  <c r="AB280" i="17"/>
  <c r="AC280" i="17" s="1"/>
  <c r="AE280" i="17" s="1"/>
  <c r="AE282" i="17" s="1"/>
  <c r="AB120" i="17"/>
  <c r="AC120" i="17" s="1"/>
  <c r="AE120" i="17" s="1"/>
  <c r="AE122" i="17" s="1"/>
  <c r="AB238" i="17"/>
  <c r="AC238" i="17" s="1"/>
  <c r="AE238" i="17" s="1"/>
  <c r="AE240" i="17" s="1"/>
  <c r="AB30" i="17"/>
  <c r="AC30" i="17" s="1"/>
  <c r="AE30" i="17" s="1"/>
  <c r="AE32" i="17" s="1"/>
  <c r="AB18" i="17"/>
  <c r="AC18" i="17" s="1"/>
  <c r="AE18" i="17" s="1"/>
  <c r="AE20" i="17" s="1"/>
  <c r="AB42" i="17"/>
  <c r="AC42" i="17" s="1"/>
  <c r="AE42" i="17" s="1"/>
  <c r="AE44" i="17" s="1"/>
  <c r="AB281" i="17"/>
  <c r="AC281" i="17" s="1"/>
  <c r="AE281" i="17" s="1"/>
  <c r="AE283" i="17" s="1"/>
  <c r="AB121" i="17"/>
  <c r="AC121" i="17" s="1"/>
  <c r="AE121" i="17" s="1"/>
  <c r="AE123" i="17" s="1"/>
  <c r="AB60" i="17"/>
  <c r="AC60" i="17" s="1"/>
  <c r="AE60" i="17" s="1"/>
  <c r="AE62" i="17" s="1"/>
  <c r="AB423" i="11"/>
  <c r="AC423" i="11" s="1"/>
  <c r="AE423" i="11" s="1"/>
  <c r="AE425" i="11" s="1"/>
  <c r="AB358" i="11"/>
  <c r="AC358" i="11" s="1"/>
  <c r="AE358" i="11" s="1"/>
  <c r="AE360" i="11" s="1"/>
  <c r="AC252" i="11"/>
  <c r="AE252" i="11" s="1"/>
  <c r="AC256" i="11"/>
  <c r="AE256" i="11" s="1"/>
  <c r="AC233" i="11"/>
  <c r="AE233" i="11" s="1"/>
  <c r="AC237" i="11"/>
  <c r="AE237" i="11" s="1"/>
  <c r="AC241" i="11"/>
  <c r="AE241" i="11" s="1"/>
  <c r="AC245" i="11"/>
  <c r="AE245" i="11" s="1"/>
  <c r="AC215" i="11"/>
  <c r="AE215" i="11" s="1"/>
  <c r="AC223" i="11"/>
  <c r="AE223" i="11" s="1"/>
  <c r="AC200" i="11"/>
  <c r="AE200" i="11" s="1"/>
  <c r="AC208" i="11"/>
  <c r="AE208" i="11" s="1"/>
  <c r="AC193" i="11"/>
  <c r="AE193" i="11" s="1"/>
  <c r="AB327" i="11"/>
  <c r="AC327" i="11" s="1"/>
  <c r="AE327" i="11" s="1"/>
  <c r="AE329" i="11" s="1"/>
  <c r="AC147" i="11"/>
  <c r="AE147" i="11" s="1"/>
  <c r="AC98" i="11"/>
  <c r="AE98" i="11" s="1"/>
  <c r="AC99" i="11"/>
  <c r="AE99" i="11" s="1"/>
  <c r="AC100" i="11"/>
  <c r="AE100" i="11" s="1"/>
  <c r="AC101" i="11"/>
  <c r="AE101" i="11" s="1"/>
  <c r="AB232" i="17"/>
  <c r="AC232" i="17" s="1"/>
  <c r="AE232" i="17" s="1"/>
  <c r="AE234" i="17" s="1"/>
  <c r="AB97" i="17"/>
  <c r="AC97" i="17" s="1"/>
  <c r="AE97" i="17" s="1"/>
  <c r="AE99" i="17" s="1"/>
  <c r="AB275" i="17"/>
  <c r="AC275" i="17" s="1"/>
  <c r="AE275" i="17" s="1"/>
  <c r="AE277" i="17" s="1"/>
  <c r="AB12" i="17"/>
  <c r="AC12" i="17" s="1"/>
  <c r="AE12" i="17" s="1"/>
  <c r="AE14" i="17" s="1"/>
  <c r="AB274" i="17"/>
  <c r="AC274" i="17" s="1"/>
  <c r="AE274" i="17" s="1"/>
  <c r="AE276" i="17" s="1"/>
  <c r="AB31" i="17"/>
  <c r="AC31" i="17" s="1"/>
  <c r="AE31" i="17" s="1"/>
  <c r="AE33" i="17" s="1"/>
  <c r="AB527" i="11"/>
  <c r="AC527" i="11" s="1"/>
  <c r="AE527" i="11" s="1"/>
  <c r="AE529" i="11" s="1"/>
  <c r="AB291" i="11"/>
  <c r="AC291" i="11" s="1"/>
  <c r="AE291" i="11" s="1"/>
  <c r="AE293" i="11" s="1"/>
  <c r="AC253" i="11"/>
  <c r="AE253" i="11" s="1"/>
  <c r="AC257" i="11"/>
  <c r="AE257" i="11" s="1"/>
  <c r="AC261" i="11"/>
  <c r="AE261" i="11" s="1"/>
  <c r="AC234" i="11"/>
  <c r="AE234" i="11" s="1"/>
  <c r="AC238" i="11"/>
  <c r="AE238" i="11" s="1"/>
  <c r="AC242" i="11"/>
  <c r="AE242" i="11" s="1"/>
  <c r="AC246" i="11"/>
  <c r="AE246" i="11" s="1"/>
  <c r="AC216" i="11"/>
  <c r="AE216" i="11" s="1"/>
  <c r="AC220" i="11"/>
  <c r="AE220" i="11" s="1"/>
  <c r="AC224" i="11"/>
  <c r="AE224" i="11" s="1"/>
  <c r="AC197" i="11"/>
  <c r="AE197" i="11" s="1"/>
  <c r="AC201" i="11"/>
  <c r="AE201" i="11" s="1"/>
  <c r="AC205" i="11"/>
  <c r="AE205" i="11" s="1"/>
  <c r="AC209" i="11"/>
  <c r="AE209" i="11" s="1"/>
  <c r="AC182" i="11"/>
  <c r="AE182" i="11" s="1"/>
  <c r="AC186" i="11"/>
  <c r="AE186" i="11" s="1"/>
  <c r="AC190" i="11"/>
  <c r="AE190" i="11" s="1"/>
  <c r="AC162" i="11"/>
  <c r="AE162" i="11" s="1"/>
  <c r="AC166" i="11"/>
  <c r="AE166" i="11" s="1"/>
  <c r="AC170" i="11"/>
  <c r="AE170" i="11" s="1"/>
  <c r="AB357" i="11"/>
  <c r="AC357" i="11" s="1"/>
  <c r="AE357" i="11" s="1"/>
  <c r="AE359" i="11" s="1"/>
  <c r="AB424" i="11"/>
  <c r="AC424" i="11" s="1"/>
  <c r="AE424" i="11" s="1"/>
  <c r="AE426" i="11" s="1"/>
  <c r="AC144" i="11"/>
  <c r="AE144" i="11" s="1"/>
  <c r="AC148" i="11"/>
  <c r="AE148" i="11" s="1"/>
  <c r="AC152" i="11"/>
  <c r="AE152" i="11" s="1"/>
  <c r="AC156" i="11"/>
  <c r="AE156" i="11" s="1"/>
  <c r="AC127" i="11"/>
  <c r="AE127" i="11" s="1"/>
  <c r="AC131" i="11"/>
  <c r="AE131" i="11" s="1"/>
  <c r="AC135" i="11"/>
  <c r="AE135" i="11" s="1"/>
  <c r="AC140" i="11"/>
  <c r="AE140" i="11" s="1"/>
  <c r="AC110" i="11"/>
  <c r="AE110" i="11" s="1"/>
  <c r="AC114" i="11"/>
  <c r="AE114" i="11" s="1"/>
  <c r="AC118" i="11"/>
  <c r="AE118" i="11" s="1"/>
  <c r="AC6" i="11"/>
  <c r="AE6" i="11" s="1"/>
  <c r="AC10" i="11"/>
  <c r="AE10" i="11" s="1"/>
  <c r="AC14" i="11"/>
  <c r="AE14" i="11" s="1"/>
  <c r="AC20" i="11"/>
  <c r="AE20" i="11" s="1"/>
  <c r="AC24" i="11"/>
  <c r="AE24" i="11" s="1"/>
  <c r="AC28" i="11"/>
  <c r="AE28" i="11" s="1"/>
  <c r="AC32" i="11"/>
  <c r="AE32" i="11" s="1"/>
  <c r="AC38" i="11"/>
  <c r="AE38" i="11" s="1"/>
  <c r="AC42" i="11"/>
  <c r="AE42" i="11" s="1"/>
  <c r="AC46" i="11"/>
  <c r="AE46" i="11" s="1"/>
  <c r="AC54" i="11"/>
  <c r="AE54" i="11" s="1"/>
  <c r="AC58" i="11"/>
  <c r="AE58" i="11" s="1"/>
  <c r="AC62" i="11"/>
  <c r="AE62" i="11" s="1"/>
  <c r="AC66" i="11"/>
  <c r="AE66" i="11" s="1"/>
  <c r="AC72" i="11"/>
  <c r="AE72" i="11" s="1"/>
  <c r="AC76" i="11"/>
  <c r="AE76" i="11" s="1"/>
  <c r="AC80" i="11"/>
  <c r="AE80" i="11" s="1"/>
  <c r="AC84" i="11"/>
  <c r="AE84" i="11" s="1"/>
  <c r="AB376" i="11"/>
  <c r="AC376" i="11" s="1"/>
  <c r="AE376" i="11" s="1"/>
  <c r="AE378" i="11" s="1"/>
  <c r="AB478" i="11"/>
  <c r="AC478" i="11" s="1"/>
  <c r="AE478" i="11" s="1"/>
  <c r="AE481" i="11" s="1"/>
  <c r="AB333" i="11"/>
  <c r="AC333" i="11" s="1"/>
  <c r="AE333" i="11" s="1"/>
  <c r="AE335" i="11" s="1"/>
  <c r="AB352" i="11"/>
  <c r="AC352" i="11" s="1"/>
  <c r="AE352" i="11" s="1"/>
  <c r="AE354" i="11" s="1"/>
  <c r="AB303" i="11"/>
  <c r="AC303" i="11" s="1"/>
  <c r="AE303" i="11" s="1"/>
  <c r="AE305" i="11" s="1"/>
  <c r="AB429" i="11"/>
  <c r="AC429" i="11" s="1"/>
  <c r="AE429" i="11" s="1"/>
  <c r="AE431" i="11" s="1"/>
  <c r="AB310" i="11"/>
  <c r="AC310" i="11" s="1"/>
  <c r="AE310" i="11" s="1"/>
  <c r="AE312" i="11" s="1"/>
  <c r="AB201" i="12"/>
  <c r="AC201" i="12" s="1"/>
  <c r="AE201" i="12" s="1"/>
  <c r="AB56" i="12"/>
  <c r="AC56" i="12" s="1"/>
  <c r="AE56" i="12" s="1"/>
  <c r="AB22" i="12"/>
  <c r="AC22" i="12" s="1"/>
  <c r="AE22" i="12" s="1"/>
  <c r="AB253" i="12"/>
  <c r="AC253" i="12" s="1"/>
  <c r="AE253" i="12" s="1"/>
  <c r="AB8" i="12"/>
  <c r="AC8" i="12" s="1"/>
  <c r="AE8" i="12" s="1"/>
  <c r="AB491" i="11"/>
  <c r="AC491" i="11" s="1"/>
  <c r="AE491" i="11" s="1"/>
  <c r="AE493" i="11" s="1"/>
  <c r="AE495" i="11" s="1"/>
  <c r="AB183" i="12"/>
  <c r="AC183" i="12" s="1"/>
  <c r="AE183" i="12" s="1"/>
  <c r="AB82" i="12"/>
  <c r="AC82" i="12" s="1"/>
  <c r="AE82" i="12" s="1"/>
  <c r="AB221" i="12"/>
  <c r="AC221" i="12" s="1"/>
  <c r="AE221" i="12" s="1"/>
  <c r="AM409" i="11"/>
  <c r="AB51" i="12"/>
  <c r="AC51" i="12" s="1"/>
  <c r="AE51" i="12" s="1"/>
  <c r="AB139" i="17"/>
  <c r="AC139" i="17" s="1"/>
  <c r="AE139" i="17" s="1"/>
  <c r="AE141" i="17" s="1"/>
  <c r="AB293" i="17"/>
  <c r="AC293" i="17" s="1"/>
  <c r="AE293" i="17" s="1"/>
  <c r="AE295" i="17" s="1"/>
  <c r="AB256" i="17"/>
  <c r="AC256" i="17" s="1"/>
  <c r="AE256" i="17" s="1"/>
  <c r="AE258" i="17" s="1"/>
  <c r="AB231" i="17"/>
  <c r="AC231" i="17" s="1"/>
  <c r="AE231" i="17" s="1"/>
  <c r="AE233" i="17" s="1"/>
  <c r="AB195" i="17"/>
  <c r="AC195" i="17" s="1"/>
  <c r="AE195" i="17" s="1"/>
  <c r="AE197" i="17" s="1"/>
  <c r="AB66" i="17"/>
  <c r="AC66" i="17" s="1"/>
  <c r="AE66" i="17" s="1"/>
  <c r="AE68" i="17" s="1"/>
  <c r="AB67" i="17"/>
  <c r="AC67" i="17" s="1"/>
  <c r="AE67" i="17" s="1"/>
  <c r="AE69" i="17" s="1"/>
  <c r="AB37" i="17"/>
  <c r="AC37" i="17" s="1"/>
  <c r="AE37" i="17" s="1"/>
  <c r="AE39" i="17" s="1"/>
  <c r="AB6" i="17"/>
  <c r="AC6" i="17" s="1"/>
  <c r="AE6" i="17" s="1"/>
  <c r="AE8" i="17" s="1"/>
  <c r="AB109" i="17"/>
  <c r="AC109" i="17" s="1"/>
  <c r="AE109" i="17" s="1"/>
  <c r="AE111" i="17" s="1"/>
  <c r="AB292" i="17"/>
  <c r="AC292" i="17" s="1"/>
  <c r="AE292" i="17" s="1"/>
  <c r="AE294" i="17" s="1"/>
  <c r="AB269" i="17"/>
  <c r="AC269" i="17" s="1"/>
  <c r="AE269" i="17" s="1"/>
  <c r="AE271" i="17" s="1"/>
  <c r="AB237" i="17"/>
  <c r="AC237" i="17" s="1"/>
  <c r="AE237" i="17" s="1"/>
  <c r="AE239" i="17" s="1"/>
  <c r="AB184" i="17"/>
  <c r="AC184" i="17" s="1"/>
  <c r="AE184" i="17" s="1"/>
  <c r="AE186" i="17" s="1"/>
  <c r="AB196" i="17"/>
  <c r="AC196" i="17" s="1"/>
  <c r="AE196" i="17" s="1"/>
  <c r="AE198" i="17" s="1"/>
  <c r="AB152" i="17"/>
  <c r="AC152" i="17" s="1"/>
  <c r="AE152" i="17" s="1"/>
  <c r="AE155" i="17" s="1"/>
  <c r="AB91" i="17"/>
  <c r="AC91" i="17" s="1"/>
  <c r="AE91" i="17" s="1"/>
  <c r="AE93" i="17" s="1"/>
  <c r="AB61" i="17"/>
  <c r="AC61" i="17" s="1"/>
  <c r="AE61" i="17" s="1"/>
  <c r="AE63" i="17" s="1"/>
  <c r="AB268" i="17"/>
  <c r="AC268" i="17" s="1"/>
  <c r="AE268" i="17" s="1"/>
  <c r="AE270" i="17" s="1"/>
  <c r="AB183" i="17"/>
  <c r="AC183" i="17" s="1"/>
  <c r="AE183" i="17" s="1"/>
  <c r="AE185" i="17" s="1"/>
  <c r="AB150" i="17"/>
  <c r="AC150" i="17" s="1"/>
  <c r="AE150" i="17" s="1"/>
  <c r="AE153" i="17" s="1"/>
  <c r="AB114" i="17"/>
  <c r="AC114" i="17" s="1"/>
  <c r="AE114" i="17" s="1"/>
  <c r="AE116" i="17" s="1"/>
  <c r="AB55" i="17"/>
  <c r="AC55" i="17" s="1"/>
  <c r="AE55" i="17" s="1"/>
  <c r="AE57" i="17" s="1"/>
  <c r="AB7" i="17"/>
  <c r="AC7" i="17" s="1"/>
  <c r="AE7" i="17" s="1"/>
  <c r="AE9" i="17" s="1"/>
  <c r="AB127" i="17"/>
  <c r="AC127" i="17" s="1"/>
  <c r="AE127" i="17" s="1"/>
  <c r="AE129" i="17" s="1"/>
  <c r="AE130" i="17" s="1"/>
  <c r="AB84" i="17"/>
  <c r="AC84" i="17" s="1"/>
  <c r="AE84" i="17" s="1"/>
  <c r="AE86" i="17" s="1"/>
  <c r="AB36" i="17"/>
  <c r="AC36" i="17" s="1"/>
  <c r="AE36" i="17" s="1"/>
  <c r="AE38" i="17" s="1"/>
  <c r="AB115" i="17"/>
  <c r="AC115" i="17" s="1"/>
  <c r="AE115" i="17" s="1"/>
  <c r="AE117" i="17" s="1"/>
  <c r="AB19" i="17"/>
  <c r="AC19" i="17" s="1"/>
  <c r="AE19" i="17" s="1"/>
  <c r="AE21" i="17" s="1"/>
  <c r="AB263" i="17"/>
  <c r="AC263" i="17" s="1"/>
  <c r="AE263" i="17" s="1"/>
  <c r="AE265" i="17" s="1"/>
  <c r="AB96" i="17"/>
  <c r="AC96" i="17" s="1"/>
  <c r="AE96" i="17" s="1"/>
  <c r="AE98" i="17" s="1"/>
  <c r="AB13" i="17"/>
  <c r="AC13" i="17" s="1"/>
  <c r="AE13" i="17" s="1"/>
  <c r="AE15" i="17" s="1"/>
  <c r="AB103" i="12"/>
  <c r="AC103" i="12" s="1"/>
  <c r="AE103" i="12" s="1"/>
  <c r="AB34" i="12"/>
  <c r="AC34" i="12" s="1"/>
  <c r="AE34" i="12" s="1"/>
  <c r="AB102" i="12"/>
  <c r="AC102" i="12" s="1"/>
  <c r="AE102" i="12" s="1"/>
  <c r="AB33" i="12"/>
  <c r="AC33" i="12" s="1"/>
  <c r="AE33" i="12" s="1"/>
  <c r="AB16" i="12"/>
  <c r="AC16" i="12" s="1"/>
  <c r="AE16" i="12" s="1"/>
  <c r="AB262" i="12"/>
  <c r="AC262" i="12" s="1"/>
  <c r="AE262" i="12" s="1"/>
  <c r="AB245" i="12"/>
  <c r="AC245" i="12" s="1"/>
  <c r="AE245" i="12" s="1"/>
  <c r="AB193" i="12"/>
  <c r="AC193" i="12" s="1"/>
  <c r="AE193" i="12" s="1"/>
  <c r="AB175" i="12"/>
  <c r="AC175" i="12" s="1"/>
  <c r="AE175" i="12" s="1"/>
  <c r="AJ483" i="11"/>
  <c r="AJ531" i="11"/>
  <c r="AJ445" i="11"/>
  <c r="AJ325" i="11"/>
  <c r="AJ525" i="11"/>
  <c r="AJ361" i="11"/>
  <c r="AJ495" i="11"/>
  <c r="AJ337" i="11"/>
  <c r="AJ403" i="11"/>
  <c r="AJ463" i="11"/>
  <c r="AL525" i="11"/>
  <c r="AK489" i="11"/>
  <c r="AK537" i="11"/>
  <c r="AL313" i="11"/>
  <c r="AL361" i="11"/>
  <c r="AL409" i="11"/>
  <c r="AL457" i="11"/>
  <c r="AM519" i="11"/>
  <c r="AM313" i="11"/>
  <c r="AM507" i="11"/>
  <c r="AK313" i="11"/>
  <c r="AK361" i="11"/>
  <c r="AK409" i="11"/>
  <c r="AK457" i="11"/>
  <c r="AL519" i="11"/>
  <c r="AM295" i="11"/>
  <c r="AM343" i="11"/>
  <c r="AM391" i="11"/>
  <c r="AM439" i="11"/>
  <c r="AM489" i="11"/>
  <c r="AM301" i="11"/>
  <c r="AK519" i="11"/>
  <c r="AL295" i="11"/>
  <c r="AL343" i="11"/>
  <c r="AL439" i="11"/>
  <c r="AK379" i="11"/>
  <c r="AM445" i="11"/>
  <c r="AK475" i="11"/>
  <c r="AL537" i="11"/>
  <c r="Z139" i="17"/>
  <c r="Z141" i="17" s="1"/>
  <c r="Z66" i="17"/>
  <c r="Z68" i="17" s="1"/>
  <c r="Z6" i="17"/>
  <c r="Z8" i="17" s="1"/>
  <c r="Z61" i="17"/>
  <c r="Z63" i="17" s="1"/>
  <c r="Z195" i="17"/>
  <c r="Z197" i="17" s="1"/>
  <c r="Z37" i="17"/>
  <c r="Z39" i="17" s="1"/>
  <c r="Z183" i="17"/>
  <c r="Z185" i="17" s="1"/>
  <c r="Z268" i="17"/>
  <c r="Z270" i="17" s="1"/>
  <c r="Z96" i="17"/>
  <c r="Z98" i="17" s="1"/>
  <c r="Z127" i="17"/>
  <c r="Z129" i="17" s="1"/>
  <c r="Z292" i="17"/>
  <c r="Z294" i="17" s="1"/>
  <c r="Z115" i="17"/>
  <c r="Z117" i="17" s="1"/>
  <c r="Z150" i="17"/>
  <c r="Z153" i="17" s="1"/>
  <c r="Z55" i="17"/>
  <c r="Z57" i="17" s="1"/>
  <c r="Z84" i="17"/>
  <c r="Z86" i="17" s="1"/>
  <c r="Z152" i="17"/>
  <c r="Z155" i="17" s="1"/>
  <c r="Z7" i="17"/>
  <c r="Z9" i="17" s="1"/>
  <c r="Z91" i="17"/>
  <c r="Z93" i="17" s="1"/>
  <c r="Z237" i="17"/>
  <c r="Z239" i="17" s="1"/>
  <c r="Z36" i="17"/>
  <c r="Z38" i="17" s="1"/>
  <c r="Z114" i="17"/>
  <c r="Z116" i="17" s="1"/>
  <c r="Z231" i="17"/>
  <c r="Z233" i="17" s="1"/>
  <c r="Z293" i="17"/>
  <c r="Z295" i="17" s="1"/>
  <c r="Z109" i="17"/>
  <c r="Z111" i="17" s="1"/>
  <c r="Z263" i="17"/>
  <c r="Z265" i="17" s="1"/>
  <c r="Z184" i="17"/>
  <c r="Z186" i="17" s="1"/>
  <c r="Z19" i="17"/>
  <c r="Z21" i="17" s="1"/>
  <c r="Z196" i="17"/>
  <c r="Z198" i="17" s="1"/>
  <c r="Z67" i="17"/>
  <c r="Z69" i="17" s="1"/>
  <c r="Z256" i="17"/>
  <c r="Z258" i="17" s="1"/>
  <c r="Z13" i="17"/>
  <c r="Z15" i="17" s="1"/>
  <c r="Z269" i="17"/>
  <c r="Z271" i="17" s="1"/>
  <c r="Z33" i="12"/>
  <c r="Z175" i="12"/>
  <c r="Z34" i="12"/>
  <c r="Z102" i="12"/>
  <c r="Z103" i="12"/>
  <c r="Z245" i="12"/>
  <c r="Z16" i="12"/>
  <c r="Z193" i="12"/>
  <c r="Z262" i="12"/>
  <c r="W23" i="12"/>
  <c r="W139" i="17"/>
  <c r="W141" i="17" s="1"/>
  <c r="W268" i="17"/>
  <c r="W270" i="17" s="1"/>
  <c r="W19" i="17"/>
  <c r="W21" i="17" s="1"/>
  <c r="W196" i="17"/>
  <c r="W198" i="17" s="1"/>
  <c r="W109" i="17"/>
  <c r="W111" i="17" s="1"/>
  <c r="W96" i="17"/>
  <c r="W98" i="17" s="1"/>
  <c r="W269" i="17"/>
  <c r="W271" i="17" s="1"/>
  <c r="W293" i="17"/>
  <c r="W295" i="17" s="1"/>
  <c r="W66" i="17"/>
  <c r="W68" i="17" s="1"/>
  <c r="W61" i="17"/>
  <c r="W63" i="17" s="1"/>
  <c r="W152" i="17"/>
  <c r="W155" i="17" s="1"/>
  <c r="W231" i="17"/>
  <c r="W233" i="17" s="1"/>
  <c r="W84" i="17"/>
  <c r="W86" i="17" s="1"/>
  <c r="W91" i="17"/>
  <c r="W93" i="17" s="1"/>
  <c r="W6" i="17"/>
  <c r="W8" i="17" s="1"/>
  <c r="W67" i="17"/>
  <c r="W69" i="17" s="1"/>
  <c r="W13" i="17"/>
  <c r="W15" i="17" s="1"/>
  <c r="W184" i="17"/>
  <c r="W186" i="17" s="1"/>
  <c r="W237" i="17"/>
  <c r="W239" i="17" s="1"/>
  <c r="W55" i="17"/>
  <c r="W57" i="17" s="1"/>
  <c r="W150" i="17"/>
  <c r="W153" i="17" s="1"/>
  <c r="W36" i="17"/>
  <c r="W38" i="17" s="1"/>
  <c r="W195" i="17"/>
  <c r="W197" i="17" s="1"/>
  <c r="W263" i="17"/>
  <c r="W265" i="17" s="1"/>
  <c r="W7" i="17"/>
  <c r="W9" i="17" s="1"/>
  <c r="W292" i="17"/>
  <c r="W294" i="17" s="1"/>
  <c r="W37" i="17"/>
  <c r="W39" i="17" s="1"/>
  <c r="W256" i="17"/>
  <c r="W258" i="17" s="1"/>
  <c r="W127" i="17"/>
  <c r="W129" i="17" s="1"/>
  <c r="W115" i="17"/>
  <c r="W117" i="17" s="1"/>
  <c r="W183" i="17"/>
  <c r="W185" i="17" s="1"/>
  <c r="W114" i="17"/>
  <c r="W116" i="17" s="1"/>
  <c r="W103" i="12"/>
  <c r="W262" i="12"/>
  <c r="W102" i="12"/>
  <c r="W245" i="12"/>
  <c r="W175" i="12"/>
  <c r="W16" i="12"/>
  <c r="W34" i="12"/>
  <c r="W193" i="12"/>
  <c r="W33" i="12"/>
  <c r="AB98" i="12"/>
  <c r="AC98" i="12" s="1"/>
  <c r="AE98" i="12" s="1"/>
  <c r="AB190" i="12"/>
  <c r="AC190" i="12" s="1"/>
  <c r="AE190" i="12" s="1"/>
  <c r="AB153" i="12"/>
  <c r="AC153" i="12" s="1"/>
  <c r="AE153" i="12" s="1"/>
  <c r="AJ433" i="11"/>
  <c r="AJ385" i="11"/>
  <c r="AJ295" i="11"/>
  <c r="AJ373" i="11"/>
  <c r="AJ421" i="11"/>
  <c r="AJ283" i="11"/>
  <c r="AJ415" i="11"/>
  <c r="AJ469" i="11"/>
  <c r="AJ271" i="11"/>
  <c r="AK319" i="11"/>
  <c r="AK271" i="11"/>
  <c r="AM361" i="11"/>
  <c r="AK391" i="11"/>
  <c r="AM349" i="11"/>
  <c r="AK531" i="11"/>
  <c r="AL307" i="11"/>
  <c r="AL355" i="11"/>
  <c r="AL403" i="11"/>
  <c r="AL451" i="11"/>
  <c r="AM513" i="11"/>
  <c r="AK451" i="11"/>
  <c r="AL513" i="11"/>
  <c r="AM457" i="11"/>
  <c r="AJ301" i="11"/>
  <c r="AJ501" i="11"/>
  <c r="AJ475" i="11"/>
  <c r="AJ451" i="11"/>
  <c r="AJ277" i="11"/>
  <c r="AJ349" i="11"/>
  <c r="AJ537" i="11"/>
  <c r="AJ519" i="11"/>
  <c r="AK283" i="11"/>
  <c r="AK367" i="11"/>
  <c r="AL489" i="11"/>
  <c r="AM397" i="11"/>
  <c r="AK427" i="11"/>
  <c r="AL319" i="11"/>
  <c r="AL367" i="11"/>
  <c r="AL463" i="11"/>
  <c r="AM483" i="11"/>
  <c r="W138" i="17"/>
  <c r="W140" i="17" s="1"/>
  <c r="W94" i="11"/>
  <c r="W98" i="11"/>
  <c r="W102" i="11"/>
  <c r="W91" i="11"/>
  <c r="W95" i="11"/>
  <c r="W99" i="11"/>
  <c r="W103" i="11"/>
  <c r="W92" i="11"/>
  <c r="W96" i="11"/>
  <c r="W100" i="11"/>
  <c r="W93" i="11"/>
  <c r="W97" i="11"/>
  <c r="W101" i="11"/>
  <c r="W90" i="11"/>
  <c r="W30" i="17"/>
  <c r="W32" i="17" s="1"/>
  <c r="W232" i="17"/>
  <c r="W234" i="17" s="1"/>
  <c r="W126" i="17"/>
  <c r="W128" i="17" s="1"/>
  <c r="W60" i="17"/>
  <c r="W62" i="17" s="1"/>
  <c r="W31" i="17"/>
  <c r="W33" i="17" s="1"/>
  <c r="W66" i="11"/>
  <c r="W67" i="11"/>
  <c r="W43" i="17"/>
  <c r="W45" i="17" s="1"/>
  <c r="W97" i="17"/>
  <c r="W99" i="17" s="1"/>
  <c r="W262" i="17"/>
  <c r="W264" i="17" s="1"/>
  <c r="W120" i="17"/>
  <c r="W122" i="17" s="1"/>
  <c r="W280" i="17"/>
  <c r="W282" i="17" s="1"/>
  <c r="W274" i="17"/>
  <c r="W276" i="17" s="1"/>
  <c r="W42" i="17"/>
  <c r="W44" i="17" s="1"/>
  <c r="W305" i="17"/>
  <c r="W307" i="17" s="1"/>
  <c r="W281" i="17"/>
  <c r="W283" i="17" s="1"/>
  <c r="W18" i="17"/>
  <c r="W20" i="17" s="1"/>
  <c r="W54" i="17"/>
  <c r="W56" i="17" s="1"/>
  <c r="W304" i="17"/>
  <c r="W306" i="17" s="1"/>
  <c r="W308" i="17" s="1"/>
  <c r="W90" i="17"/>
  <c r="W92" i="17" s="1"/>
  <c r="W220" i="17"/>
  <c r="W222" i="17" s="1"/>
  <c r="W257" i="17"/>
  <c r="W259" i="17" s="1"/>
  <c r="W122" i="11"/>
  <c r="W238" i="17"/>
  <c r="W240" i="17" s="1"/>
  <c r="W85" i="17"/>
  <c r="W87" i="17" s="1"/>
  <c r="W12" i="17"/>
  <c r="W14" i="17" s="1"/>
  <c r="W108" i="17"/>
  <c r="W110" i="17" s="1"/>
  <c r="W219" i="17"/>
  <c r="W221" i="17" s="1"/>
  <c r="W121" i="17"/>
  <c r="W123" i="17" s="1"/>
  <c r="W275" i="17"/>
  <c r="W277" i="17" s="1"/>
  <c r="Z138" i="17"/>
  <c r="Z140" i="17" s="1"/>
  <c r="Z91" i="11"/>
  <c r="Z96" i="11"/>
  <c r="Z92" i="11"/>
  <c r="Z100" i="11"/>
  <c r="Z93" i="11"/>
  <c r="Z101" i="11"/>
  <c r="Z95" i="11"/>
  <c r="Z102" i="11"/>
  <c r="Z275" i="17"/>
  <c r="Z277" i="17" s="1"/>
  <c r="Z121" i="17"/>
  <c r="Z123" i="17" s="1"/>
  <c r="Z42" i="17"/>
  <c r="Z44" i="17" s="1"/>
  <c r="Z257" i="17"/>
  <c r="Z259" i="17" s="1"/>
  <c r="Z12" i="17"/>
  <c r="Z14" i="17" s="1"/>
  <c r="Z120" i="17"/>
  <c r="Z122" i="17" s="1"/>
  <c r="Z280" i="17"/>
  <c r="Z282" i="17" s="1"/>
  <c r="Z54" i="17"/>
  <c r="Z56" i="17" s="1"/>
  <c r="Z220" i="17"/>
  <c r="Z222" i="17" s="1"/>
  <c r="Z281" i="17"/>
  <c r="Z283" i="17" s="1"/>
  <c r="Z60" i="17"/>
  <c r="Z62" i="17" s="1"/>
  <c r="Z85" i="17"/>
  <c r="Z87" i="17" s="1"/>
  <c r="AE46" i="17"/>
  <c r="Z94" i="11"/>
  <c r="Z98" i="11"/>
  <c r="Z90" i="11"/>
  <c r="Z99" i="11"/>
  <c r="Z103" i="11"/>
  <c r="Z97" i="11"/>
  <c r="Z30" i="17"/>
  <c r="Z32" i="17" s="1"/>
  <c r="Z274" i="17"/>
  <c r="Z276" i="17" s="1"/>
  <c r="Z97" i="17"/>
  <c r="Z99" i="17" s="1"/>
  <c r="Z31" i="17"/>
  <c r="Z33" i="17" s="1"/>
  <c r="Z18" i="17"/>
  <c r="Z20" i="17" s="1"/>
  <c r="Z304" i="17"/>
  <c r="Z306" i="17" s="1"/>
  <c r="Z238" i="17"/>
  <c r="Z240" i="17" s="1"/>
  <c r="Z126" i="17"/>
  <c r="Z128" i="17" s="1"/>
  <c r="Z122" i="11"/>
  <c r="Z262" i="17"/>
  <c r="Z264" i="17" s="1"/>
  <c r="Z90" i="17"/>
  <c r="Z92" i="17" s="1"/>
  <c r="Z232" i="17"/>
  <c r="Z234" i="17" s="1"/>
  <c r="Z305" i="17"/>
  <c r="Z307" i="17" s="1"/>
  <c r="Z43" i="17"/>
  <c r="Z45" i="17" s="1"/>
  <c r="Z108" i="17"/>
  <c r="Z110" i="17" s="1"/>
  <c r="Z219" i="17"/>
  <c r="Z221" i="17" s="1"/>
  <c r="W363" i="11"/>
  <c r="W365" i="11" s="1"/>
  <c r="W534" i="11"/>
  <c r="W536" i="11" s="1"/>
  <c r="W267" i="11"/>
  <c r="W269" i="11" s="1"/>
  <c r="W351" i="11"/>
  <c r="W353" i="11" s="1"/>
  <c r="W429" i="11"/>
  <c r="W431" i="11" s="1"/>
  <c r="W86" i="11"/>
  <c r="W492" i="11"/>
  <c r="W494" i="11" s="1"/>
  <c r="W430" i="11"/>
  <c r="W432" i="11" s="1"/>
  <c r="W83" i="11"/>
  <c r="W75" i="11"/>
  <c r="W65" i="11"/>
  <c r="W57" i="11"/>
  <c r="W315" i="11"/>
  <c r="W317" i="11" s="1"/>
  <c r="W424" i="11"/>
  <c r="W426" i="11" s="1"/>
  <c r="W77" i="11"/>
  <c r="W59" i="11"/>
  <c r="W515" i="11"/>
  <c r="W517" i="11" s="1"/>
  <c r="W370" i="11"/>
  <c r="W372" i="11" s="1"/>
  <c r="W498" i="11"/>
  <c r="W500" i="11" s="1"/>
  <c r="W82" i="11"/>
  <c r="W74" i="11"/>
  <c r="W64" i="11"/>
  <c r="W56" i="11"/>
  <c r="W436" i="11"/>
  <c r="W438" i="11" s="1"/>
  <c r="W376" i="11"/>
  <c r="W378" i="11" s="1"/>
  <c r="W327" i="11"/>
  <c r="W329" i="11" s="1"/>
  <c r="W459" i="11"/>
  <c r="W461" i="11" s="1"/>
  <c r="W357" i="11"/>
  <c r="W359" i="11" s="1"/>
  <c r="W412" i="11"/>
  <c r="W414" i="11" s="1"/>
  <c r="W510" i="11"/>
  <c r="W512" i="11" s="1"/>
  <c r="W42" i="11"/>
  <c r="W32" i="11"/>
  <c r="W24" i="11"/>
  <c r="W14" i="11"/>
  <c r="W6" i="11"/>
  <c r="W114" i="11"/>
  <c r="W140" i="11"/>
  <c r="W131" i="11"/>
  <c r="W156" i="11"/>
  <c r="W148" i="11"/>
  <c r="W173" i="11"/>
  <c r="W165" i="11"/>
  <c r="W189" i="11"/>
  <c r="W181" i="11"/>
  <c r="W204" i="11"/>
  <c r="W229" i="11"/>
  <c r="W219" i="11"/>
  <c r="W246" i="11"/>
  <c r="W238" i="11"/>
  <c r="W261" i="11"/>
  <c r="W253" i="11"/>
  <c r="W80" i="11"/>
  <c r="W72" i="11"/>
  <c r="W62" i="11"/>
  <c r="W54" i="11"/>
  <c r="W43" i="11"/>
  <c r="W25" i="11"/>
  <c r="W15" i="11"/>
  <c r="W7" i="11"/>
  <c r="W115" i="11"/>
  <c r="W107" i="11"/>
  <c r="W132" i="11"/>
  <c r="W157" i="11"/>
  <c r="W149" i="11"/>
  <c r="W174" i="11"/>
  <c r="W166" i="11"/>
  <c r="W190" i="11"/>
  <c r="W182" i="11"/>
  <c r="W205" i="11"/>
  <c r="W197" i="11"/>
  <c r="W220" i="11"/>
  <c r="W334" i="11"/>
  <c r="W336" i="11" s="1"/>
  <c r="W521" i="11"/>
  <c r="W523" i="11" s="1"/>
  <c r="W55" i="11"/>
  <c r="W399" i="11"/>
  <c r="W401" i="11" s="1"/>
  <c r="W382" i="11"/>
  <c r="W384" i="11" s="1"/>
  <c r="W503" i="11"/>
  <c r="W505" i="11" s="1"/>
  <c r="W79" i="11"/>
  <c r="W71" i="11"/>
  <c r="W61" i="11"/>
  <c r="W310" i="11"/>
  <c r="W312" i="11" s="1"/>
  <c r="W81" i="11"/>
  <c r="W73" i="11"/>
  <c r="W63" i="11"/>
  <c r="W472" i="11"/>
  <c r="W474" i="11" s="1"/>
  <c r="W333" i="11"/>
  <c r="W335" i="11" s="1"/>
  <c r="W292" i="11"/>
  <c r="W294" i="11" s="1"/>
  <c r="W78" i="11"/>
  <c r="W60" i="11"/>
  <c r="W44" i="11"/>
  <c r="W36" i="11"/>
  <c r="W26" i="11"/>
  <c r="W16" i="11"/>
  <c r="W8" i="11"/>
  <c r="W116" i="11"/>
  <c r="W108" i="11"/>
  <c r="W133" i="11"/>
  <c r="W158" i="11"/>
  <c r="W150" i="11"/>
  <c r="W176" i="11"/>
  <c r="W167" i="11"/>
  <c r="W191" i="11"/>
  <c r="W183" i="11"/>
  <c r="W285" i="11"/>
  <c r="W287" i="11" s="1"/>
  <c r="W448" i="11"/>
  <c r="W450" i="11" s="1"/>
  <c r="W352" i="11"/>
  <c r="W354" i="11" s="1"/>
  <c r="W527" i="11"/>
  <c r="W529" i="11" s="1"/>
  <c r="W273" i="11"/>
  <c r="W275" i="11" s="1"/>
  <c r="W303" i="11"/>
  <c r="W305" i="11" s="1"/>
  <c r="W478" i="11"/>
  <c r="W481" i="11" s="1"/>
  <c r="W417" i="11"/>
  <c r="W419" i="11" s="1"/>
  <c r="W340" i="11"/>
  <c r="W342" i="11" s="1"/>
  <c r="W46" i="11"/>
  <c r="W38" i="11"/>
  <c r="W28" i="11"/>
  <c r="W20" i="11"/>
  <c r="W10" i="11"/>
  <c r="W118" i="11"/>
  <c r="W110" i="11"/>
  <c r="W135" i="11"/>
  <c r="W127" i="11"/>
  <c r="W152" i="11"/>
  <c r="W144" i="11"/>
  <c r="W169" i="11"/>
  <c r="W193" i="11"/>
  <c r="W185" i="11"/>
  <c r="W208" i="11"/>
  <c r="W200" i="11"/>
  <c r="W223" i="11"/>
  <c r="W215" i="11"/>
  <c r="W242" i="11"/>
  <c r="W234" i="11"/>
  <c r="W257" i="11"/>
  <c r="W84" i="11"/>
  <c r="W76" i="11"/>
  <c r="W58" i="11"/>
  <c r="W47" i="11"/>
  <c r="W39" i="11"/>
  <c r="W29" i="11"/>
  <c r="W21" i="11"/>
  <c r="W11" i="11"/>
  <c r="W119" i="11"/>
  <c r="W111" i="11"/>
  <c r="W136" i="11"/>
  <c r="W128" i="11"/>
  <c r="W153" i="11"/>
  <c r="W145" i="11"/>
  <c r="W170" i="11"/>
  <c r="W162" i="11"/>
  <c r="W186" i="11"/>
  <c r="W209" i="11"/>
  <c r="W201" i="11"/>
  <c r="W224" i="11"/>
  <c r="W251" i="11"/>
  <c r="W218" i="11"/>
  <c r="W260" i="11"/>
  <c r="W22" i="11"/>
  <c r="W263" i="11"/>
  <c r="W23" i="11"/>
  <c r="W172" i="11"/>
  <c r="W222" i="11"/>
  <c r="W237" i="11"/>
  <c r="W239" i="11"/>
  <c r="W171" i="11"/>
  <c r="W217" i="11"/>
  <c r="W126" i="11"/>
  <c r="W203" i="11"/>
  <c r="W48" i="11"/>
  <c r="W12" i="11"/>
  <c r="W129" i="11"/>
  <c r="W163" i="11"/>
  <c r="W206" i="11"/>
  <c r="W225" i="11"/>
  <c r="W240" i="11"/>
  <c r="W259" i="11"/>
  <c r="W31" i="11"/>
  <c r="W113" i="11"/>
  <c r="W134" i="11"/>
  <c r="W147" i="11"/>
  <c r="W168" i="11"/>
  <c r="W180" i="11"/>
  <c r="W199" i="11"/>
  <c r="W245" i="11"/>
  <c r="W233" i="11"/>
  <c r="W235" i="11"/>
  <c r="W40" i="11"/>
  <c r="W4" i="11"/>
  <c r="W154" i="11"/>
  <c r="W187" i="11"/>
  <c r="W202" i="11"/>
  <c r="W236" i="11"/>
  <c r="W41" i="11"/>
  <c r="W27" i="11"/>
  <c r="W5" i="11"/>
  <c r="W109" i="11"/>
  <c r="W155" i="11"/>
  <c r="W188" i="11"/>
  <c r="W207" i="11"/>
  <c r="W241" i="11"/>
  <c r="W252" i="11"/>
  <c r="W243" i="11"/>
  <c r="W254" i="11"/>
  <c r="W30" i="11"/>
  <c r="W112" i="11"/>
  <c r="W146" i="11"/>
  <c r="W210" i="11"/>
  <c r="W221" i="11"/>
  <c r="W244" i="11"/>
  <c r="W50" i="11"/>
  <c r="W37" i="11"/>
  <c r="W13" i="11"/>
  <c r="W117" i="11"/>
  <c r="W130" i="11"/>
  <c r="W151" i="11"/>
  <c r="W164" i="11"/>
  <c r="W184" i="11"/>
  <c r="W226" i="11"/>
  <c r="W214" i="11"/>
  <c r="W216" i="11"/>
  <c r="W262" i="11"/>
  <c r="W250" i="11"/>
  <c r="W137" i="11"/>
  <c r="W198" i="11"/>
  <c r="W45" i="11"/>
  <c r="W9" i="11"/>
  <c r="W138" i="11"/>
  <c r="W192" i="11"/>
  <c r="W256" i="11"/>
  <c r="W258" i="11"/>
  <c r="W255" i="11"/>
  <c r="Z534" i="11"/>
  <c r="Z536" i="11" s="1"/>
  <c r="Z267" i="11"/>
  <c r="Z269" i="11" s="1"/>
  <c r="Z363" i="11"/>
  <c r="Z365" i="11" s="1"/>
  <c r="Z303" i="11"/>
  <c r="Z305" i="11" s="1"/>
  <c r="Z417" i="11"/>
  <c r="Z419" i="11" s="1"/>
  <c r="Z340" i="11"/>
  <c r="Z342" i="11" s="1"/>
  <c r="Z498" i="11"/>
  <c r="Z500" i="11" s="1"/>
  <c r="Z399" i="11"/>
  <c r="Z401" i="11" s="1"/>
  <c r="Z382" i="11"/>
  <c r="Z384" i="11" s="1"/>
  <c r="Z424" i="11"/>
  <c r="Z426" i="11" s="1"/>
  <c r="Z429" i="11"/>
  <c r="Z431" i="11" s="1"/>
  <c r="Z43" i="11"/>
  <c r="Z25" i="11"/>
  <c r="Z15" i="11"/>
  <c r="Z7" i="11"/>
  <c r="Z115" i="11"/>
  <c r="Z107" i="11"/>
  <c r="Z132" i="11"/>
  <c r="Z157" i="11"/>
  <c r="Z149" i="11"/>
  <c r="Z174" i="11"/>
  <c r="Z166" i="11"/>
  <c r="Z190" i="11"/>
  <c r="Z182" i="11"/>
  <c r="Z205" i="11"/>
  <c r="Z197" i="11"/>
  <c r="Z220" i="11"/>
  <c r="Z239" i="11"/>
  <c r="Z262" i="11"/>
  <c r="Z254" i="11"/>
  <c r="Z81" i="11"/>
  <c r="Z73" i="11"/>
  <c r="Z63" i="11"/>
  <c r="Z55" i="11"/>
  <c r="Z44" i="11"/>
  <c r="Z36" i="11"/>
  <c r="Z26" i="11"/>
  <c r="Z16" i="11"/>
  <c r="Z8" i="11"/>
  <c r="Z116" i="11"/>
  <c r="Z108" i="11"/>
  <c r="Z133" i="11"/>
  <c r="Z158" i="11"/>
  <c r="Z150" i="11"/>
  <c r="Z176" i="11"/>
  <c r="Z167" i="11"/>
  <c r="Z191" i="11"/>
  <c r="Z183" i="11"/>
  <c r="Z315" i="11"/>
  <c r="Z317" i="11" s="1"/>
  <c r="Z478" i="11"/>
  <c r="Z481" i="11" s="1"/>
  <c r="Z82" i="11"/>
  <c r="Z515" i="11"/>
  <c r="Z517" i="11" s="1"/>
  <c r="Z370" i="11"/>
  <c r="Z372" i="11" s="1"/>
  <c r="Z510" i="11"/>
  <c r="Z512" i="11" s="1"/>
  <c r="Z80" i="11"/>
  <c r="Z72" i="11"/>
  <c r="Z62" i="11"/>
  <c r="Z54" i="11"/>
  <c r="Z527" i="11"/>
  <c r="Z529" i="11" s="1"/>
  <c r="Z273" i="11"/>
  <c r="Z275" i="11" s="1"/>
  <c r="Z357" i="11"/>
  <c r="Z359" i="11" s="1"/>
  <c r="Z74" i="11"/>
  <c r="Z64" i="11"/>
  <c r="Z56" i="11"/>
  <c r="Z436" i="11"/>
  <c r="Z438" i="11" s="1"/>
  <c r="Z521" i="11"/>
  <c r="Z523" i="11" s="1"/>
  <c r="Z79" i="11"/>
  <c r="Z71" i="11"/>
  <c r="Z61" i="11"/>
  <c r="Z45" i="11"/>
  <c r="Z37" i="11"/>
  <c r="Z27" i="11"/>
  <c r="Z9" i="11"/>
  <c r="Z117" i="11"/>
  <c r="Z109" i="11"/>
  <c r="Z134" i="11"/>
  <c r="Z126" i="11"/>
  <c r="Z151" i="11"/>
  <c r="Z168" i="11"/>
  <c r="Z192" i="11"/>
  <c r="Z184" i="11"/>
  <c r="Z459" i="11"/>
  <c r="Z461" i="11" s="1"/>
  <c r="Z412" i="11"/>
  <c r="Z414" i="11" s="1"/>
  <c r="Z292" i="11"/>
  <c r="Z294" i="11" s="1"/>
  <c r="Z492" i="11"/>
  <c r="Z494" i="11" s="1"/>
  <c r="Z430" i="11"/>
  <c r="Z432" i="11" s="1"/>
  <c r="Z327" i="11"/>
  <c r="Z329" i="11" s="1"/>
  <c r="Z351" i="11"/>
  <c r="Z353" i="11" s="1"/>
  <c r="Z448" i="11"/>
  <c r="Z450" i="11" s="1"/>
  <c r="Z47" i="11"/>
  <c r="Z39" i="11"/>
  <c r="Z29" i="11"/>
  <c r="Z21" i="11"/>
  <c r="Z11" i="11"/>
  <c r="Z119" i="11"/>
  <c r="Z111" i="11"/>
  <c r="Z136" i="11"/>
  <c r="Z128" i="11"/>
  <c r="Z153" i="11"/>
  <c r="Z145" i="11"/>
  <c r="Z170" i="11"/>
  <c r="Z162" i="11"/>
  <c r="Z186" i="11"/>
  <c r="Z209" i="11"/>
  <c r="Z201" i="11"/>
  <c r="Z224" i="11"/>
  <c r="Z216" i="11"/>
  <c r="Z243" i="11"/>
  <c r="Z235" i="11"/>
  <c r="Z258" i="11"/>
  <c r="Z86" i="11"/>
  <c r="Z77" i="11"/>
  <c r="Z67" i="11"/>
  <c r="Z59" i="11"/>
  <c r="Z48" i="11"/>
  <c r="Z40" i="11"/>
  <c r="Z30" i="11"/>
  <c r="Z22" i="11"/>
  <c r="Z12" i="11"/>
  <c r="Z4" i="11"/>
  <c r="Z112" i="11"/>
  <c r="Z137" i="11"/>
  <c r="Z129" i="11"/>
  <c r="Z154" i="11"/>
  <c r="Z146" i="11"/>
  <c r="Z171" i="11"/>
  <c r="Z163" i="11"/>
  <c r="Z187" i="11"/>
  <c r="Z210" i="11"/>
  <c r="Z202" i="11"/>
  <c r="Z225" i="11"/>
  <c r="Z217" i="11"/>
  <c r="Z310" i="11"/>
  <c r="Z312" i="11" s="1"/>
  <c r="Z472" i="11"/>
  <c r="Z474" i="11" s="1"/>
  <c r="Z333" i="11"/>
  <c r="Z335" i="11" s="1"/>
  <c r="Z84" i="11"/>
  <c r="Z76" i="11"/>
  <c r="Z66" i="11"/>
  <c r="Z58" i="11"/>
  <c r="Z352" i="11"/>
  <c r="Z354" i="11" s="1"/>
  <c r="Z376" i="11"/>
  <c r="Z378" i="11" s="1"/>
  <c r="Z503" i="11"/>
  <c r="Z505" i="11" s="1"/>
  <c r="Z78" i="11"/>
  <c r="Z60" i="11"/>
  <c r="Z334" i="11"/>
  <c r="Z336" i="11" s="1"/>
  <c r="Z285" i="11"/>
  <c r="Z287" i="11" s="1"/>
  <c r="Z83" i="11"/>
  <c r="Z75" i="11"/>
  <c r="Z65" i="11"/>
  <c r="Z57" i="11"/>
  <c r="Z50" i="11"/>
  <c r="Z41" i="11"/>
  <c r="Z31" i="11"/>
  <c r="Z23" i="11"/>
  <c r="Z13" i="11"/>
  <c r="Z5" i="11"/>
  <c r="Z113" i="11"/>
  <c r="Z138" i="11"/>
  <c r="Z130" i="11"/>
  <c r="Z155" i="11"/>
  <c r="Z147" i="11"/>
  <c r="Z172" i="11"/>
  <c r="Z164" i="11"/>
  <c r="Z188" i="11"/>
  <c r="Z180" i="11"/>
  <c r="Z203" i="11"/>
  <c r="Z226" i="11"/>
  <c r="Z218" i="11"/>
  <c r="Z245" i="11"/>
  <c r="Z237" i="11"/>
  <c r="Z260" i="11"/>
  <c r="Z46" i="11"/>
  <c r="Z38" i="11"/>
  <c r="Z28" i="11"/>
  <c r="Z20" i="11"/>
  <c r="Z10" i="11"/>
  <c r="Z118" i="11"/>
  <c r="Z110" i="11"/>
  <c r="Z135" i="11"/>
  <c r="Z127" i="11"/>
  <c r="Z152" i="11"/>
  <c r="Z144" i="11"/>
  <c r="Z169" i="11"/>
  <c r="Z193" i="11"/>
  <c r="Z185" i="11"/>
  <c r="Z208" i="11"/>
  <c r="Z200" i="11"/>
  <c r="Z223" i="11"/>
  <c r="Z215" i="11"/>
  <c r="Z242" i="11"/>
  <c r="Z234" i="11"/>
  <c r="Z257" i="11"/>
  <c r="Z250" i="11"/>
  <c r="Z244" i="11"/>
  <c r="Z236" i="11"/>
  <c r="Z259" i="11"/>
  <c r="Z251" i="11"/>
  <c r="Z114" i="11"/>
  <c r="Z221" i="11"/>
  <c r="Z32" i="11"/>
  <c r="Z214" i="11"/>
  <c r="Z42" i="11"/>
  <c r="Z6" i="11"/>
  <c r="Z156" i="11"/>
  <c r="Z189" i="11"/>
  <c r="Z219" i="11"/>
  <c r="Z253" i="11"/>
  <c r="Z255" i="11"/>
  <c r="Z252" i="11"/>
  <c r="Z206" i="11"/>
  <c r="Z222" i="11"/>
  <c r="Z256" i="11"/>
  <c r="Z14" i="11"/>
  <c r="Z131" i="11"/>
  <c r="Z165" i="11"/>
  <c r="Z229" i="11"/>
  <c r="Z261" i="11"/>
  <c r="Z263" i="11"/>
  <c r="Z198" i="11"/>
  <c r="Z199" i="11"/>
  <c r="Z233" i="11"/>
  <c r="Z24" i="11"/>
  <c r="Z140" i="11"/>
  <c r="Z173" i="11"/>
  <c r="Z204" i="11"/>
  <c r="Z238" i="11"/>
  <c r="Z240" i="11"/>
  <c r="Z207" i="11"/>
  <c r="Z241" i="11"/>
  <c r="Z148" i="11"/>
  <c r="Z181" i="11"/>
  <c r="Z246" i="11"/>
  <c r="AB58" i="12"/>
  <c r="AC58" i="12" s="1"/>
  <c r="AE58" i="12" s="1"/>
  <c r="AB45" i="12"/>
  <c r="AC45" i="12" s="1"/>
  <c r="AE45" i="12" s="1"/>
  <c r="AB441" i="11"/>
  <c r="AC441" i="11" s="1"/>
  <c r="AE441" i="11" s="1"/>
  <c r="AE443" i="11" s="1"/>
  <c r="AB369" i="11"/>
  <c r="AC369" i="11" s="1"/>
  <c r="AE369" i="11" s="1"/>
  <c r="AE371" i="11" s="1"/>
  <c r="AE373" i="11" s="1"/>
  <c r="AB223" i="12"/>
  <c r="AC223" i="12" s="1"/>
  <c r="AE223" i="12" s="1"/>
  <c r="AB297" i="11"/>
  <c r="AC297" i="11" s="1"/>
  <c r="AE297" i="11" s="1"/>
  <c r="AE299" i="11" s="1"/>
  <c r="AB13" i="12"/>
  <c r="AC13" i="12" s="1"/>
  <c r="AE13" i="12" s="1"/>
  <c r="AB94" i="12"/>
  <c r="AC94" i="12" s="1"/>
  <c r="AE94" i="12" s="1"/>
  <c r="AB109" i="12"/>
  <c r="AC109" i="12" s="1"/>
  <c r="AE109" i="12" s="1"/>
  <c r="AB42" i="12"/>
  <c r="AC42" i="12" s="1"/>
  <c r="AE42" i="12" s="1"/>
  <c r="AB225" i="12"/>
  <c r="AC225" i="12" s="1"/>
  <c r="AE225" i="12" s="1"/>
  <c r="AB146" i="12"/>
  <c r="AC146" i="12" s="1"/>
  <c r="AE146" i="12" s="1"/>
  <c r="AB157" i="12"/>
  <c r="AB235" i="12"/>
  <c r="AC235" i="12" s="1"/>
  <c r="AE235" i="12" s="1"/>
  <c r="AB234" i="12"/>
  <c r="AC234" i="12" s="1"/>
  <c r="AE234" i="12" s="1"/>
  <c r="AB126" i="12"/>
  <c r="AC126" i="12" s="1"/>
  <c r="AE126" i="12" s="1"/>
  <c r="AB240" i="12"/>
  <c r="AC240" i="12" s="1"/>
  <c r="AE240" i="12" s="1"/>
  <c r="AB169" i="12"/>
  <c r="AC169" i="12" s="1"/>
  <c r="AE169" i="12" s="1"/>
  <c r="AB442" i="11"/>
  <c r="AC442" i="11" s="1"/>
  <c r="AE442" i="11" s="1"/>
  <c r="AE444" i="11" s="1"/>
  <c r="AB131" i="12"/>
  <c r="AC131" i="12" s="1"/>
  <c r="AE131" i="12" s="1"/>
  <c r="AB27" i="12"/>
  <c r="AC27" i="12" s="1"/>
  <c r="AE27" i="12" s="1"/>
  <c r="AB57" i="12"/>
  <c r="AC57" i="12" s="1"/>
  <c r="AE57" i="12" s="1"/>
  <c r="AB83" i="12"/>
  <c r="AC83" i="12" s="1"/>
  <c r="AE83" i="12" s="1"/>
  <c r="AB147" i="12"/>
  <c r="AC147" i="12" s="1"/>
  <c r="AE147" i="12" s="1"/>
  <c r="AB21" i="12"/>
  <c r="AC21" i="12" s="1"/>
  <c r="AE21" i="12" s="1"/>
  <c r="AB162" i="12"/>
  <c r="AC162" i="12" s="1"/>
  <c r="AE162" i="12" s="1"/>
  <c r="AB61" i="12"/>
  <c r="AC61" i="12" s="1"/>
  <c r="AE61" i="12" s="1"/>
  <c r="AB206" i="12"/>
  <c r="AC206" i="12" s="1"/>
  <c r="AE206" i="12" s="1"/>
  <c r="AB405" i="11"/>
  <c r="AC405" i="11" s="1"/>
  <c r="AE405" i="11" s="1"/>
  <c r="AE407" i="11" s="1"/>
  <c r="AB251" i="12"/>
  <c r="AC251" i="12" s="1"/>
  <c r="AE251" i="12" s="1"/>
  <c r="AB29" i="12"/>
  <c r="AC29" i="12" s="1"/>
  <c r="AE29" i="12" s="1"/>
  <c r="AB12" i="12"/>
  <c r="AC12" i="12" s="1"/>
  <c r="AE12" i="12" s="1"/>
  <c r="AB73" i="12"/>
  <c r="AC73" i="12" s="1"/>
  <c r="AE73" i="12" s="1"/>
  <c r="AB75" i="12"/>
  <c r="AC75" i="12" s="1"/>
  <c r="AE75" i="12" s="1"/>
  <c r="AB46" i="12"/>
  <c r="AC46" i="12" s="1"/>
  <c r="AE46" i="12" s="1"/>
  <c r="AB93" i="12"/>
  <c r="AC93" i="12" s="1"/>
  <c r="AE93" i="12" s="1"/>
  <c r="AB322" i="11"/>
  <c r="AC322" i="11" s="1"/>
  <c r="AE322" i="11" s="1"/>
  <c r="AE324" i="11" s="1"/>
  <c r="AB171" i="12"/>
  <c r="AC171" i="12" s="1"/>
  <c r="AE171" i="12" s="1"/>
  <c r="AB233" i="12"/>
  <c r="AC233" i="12" s="1"/>
  <c r="AE233" i="12" s="1"/>
  <c r="AB150" i="12"/>
  <c r="AC150" i="12" s="1"/>
  <c r="AE150" i="12" s="1"/>
  <c r="AB224" i="12"/>
  <c r="AC224" i="12" s="1"/>
  <c r="AE224" i="12" s="1"/>
  <c r="AB497" i="11"/>
  <c r="AC497" i="11" s="1"/>
  <c r="AE497" i="11" s="1"/>
  <c r="AE499" i="11" s="1"/>
  <c r="AB210" i="12"/>
  <c r="AC210" i="12" s="1"/>
  <c r="AE210" i="12" s="1"/>
  <c r="AB260" i="12"/>
  <c r="AC260" i="12" s="1"/>
  <c r="AE260" i="12" s="1"/>
  <c r="AB164" i="12"/>
  <c r="AC164" i="12" s="1"/>
  <c r="AE164" i="12" s="1"/>
  <c r="AB375" i="11"/>
  <c r="AC375" i="11" s="1"/>
  <c r="AE375" i="11" s="1"/>
  <c r="AE377" i="11" s="1"/>
  <c r="AE379" i="11" s="1"/>
  <c r="AB199" i="12"/>
  <c r="AC199" i="12" s="1"/>
  <c r="AE199" i="12" s="1"/>
  <c r="AB387" i="11"/>
  <c r="AC387" i="11" s="1"/>
  <c r="AE387" i="11" s="1"/>
  <c r="AE389" i="11" s="1"/>
  <c r="AB127" i="12"/>
  <c r="AC127" i="12" s="1"/>
  <c r="AE127" i="12" s="1"/>
  <c r="AB38" i="12"/>
  <c r="AC38" i="12" s="1"/>
  <c r="AE38" i="12" s="1"/>
  <c r="AB20" i="12"/>
  <c r="AC20" i="12" s="1"/>
  <c r="AE20" i="12" s="1"/>
  <c r="AB6" i="12"/>
  <c r="AC6" i="12" s="1"/>
  <c r="AE6" i="12" s="1"/>
  <c r="AB77" i="12"/>
  <c r="AC77" i="12" s="1"/>
  <c r="AE77" i="12" s="1"/>
  <c r="AB59" i="12"/>
  <c r="AC59" i="12" s="1"/>
  <c r="AE59" i="12" s="1"/>
  <c r="AB40" i="12"/>
  <c r="AC40" i="12" s="1"/>
  <c r="AE40" i="12" s="1"/>
  <c r="AB533" i="11"/>
  <c r="AC533" i="11" s="1"/>
  <c r="AE533" i="11" s="1"/>
  <c r="AE535" i="11" s="1"/>
  <c r="AB182" i="12"/>
  <c r="AC182" i="12" s="1"/>
  <c r="AE182" i="12" s="1"/>
  <c r="AB258" i="12"/>
  <c r="AC258" i="12" s="1"/>
  <c r="AE258" i="12" s="1"/>
  <c r="AB286" i="11"/>
  <c r="AC286" i="11" s="1"/>
  <c r="AE286" i="11" s="1"/>
  <c r="AE288" i="11" s="1"/>
  <c r="AB185" i="12"/>
  <c r="AC185" i="12" s="1"/>
  <c r="AE185" i="12" s="1"/>
  <c r="AB236" i="12"/>
  <c r="AC236" i="12" s="1"/>
  <c r="AE236" i="12" s="1"/>
  <c r="AB528" i="11"/>
  <c r="AC528" i="11" s="1"/>
  <c r="AE528" i="11" s="1"/>
  <c r="AE530" i="11" s="1"/>
  <c r="AE531" i="11" s="1"/>
  <c r="AB192" i="12"/>
  <c r="AC192" i="12" s="1"/>
  <c r="AE192" i="12" s="1"/>
  <c r="AB219" i="12"/>
  <c r="AC219" i="12" s="1"/>
  <c r="AE219" i="12" s="1"/>
  <c r="AB50" i="12"/>
  <c r="AC50" i="12" s="1"/>
  <c r="AE50" i="12" s="1"/>
  <c r="AB156" i="12"/>
  <c r="AB222" i="12"/>
  <c r="AC222" i="12" s="1"/>
  <c r="AE222" i="12" s="1"/>
  <c r="AB516" i="11"/>
  <c r="AC516" i="11" s="1"/>
  <c r="AE516" i="11" s="1"/>
  <c r="AE518" i="11" s="1"/>
  <c r="AE519" i="11" s="1"/>
  <c r="AB111" i="12"/>
  <c r="AC111" i="12" s="1"/>
  <c r="AE111" i="12" s="1"/>
  <c r="AB128" i="12"/>
  <c r="AC128" i="12" s="1"/>
  <c r="AE128" i="12" s="1"/>
  <c r="AB134" i="12"/>
  <c r="AC134" i="12" s="1"/>
  <c r="AE134" i="12" s="1"/>
  <c r="AB110" i="12"/>
  <c r="AC110" i="12" s="1"/>
  <c r="AE110" i="12" s="1"/>
  <c r="AB25" i="12"/>
  <c r="AC25" i="12" s="1"/>
  <c r="AE25" i="12" s="1"/>
  <c r="AB26" i="12"/>
  <c r="AC26" i="12" s="1"/>
  <c r="AE26" i="12" s="1"/>
  <c r="AB10" i="12"/>
  <c r="AC10" i="12" s="1"/>
  <c r="AE10" i="12" s="1"/>
  <c r="AB5" i="12"/>
  <c r="AC5" i="12" s="1"/>
  <c r="AE5" i="12" s="1"/>
  <c r="AB65" i="12"/>
  <c r="AC65" i="12" s="1"/>
  <c r="AE65" i="12" s="1"/>
  <c r="AB80" i="12"/>
  <c r="AC80" i="12" s="1"/>
  <c r="AE80" i="12" s="1"/>
  <c r="AB97" i="12"/>
  <c r="AC97" i="12" s="1"/>
  <c r="AE97" i="12" s="1"/>
  <c r="AB60" i="12"/>
  <c r="AC60" i="12" s="1"/>
  <c r="AE60" i="12" s="1"/>
  <c r="AB41" i="12"/>
  <c r="AC41" i="12" s="1"/>
  <c r="AE41" i="12" s="1"/>
  <c r="AB62" i="12"/>
  <c r="AC62" i="12" s="1"/>
  <c r="AE62" i="12" s="1"/>
  <c r="AB96" i="12"/>
  <c r="AC96" i="12" s="1"/>
  <c r="AE96" i="12" s="1"/>
  <c r="AB79" i="12"/>
  <c r="AC79" i="12" s="1"/>
  <c r="AE79" i="12" s="1"/>
  <c r="AB47" i="12"/>
  <c r="AC47" i="12" s="1"/>
  <c r="AE47" i="12" s="1"/>
  <c r="AB316" i="11"/>
  <c r="AC316" i="11" s="1"/>
  <c r="AE316" i="11" s="1"/>
  <c r="AE318" i="11" s="1"/>
  <c r="AE319" i="11" s="1"/>
  <c r="AB509" i="11"/>
  <c r="AC509" i="11" s="1"/>
  <c r="AE509" i="11" s="1"/>
  <c r="AE511" i="11" s="1"/>
  <c r="AE513" i="11" s="1"/>
  <c r="AB328" i="11"/>
  <c r="AC328" i="11" s="1"/>
  <c r="AE328" i="11" s="1"/>
  <c r="AE330" i="11" s="1"/>
  <c r="AB163" i="12"/>
  <c r="AC163" i="12" s="1"/>
  <c r="AE163" i="12" s="1"/>
  <c r="AB208" i="12"/>
  <c r="AC208" i="12" s="1"/>
  <c r="AE208" i="12" s="1"/>
  <c r="AB217" i="12"/>
  <c r="AC217" i="12" s="1"/>
  <c r="AE217" i="12" s="1"/>
  <c r="AB250" i="12"/>
  <c r="AC250" i="12" s="1"/>
  <c r="AE250" i="12" s="1"/>
  <c r="AB418" i="11"/>
  <c r="AC418" i="11" s="1"/>
  <c r="AE418" i="11" s="1"/>
  <c r="AE420" i="11" s="1"/>
  <c r="AE421" i="11" s="1"/>
  <c r="AB381" i="11"/>
  <c r="AC381" i="11" s="1"/>
  <c r="AE381" i="11" s="1"/>
  <c r="AE383" i="11" s="1"/>
  <c r="AE385" i="11" s="1"/>
  <c r="AB170" i="12"/>
  <c r="AC170" i="12" s="1"/>
  <c r="AE170" i="12" s="1"/>
  <c r="AB181" i="12"/>
  <c r="AC181" i="12" s="1"/>
  <c r="AE181" i="12" s="1"/>
  <c r="AB220" i="12"/>
  <c r="AC220" i="12" s="1"/>
  <c r="AE220" i="12" s="1"/>
  <c r="AB261" i="12"/>
  <c r="AC261" i="12" s="1"/>
  <c r="AE261" i="12" s="1"/>
  <c r="AB115" i="12"/>
  <c r="AC115" i="12" s="1"/>
  <c r="AE115" i="12" s="1"/>
  <c r="AB298" i="11"/>
  <c r="AC298" i="11" s="1"/>
  <c r="AE298" i="11" s="1"/>
  <c r="AE300" i="11" s="1"/>
  <c r="AB161" i="12"/>
  <c r="AC161" i="12" s="1"/>
  <c r="AE161" i="12" s="1"/>
  <c r="AB188" i="12"/>
  <c r="AC188" i="12" s="1"/>
  <c r="AE188" i="12" s="1"/>
  <c r="AB202" i="12"/>
  <c r="AC202" i="12" s="1"/>
  <c r="AE202" i="12" s="1"/>
  <c r="AB243" i="12"/>
  <c r="AC243" i="12" s="1"/>
  <c r="AE243" i="12" s="1"/>
  <c r="AB256" i="12"/>
  <c r="AC256" i="12" s="1"/>
  <c r="AE256" i="12" s="1"/>
  <c r="AB95" i="12"/>
  <c r="AC95" i="12" s="1"/>
  <c r="AE95" i="12" s="1"/>
  <c r="AB346" i="11"/>
  <c r="AC346" i="11" s="1"/>
  <c r="AE346" i="11" s="1"/>
  <c r="AE348" i="11" s="1"/>
  <c r="AB152" i="12"/>
  <c r="AC152" i="12" s="1"/>
  <c r="AE152" i="12" s="1"/>
  <c r="AB197" i="12"/>
  <c r="AC197" i="12" s="1"/>
  <c r="AE197" i="12" s="1"/>
  <c r="AB218" i="12"/>
  <c r="AC218" i="12" s="1"/>
  <c r="AE218" i="12" s="1"/>
  <c r="AB454" i="11"/>
  <c r="AC454" i="11" s="1"/>
  <c r="AE454" i="11" s="1"/>
  <c r="AE456" i="11" s="1"/>
  <c r="AE457" i="11" s="1"/>
  <c r="AB411" i="11"/>
  <c r="AC411" i="11" s="1"/>
  <c r="AE411" i="11" s="1"/>
  <c r="AE413" i="11" s="1"/>
  <c r="AE415" i="11" s="1"/>
  <c r="AB117" i="12"/>
  <c r="AC117" i="12" s="1"/>
  <c r="AE117" i="12" s="1"/>
  <c r="AB113" i="12"/>
  <c r="AC113" i="12" s="1"/>
  <c r="AE113" i="12" s="1"/>
  <c r="AB136" i="12"/>
  <c r="AC136" i="12" s="1"/>
  <c r="AE136" i="12" s="1"/>
  <c r="AB133" i="12"/>
  <c r="AC133" i="12" s="1"/>
  <c r="AE133" i="12" s="1"/>
  <c r="AB31" i="12"/>
  <c r="AC31" i="12" s="1"/>
  <c r="AE31" i="12" s="1"/>
  <c r="AB30" i="12"/>
  <c r="AC30" i="12" s="1"/>
  <c r="AE30" i="12" s="1"/>
  <c r="AB24" i="12"/>
  <c r="AC24" i="12" s="1"/>
  <c r="AE24" i="12" s="1"/>
  <c r="AB14" i="12"/>
  <c r="AC14" i="12" s="1"/>
  <c r="AE14" i="12" s="1"/>
  <c r="AB9" i="12"/>
  <c r="AC9" i="12" s="1"/>
  <c r="AE9" i="12" s="1"/>
  <c r="AB4" i="12"/>
  <c r="AC4" i="12" s="1"/>
  <c r="AE4" i="12" s="1"/>
  <c r="AB72" i="12"/>
  <c r="AC72" i="12" s="1"/>
  <c r="AE72" i="12" s="1"/>
  <c r="AB101" i="12"/>
  <c r="AC101" i="12" s="1"/>
  <c r="AE101" i="12" s="1"/>
  <c r="AB74" i="12"/>
  <c r="AC74" i="12" s="1"/>
  <c r="AE74" i="12" s="1"/>
  <c r="AB91" i="12"/>
  <c r="AC91" i="12" s="1"/>
  <c r="AE91" i="12" s="1"/>
  <c r="AB43" i="12"/>
  <c r="AC43" i="12" s="1"/>
  <c r="AE43" i="12" s="1"/>
  <c r="AB76" i="12"/>
  <c r="AC76" i="12" s="1"/>
  <c r="AE76" i="12" s="1"/>
  <c r="AB99" i="12"/>
  <c r="AC99" i="12" s="1"/>
  <c r="AE99" i="12" s="1"/>
  <c r="AB63" i="12"/>
  <c r="AC63" i="12" s="1"/>
  <c r="AE63" i="12" s="1"/>
  <c r="AB309" i="11"/>
  <c r="AC309" i="11" s="1"/>
  <c r="AE309" i="11" s="1"/>
  <c r="AE311" i="11" s="1"/>
  <c r="AB345" i="11"/>
  <c r="AC345" i="11" s="1"/>
  <c r="AE345" i="11" s="1"/>
  <c r="AE347" i="11" s="1"/>
  <c r="AB151" i="12"/>
  <c r="AB179" i="12"/>
  <c r="AC179" i="12" s="1"/>
  <c r="AE179" i="12" s="1"/>
  <c r="AB204" i="12"/>
  <c r="AC204" i="12" s="1"/>
  <c r="AE204" i="12" s="1"/>
  <c r="AB237" i="12"/>
  <c r="AC237" i="12" s="1"/>
  <c r="AE237" i="12" s="1"/>
  <c r="AB268" i="11"/>
  <c r="AC268" i="11" s="1"/>
  <c r="AE268" i="11" s="1"/>
  <c r="AE270" i="11" s="1"/>
  <c r="AB321" i="11"/>
  <c r="AC321" i="11" s="1"/>
  <c r="AE321" i="11" s="1"/>
  <c r="AE323" i="11" s="1"/>
  <c r="AB154" i="12"/>
  <c r="AC154" i="12" s="1"/>
  <c r="AE154" i="12" s="1"/>
  <c r="AB166" i="12"/>
  <c r="AC166" i="12" s="1"/>
  <c r="AE166" i="12" s="1"/>
  <c r="AB209" i="12"/>
  <c r="AC209" i="12" s="1"/>
  <c r="AE209" i="12" s="1"/>
  <c r="AB244" i="12"/>
  <c r="AC244" i="12" s="1"/>
  <c r="AE244" i="12" s="1"/>
  <c r="AB257" i="12"/>
  <c r="AC257" i="12" s="1"/>
  <c r="AE257" i="12" s="1"/>
  <c r="AB304" i="11"/>
  <c r="AC304" i="11" s="1"/>
  <c r="AE304" i="11" s="1"/>
  <c r="AE306" i="11" s="1"/>
  <c r="AB447" i="11"/>
  <c r="AC447" i="11" s="1"/>
  <c r="AE447" i="11" s="1"/>
  <c r="AE449" i="11" s="1"/>
  <c r="AE451" i="11" s="1"/>
  <c r="AB173" i="12"/>
  <c r="AC173" i="12" s="1"/>
  <c r="AE173" i="12" s="1"/>
  <c r="AB184" i="12"/>
  <c r="AC184" i="12" s="1"/>
  <c r="AE184" i="12" s="1"/>
  <c r="AB227" i="12"/>
  <c r="AC227" i="12" s="1"/>
  <c r="AE227" i="12" s="1"/>
  <c r="AB239" i="12"/>
  <c r="AC239" i="12" s="1"/>
  <c r="AE239" i="12" s="1"/>
  <c r="AB252" i="12"/>
  <c r="AC252" i="12" s="1"/>
  <c r="AE252" i="12" s="1"/>
  <c r="AB339" i="11"/>
  <c r="AC339" i="11" s="1"/>
  <c r="AE339" i="11" s="1"/>
  <c r="AE341" i="11" s="1"/>
  <c r="AB280" i="11"/>
  <c r="AC280" i="11" s="1"/>
  <c r="AE280" i="11" s="1"/>
  <c r="AE282" i="11" s="1"/>
  <c r="AB168" i="12"/>
  <c r="AC168" i="12" s="1"/>
  <c r="AE168" i="12" s="1"/>
  <c r="AB203" i="12"/>
  <c r="AC203" i="12" s="1"/>
  <c r="AE203" i="12" s="1"/>
  <c r="AB238" i="12"/>
  <c r="AC238" i="12" s="1"/>
  <c r="AE238" i="12" s="1"/>
  <c r="AB388" i="11"/>
  <c r="AC388" i="11" s="1"/>
  <c r="AE388" i="11" s="1"/>
  <c r="AE390" i="11" s="1"/>
  <c r="AB84" i="12"/>
  <c r="AC84" i="12" s="1"/>
  <c r="AE84" i="12" s="1"/>
  <c r="AB144" i="12"/>
  <c r="AC144" i="12" s="1"/>
  <c r="AE144" i="12" s="1"/>
  <c r="AB125" i="12"/>
  <c r="AC125" i="12" s="1"/>
  <c r="AE125" i="12" s="1"/>
  <c r="AB100" i="12"/>
  <c r="AC100" i="12" s="1"/>
  <c r="AE100" i="12" s="1"/>
  <c r="AB32" i="12"/>
  <c r="AC32" i="12" s="1"/>
  <c r="AE32" i="12" s="1"/>
  <c r="AB28" i="12"/>
  <c r="AC28" i="12" s="1"/>
  <c r="AE28" i="12" s="1"/>
  <c r="AB23" i="12"/>
  <c r="AC23" i="12" s="1"/>
  <c r="AE23" i="12" s="1"/>
  <c r="AB15" i="12"/>
  <c r="AC15" i="12" s="1"/>
  <c r="AE15" i="12" s="1"/>
  <c r="AB11" i="12"/>
  <c r="AC11" i="12" s="1"/>
  <c r="AE11" i="12" s="1"/>
  <c r="AB7" i="12"/>
  <c r="AC7" i="12" s="1"/>
  <c r="AE7" i="12" s="1"/>
  <c r="AB3" i="12"/>
  <c r="AC3" i="12" s="1"/>
  <c r="AE3" i="12" s="1"/>
  <c r="AB66" i="12"/>
  <c r="AC66" i="12" s="1"/>
  <c r="AE66" i="12" s="1"/>
  <c r="AB78" i="12"/>
  <c r="AC78" i="12" s="1"/>
  <c r="AE78" i="12" s="1"/>
  <c r="AB90" i="12"/>
  <c r="AC90" i="12" s="1"/>
  <c r="AE90" i="12" s="1"/>
  <c r="AB108" i="12"/>
  <c r="AC108" i="12" s="1"/>
  <c r="AE108" i="12" s="1"/>
  <c r="AB67" i="12"/>
  <c r="AC67" i="12" s="1"/>
  <c r="AE67" i="12" s="1"/>
  <c r="AB39" i="12"/>
  <c r="AC39" i="12" s="1"/>
  <c r="AE39" i="12" s="1"/>
  <c r="AB44" i="12"/>
  <c r="AC44" i="12" s="1"/>
  <c r="AE44" i="12" s="1"/>
  <c r="AB68" i="12"/>
  <c r="AC68" i="12" s="1"/>
  <c r="AE68" i="12" s="1"/>
  <c r="AB92" i="12"/>
  <c r="AC92" i="12" s="1"/>
  <c r="AE92" i="12" s="1"/>
  <c r="AB55" i="12"/>
  <c r="AC55" i="12" s="1"/>
  <c r="AE55" i="12" s="1"/>
  <c r="AB49" i="12"/>
  <c r="AC49" i="12" s="1"/>
  <c r="AE49" i="12" s="1"/>
  <c r="AB139" i="12"/>
  <c r="AC139" i="12" s="1"/>
  <c r="AE139" i="12" s="1"/>
  <c r="AB435" i="11"/>
  <c r="AC435" i="11" s="1"/>
  <c r="AE435" i="11" s="1"/>
  <c r="AE437" i="11" s="1"/>
  <c r="AE439" i="11" s="1"/>
  <c r="AB279" i="11"/>
  <c r="AC279" i="11" s="1"/>
  <c r="AE279" i="11" s="1"/>
  <c r="AE281" i="11" s="1"/>
  <c r="AB155" i="12"/>
  <c r="AB167" i="12"/>
  <c r="AC167" i="12" s="1"/>
  <c r="AE167" i="12" s="1"/>
  <c r="AB186" i="12"/>
  <c r="AC186" i="12" s="1"/>
  <c r="AE186" i="12" s="1"/>
  <c r="AB200" i="12"/>
  <c r="AC200" i="12" s="1"/>
  <c r="AE200" i="12" s="1"/>
  <c r="AB241" i="12"/>
  <c r="AC241" i="12" s="1"/>
  <c r="AE241" i="12" s="1"/>
  <c r="AB254" i="12"/>
  <c r="AC254" i="12" s="1"/>
  <c r="AE254" i="12" s="1"/>
  <c r="AB81" i="12"/>
  <c r="AC81" i="12" s="1"/>
  <c r="AE81" i="12" s="1"/>
  <c r="AB471" i="11"/>
  <c r="AC471" i="11" s="1"/>
  <c r="AE471" i="11" s="1"/>
  <c r="AE473" i="11" s="1"/>
  <c r="AB364" i="11"/>
  <c r="AC364" i="11" s="1"/>
  <c r="AE364" i="11" s="1"/>
  <c r="AE366" i="11" s="1"/>
  <c r="AE367" i="11" s="1"/>
  <c r="AB174" i="12"/>
  <c r="AC174" i="12" s="1"/>
  <c r="AE174" i="12" s="1"/>
  <c r="AB189" i="12"/>
  <c r="AC189" i="12" s="1"/>
  <c r="AE189" i="12" s="1"/>
  <c r="AB205" i="12"/>
  <c r="AC205" i="12" s="1"/>
  <c r="AE205" i="12" s="1"/>
  <c r="AB216" i="12"/>
  <c r="AC216" i="12" s="1"/>
  <c r="AE216" i="12" s="1"/>
  <c r="AB232" i="12"/>
  <c r="AC232" i="12" s="1"/>
  <c r="AE232" i="12" s="1"/>
  <c r="AB393" i="11"/>
  <c r="AC393" i="11" s="1"/>
  <c r="AE393" i="11" s="1"/>
  <c r="AE395" i="11" s="1"/>
  <c r="AB400" i="11"/>
  <c r="AC400" i="11" s="1"/>
  <c r="AE400" i="11" s="1"/>
  <c r="AE402" i="11" s="1"/>
  <c r="AB394" i="11"/>
  <c r="AC394" i="11" s="1"/>
  <c r="AE394" i="11" s="1"/>
  <c r="AE396" i="11" s="1"/>
  <c r="AB149" i="12"/>
  <c r="AC149" i="12" s="1"/>
  <c r="AE149" i="12" s="1"/>
  <c r="AB165" i="12"/>
  <c r="AC165" i="12" s="1"/>
  <c r="AE165" i="12" s="1"/>
  <c r="AB180" i="12"/>
  <c r="AC180" i="12" s="1"/>
  <c r="AE180" i="12" s="1"/>
  <c r="AB198" i="12"/>
  <c r="AC198" i="12" s="1"/>
  <c r="AE198" i="12" s="1"/>
  <c r="AB215" i="12"/>
  <c r="AC215" i="12" s="1"/>
  <c r="AE215" i="12" s="1"/>
  <c r="AB249" i="12"/>
  <c r="AC249" i="12" s="1"/>
  <c r="AE249" i="12" s="1"/>
  <c r="AB486" i="11"/>
  <c r="AC486" i="11" s="1"/>
  <c r="AE486" i="11" s="1"/>
  <c r="AE488" i="11" s="1"/>
  <c r="AB465" i="11"/>
  <c r="AC465" i="11" s="1"/>
  <c r="AE465" i="11" s="1"/>
  <c r="AE467" i="11" s="1"/>
  <c r="AB485" i="11"/>
  <c r="AC485" i="11" s="1"/>
  <c r="AE485" i="11" s="1"/>
  <c r="AE487" i="11" s="1"/>
  <c r="AB274" i="11"/>
  <c r="AC274" i="11" s="1"/>
  <c r="AE274" i="11" s="1"/>
  <c r="AE276" i="11" s="1"/>
  <c r="AE277" i="11" s="1"/>
  <c r="AB148" i="12"/>
  <c r="AC148" i="12" s="1"/>
  <c r="AE148" i="12" s="1"/>
  <c r="AB191" i="12"/>
  <c r="AC191" i="12" s="1"/>
  <c r="AE191" i="12" s="1"/>
  <c r="AB214" i="12"/>
  <c r="AC214" i="12" s="1"/>
  <c r="AE214" i="12" s="1"/>
  <c r="AB231" i="12"/>
  <c r="AC231" i="12" s="1"/>
  <c r="AE231" i="12" s="1"/>
  <c r="AB259" i="12"/>
  <c r="AC259" i="12" s="1"/>
  <c r="AE259" i="12" s="1"/>
  <c r="AB466" i="11"/>
  <c r="AC466" i="11" s="1"/>
  <c r="AE466" i="11" s="1"/>
  <c r="AE468" i="11" s="1"/>
  <c r="AB522" i="11"/>
  <c r="AC522" i="11" s="1"/>
  <c r="AE522" i="11" s="1"/>
  <c r="AE524" i="11" s="1"/>
  <c r="AB477" i="11"/>
  <c r="AC477" i="11" s="1"/>
  <c r="AE477" i="11" s="1"/>
  <c r="AE480" i="11" s="1"/>
  <c r="AB48" i="12"/>
  <c r="AC48" i="12" s="1"/>
  <c r="AE48" i="12" s="1"/>
  <c r="AB129" i="12"/>
  <c r="AC129" i="12" s="1"/>
  <c r="AE129" i="12" s="1"/>
  <c r="AB64" i="12"/>
  <c r="AC64" i="12" s="1"/>
  <c r="AE64" i="12" s="1"/>
  <c r="AB116" i="12"/>
  <c r="AC116" i="12" s="1"/>
  <c r="AE116" i="12" s="1"/>
  <c r="AB130" i="12"/>
  <c r="AC130" i="12" s="1"/>
  <c r="AE130" i="12" s="1"/>
  <c r="AB143" i="12"/>
  <c r="AC143" i="12" s="1"/>
  <c r="AE143" i="12" s="1"/>
  <c r="AB114" i="12"/>
  <c r="AC114" i="12" s="1"/>
  <c r="AE114" i="12" s="1"/>
  <c r="AB85" i="12"/>
  <c r="AC85" i="12" s="1"/>
  <c r="AE85" i="12" s="1"/>
  <c r="AB504" i="11"/>
  <c r="AC504" i="11" s="1"/>
  <c r="AE504" i="11" s="1"/>
  <c r="AE506" i="11" s="1"/>
  <c r="AE507" i="11" s="1"/>
  <c r="AB172" i="12"/>
  <c r="AC172" i="12" s="1"/>
  <c r="AE172" i="12" s="1"/>
  <c r="AB187" i="12"/>
  <c r="AC187" i="12" s="1"/>
  <c r="AE187" i="12" s="1"/>
  <c r="AB207" i="12"/>
  <c r="AC207" i="12" s="1"/>
  <c r="AE207" i="12" s="1"/>
  <c r="AB226" i="12"/>
  <c r="AC226" i="12" s="1"/>
  <c r="AE226" i="12" s="1"/>
  <c r="AB242" i="12"/>
  <c r="AC242" i="12" s="1"/>
  <c r="AE242" i="12" s="1"/>
  <c r="AB255" i="12"/>
  <c r="AC255" i="12" s="1"/>
  <c r="AE255" i="12" s="1"/>
  <c r="AB406" i="11"/>
  <c r="AC406" i="11" s="1"/>
  <c r="AE406" i="11" s="1"/>
  <c r="AE408" i="11" s="1"/>
  <c r="AE409" i="11" s="1"/>
  <c r="AB460" i="11"/>
  <c r="AC460" i="11" s="1"/>
  <c r="AE460" i="11" s="1"/>
  <c r="AE462" i="11" s="1"/>
  <c r="AE463" i="11" s="1"/>
  <c r="AB479" i="11"/>
  <c r="AC479" i="11" s="1"/>
  <c r="AE479" i="11" s="1"/>
  <c r="AE482" i="11" s="1"/>
  <c r="AB107" i="12"/>
  <c r="AC107" i="12" s="1"/>
  <c r="AE107" i="12" s="1"/>
  <c r="AB135" i="12"/>
  <c r="AC135" i="12" s="1"/>
  <c r="AE135" i="12" s="1"/>
  <c r="AB89" i="12"/>
  <c r="AC89" i="12" s="1"/>
  <c r="AE89" i="12" s="1"/>
  <c r="AB118" i="12"/>
  <c r="AC118" i="12" s="1"/>
  <c r="AE118" i="12" s="1"/>
  <c r="AB132" i="12"/>
  <c r="AC132" i="12" s="1"/>
  <c r="AE132" i="12" s="1"/>
  <c r="AB145" i="12"/>
  <c r="AC145" i="12" s="1"/>
  <c r="AE145" i="12" s="1"/>
  <c r="AB121" i="12"/>
  <c r="AC121" i="12" s="1"/>
  <c r="AE121" i="12" s="1"/>
  <c r="W387" i="11"/>
  <c r="W389" i="11" s="1"/>
  <c r="W388" i="11"/>
  <c r="W390" i="11" s="1"/>
  <c r="W258" i="12"/>
  <c r="W238" i="12"/>
  <c r="W219" i="12"/>
  <c r="W201" i="12"/>
  <c r="W181" i="12"/>
  <c r="W161" i="12"/>
  <c r="W42" i="12"/>
  <c r="W139" i="12"/>
  <c r="W485" i="11"/>
  <c r="W487" i="11" s="1"/>
  <c r="W477" i="11"/>
  <c r="W480" i="11" s="1"/>
  <c r="W257" i="12"/>
  <c r="W237" i="12"/>
  <c r="W218" i="12"/>
  <c r="W200" i="12"/>
  <c r="W180" i="12"/>
  <c r="W157" i="12"/>
  <c r="W321" i="11"/>
  <c r="W323" i="11" s="1"/>
  <c r="W442" i="11"/>
  <c r="W444" i="11" s="1"/>
  <c r="W479" i="11"/>
  <c r="W482" i="11" s="1"/>
  <c r="W504" i="11"/>
  <c r="W506" i="11" s="1"/>
  <c r="W244" i="12"/>
  <c r="W225" i="12"/>
  <c r="W207" i="12"/>
  <c r="W187" i="12"/>
  <c r="W167" i="12"/>
  <c r="W148" i="12"/>
  <c r="W95" i="12"/>
  <c r="W400" i="11"/>
  <c r="W402" i="11" s="1"/>
  <c r="W497" i="11"/>
  <c r="W499" i="11" s="1"/>
  <c r="W501" i="11" s="1"/>
  <c r="W381" i="11"/>
  <c r="W383" i="11" s="1"/>
  <c r="W385" i="11" s="1"/>
  <c r="W255" i="12"/>
  <c r="W235" i="12"/>
  <c r="W216" i="12"/>
  <c r="W198" i="12"/>
  <c r="W174" i="12"/>
  <c r="W155" i="12"/>
  <c r="W322" i="11"/>
  <c r="W324" i="11" s="1"/>
  <c r="W325" i="11" s="1"/>
  <c r="W411" i="11"/>
  <c r="W413" i="11" s="1"/>
  <c r="W415" i="11" s="1"/>
  <c r="W274" i="11"/>
  <c r="W276" i="11" s="1"/>
  <c r="W328" i="11"/>
  <c r="W330" i="11" s="1"/>
  <c r="W254" i="12"/>
  <c r="W234" i="12"/>
  <c r="W215" i="12"/>
  <c r="W197" i="12"/>
  <c r="W173" i="12"/>
  <c r="W154" i="12"/>
  <c r="W61" i="12"/>
  <c r="W316" i="11"/>
  <c r="W318" i="11" s="1"/>
  <c r="W319" i="11" s="1"/>
  <c r="W291" i="11"/>
  <c r="W293" i="11" s="1"/>
  <c r="W295" i="11" s="1"/>
  <c r="W393" i="11"/>
  <c r="W395" i="11" s="1"/>
  <c r="W253" i="12"/>
  <c r="W233" i="12"/>
  <c r="W214" i="12"/>
  <c r="W192" i="12"/>
  <c r="W172" i="12"/>
  <c r="W153" i="12"/>
  <c r="W465" i="11"/>
  <c r="W467" i="11" s="1"/>
  <c r="W280" i="11"/>
  <c r="W282" i="11" s="1"/>
  <c r="W423" i="11"/>
  <c r="W425" i="11" s="1"/>
  <c r="W427" i="11" s="1"/>
  <c r="W260" i="12"/>
  <c r="W240" i="12"/>
  <c r="W221" i="12"/>
  <c r="W203" i="12"/>
  <c r="W183" i="12"/>
  <c r="W163" i="12"/>
  <c r="W21" i="12"/>
  <c r="W126" i="12"/>
  <c r="W369" i="11"/>
  <c r="W371" i="11" s="1"/>
  <c r="W345" i="11"/>
  <c r="W347" i="11" s="1"/>
  <c r="W453" i="11"/>
  <c r="W455" i="11" s="1"/>
  <c r="W251" i="12"/>
  <c r="W231" i="12"/>
  <c r="W210" i="12"/>
  <c r="W190" i="12"/>
  <c r="W170" i="12"/>
  <c r="W151" i="12"/>
  <c r="W466" i="11"/>
  <c r="W468" i="11" s="1"/>
  <c r="W509" i="11"/>
  <c r="W511" i="11" s="1"/>
  <c r="W522" i="11"/>
  <c r="W524" i="11" s="1"/>
  <c r="W250" i="12"/>
  <c r="W227" i="12"/>
  <c r="W209" i="12"/>
  <c r="W189" i="12"/>
  <c r="W169" i="12"/>
  <c r="W150" i="12"/>
  <c r="W418" i="11"/>
  <c r="W420" i="11" s="1"/>
  <c r="W346" i="11"/>
  <c r="W348" i="11" s="1"/>
  <c r="W394" i="11"/>
  <c r="W396" i="11" s="1"/>
  <c r="W249" i="12"/>
  <c r="W226" i="12"/>
  <c r="W208" i="12"/>
  <c r="W188" i="12"/>
  <c r="W168" i="12"/>
  <c r="W149" i="12"/>
  <c r="W435" i="11"/>
  <c r="W437" i="11" s="1"/>
  <c r="W298" i="11"/>
  <c r="W300" i="11" s="1"/>
  <c r="W364" i="11"/>
  <c r="W366" i="11" s="1"/>
  <c r="W367" i="11" s="1"/>
  <c r="W256" i="12"/>
  <c r="W236" i="12"/>
  <c r="W217" i="12"/>
  <c r="W199" i="12"/>
  <c r="W179" i="12"/>
  <c r="W156" i="12"/>
  <c r="W50" i="12"/>
  <c r="W460" i="11"/>
  <c r="W462" i="11" s="1"/>
  <c r="W463" i="11" s="1"/>
  <c r="W406" i="11"/>
  <c r="W408" i="11" s="1"/>
  <c r="W528" i="11"/>
  <c r="W530" i="11" s="1"/>
  <c r="W454" i="11"/>
  <c r="W456" i="11" s="1"/>
  <c r="W243" i="12"/>
  <c r="W224" i="12"/>
  <c r="W206" i="12"/>
  <c r="W186" i="12"/>
  <c r="W166" i="12"/>
  <c r="W147" i="12"/>
  <c r="W405" i="11"/>
  <c r="W407" i="11" s="1"/>
  <c r="W279" i="11"/>
  <c r="W281" i="11" s="1"/>
  <c r="W533" i="11"/>
  <c r="W535" i="11" s="1"/>
  <c r="W242" i="12"/>
  <c r="W223" i="12"/>
  <c r="W205" i="12"/>
  <c r="W185" i="12"/>
  <c r="W165" i="12"/>
  <c r="W268" i="11"/>
  <c r="W270" i="11" s="1"/>
  <c r="W115" i="12"/>
  <c r="W471" i="11"/>
  <c r="W473" i="11" s="1"/>
  <c r="W491" i="11"/>
  <c r="W493" i="11" s="1"/>
  <c r="W495" i="11" s="1"/>
  <c r="W261" i="12"/>
  <c r="W241" i="12"/>
  <c r="W222" i="12"/>
  <c r="W204" i="12"/>
  <c r="W184" i="12"/>
  <c r="W164" i="12"/>
  <c r="W516" i="11"/>
  <c r="W518" i="11" s="1"/>
  <c r="W519" i="11" s="1"/>
  <c r="W339" i="11"/>
  <c r="W341" i="11" s="1"/>
  <c r="W343" i="11" s="1"/>
  <c r="W375" i="11"/>
  <c r="W377" i="11" s="1"/>
  <c r="W379" i="11" s="1"/>
  <c r="W358" i="11"/>
  <c r="W360" i="11" s="1"/>
  <c r="W252" i="12"/>
  <c r="W232" i="12"/>
  <c r="W191" i="12"/>
  <c r="W171" i="12"/>
  <c r="W152" i="12"/>
  <c r="W81" i="12"/>
  <c r="W309" i="11"/>
  <c r="W311" i="11" s="1"/>
  <c r="W486" i="11"/>
  <c r="W488" i="11" s="1"/>
  <c r="W286" i="11"/>
  <c r="W288" i="11" s="1"/>
  <c r="W289" i="11" s="1"/>
  <c r="W259" i="12"/>
  <c r="W239" i="12"/>
  <c r="W220" i="12"/>
  <c r="W202" i="12"/>
  <c r="W182" i="12"/>
  <c r="W162" i="12"/>
  <c r="W304" i="11"/>
  <c r="W306" i="11" s="1"/>
  <c r="W441" i="11"/>
  <c r="W443" i="11" s="1"/>
  <c r="W297" i="11"/>
  <c r="W299" i="11" s="1"/>
  <c r="W447" i="11"/>
  <c r="W449" i="11" s="1"/>
  <c r="Z251" i="12"/>
  <c r="Z206" i="12"/>
  <c r="Z174" i="12"/>
  <c r="Z249" i="12"/>
  <c r="Z218" i="12"/>
  <c r="Z192" i="12"/>
  <c r="Z153" i="12"/>
  <c r="Z460" i="11"/>
  <c r="Z462" i="11" s="1"/>
  <c r="Z497" i="11"/>
  <c r="Z499" i="11" s="1"/>
  <c r="Z252" i="12"/>
  <c r="Z232" i="12"/>
  <c r="Z179" i="12"/>
  <c r="Z441" i="11"/>
  <c r="Z443" i="11" s="1"/>
  <c r="Z259" i="12"/>
  <c r="Z95" i="12"/>
  <c r="Z485" i="11"/>
  <c r="Z487" i="11" s="1"/>
  <c r="Z258" i="12"/>
  <c r="Z234" i="12"/>
  <c r="Z201" i="12"/>
  <c r="Z165" i="12"/>
  <c r="Z321" i="11"/>
  <c r="Z323" i="11" s="1"/>
  <c r="Z364" i="11"/>
  <c r="Z366" i="11" s="1"/>
  <c r="Z243" i="12"/>
  <c r="Z190" i="12"/>
  <c r="Z162" i="12"/>
  <c r="Z237" i="12"/>
  <c r="Z214" i="12"/>
  <c r="Z188" i="12"/>
  <c r="Z149" i="12"/>
  <c r="Z400" i="11"/>
  <c r="Z402" i="11" s="1"/>
  <c r="Z403" i="11" s="1"/>
  <c r="Z345" i="11"/>
  <c r="Z347" i="11" s="1"/>
  <c r="Z244" i="12"/>
  <c r="Z225" i="12"/>
  <c r="Z152" i="12"/>
  <c r="Z279" i="11"/>
  <c r="Z281" i="11" s="1"/>
  <c r="Z235" i="12"/>
  <c r="Z126" i="12"/>
  <c r="Z291" i="11"/>
  <c r="Z293" i="11" s="1"/>
  <c r="Z254" i="12"/>
  <c r="Z227" i="12"/>
  <c r="Z197" i="12"/>
  <c r="Z154" i="12"/>
  <c r="Z435" i="11"/>
  <c r="Z437" i="11" s="1"/>
  <c r="Z231" i="12"/>
  <c r="Z186" i="12"/>
  <c r="Z261" i="12"/>
  <c r="Z226" i="12"/>
  <c r="Z208" i="12"/>
  <c r="Z180" i="12"/>
  <c r="Z61" i="12"/>
  <c r="Z369" i="11"/>
  <c r="Z371" i="11" s="1"/>
  <c r="Z260" i="12"/>
  <c r="Z240" i="12"/>
  <c r="Z221" i="12"/>
  <c r="Z322" i="11"/>
  <c r="Z324" i="11" s="1"/>
  <c r="Z274" i="11"/>
  <c r="Z276" i="11" s="1"/>
  <c r="Z210" i="12"/>
  <c r="Z316" i="11"/>
  <c r="Z318" i="11" s="1"/>
  <c r="Z346" i="11"/>
  <c r="Z348" i="11" s="1"/>
  <c r="Z250" i="12"/>
  <c r="Z219" i="12"/>
  <c r="Z189" i="12"/>
  <c r="Z150" i="12"/>
  <c r="Z339" i="11"/>
  <c r="Z341" i="11" s="1"/>
  <c r="Z343" i="11" s="1"/>
  <c r="Z216" i="12"/>
  <c r="Z182" i="12"/>
  <c r="Z253" i="12"/>
  <c r="Z222" i="12"/>
  <c r="Z200" i="12"/>
  <c r="Z172" i="12"/>
  <c r="Z115" i="12"/>
  <c r="Z486" i="11"/>
  <c r="Z488" i="11" s="1"/>
  <c r="Z489" i="11" s="1"/>
  <c r="Z256" i="12"/>
  <c r="Z236" i="12"/>
  <c r="Z207" i="12"/>
  <c r="Z466" i="11"/>
  <c r="Z468" i="11" s="1"/>
  <c r="Z447" i="11"/>
  <c r="Z449" i="11" s="1"/>
  <c r="Z451" i="11" s="1"/>
  <c r="Z21" i="12"/>
  <c r="Z418" i="11"/>
  <c r="Z420" i="11" s="1"/>
  <c r="Z491" i="11"/>
  <c r="Z493" i="11" s="1"/>
  <c r="Z495" i="11" s="1"/>
  <c r="Z242" i="12"/>
  <c r="Z209" i="12"/>
  <c r="Z185" i="12"/>
  <c r="Z516" i="11"/>
  <c r="Z518" i="11" s="1"/>
  <c r="Z479" i="11"/>
  <c r="Z482" i="11" s="1"/>
  <c r="Z388" i="11"/>
  <c r="Z390" i="11" s="1"/>
  <c r="Z387" i="11"/>
  <c r="Z389" i="11" s="1"/>
  <c r="Z217" i="12"/>
  <c r="Z191" i="12"/>
  <c r="Z167" i="12"/>
  <c r="Z309" i="11"/>
  <c r="Z311" i="11" s="1"/>
  <c r="Z313" i="11" s="1"/>
  <c r="Z328" i="11"/>
  <c r="Z330" i="11" s="1"/>
  <c r="Z220" i="12"/>
  <c r="Z166" i="12"/>
  <c r="Z268" i="11"/>
  <c r="Z270" i="11" s="1"/>
  <c r="Z271" i="11" s="1"/>
  <c r="Z286" i="11"/>
  <c r="Z288" i="11" s="1"/>
  <c r="Z289" i="11" s="1"/>
  <c r="Z238" i="12"/>
  <c r="Z181" i="12"/>
  <c r="Z42" i="12"/>
  <c r="Z411" i="11"/>
  <c r="Z413" i="11" s="1"/>
  <c r="Z393" i="11"/>
  <c r="Z395" i="11" s="1"/>
  <c r="Z241" i="12"/>
  <c r="Z168" i="12"/>
  <c r="Z465" i="11"/>
  <c r="Z467" i="11" s="1"/>
  <c r="Z375" i="11"/>
  <c r="Z377" i="11" s="1"/>
  <c r="Z187" i="12"/>
  <c r="Z163" i="12"/>
  <c r="Z509" i="11"/>
  <c r="Z511" i="11" s="1"/>
  <c r="Z513" i="11" s="1"/>
  <c r="Z255" i="12"/>
  <c r="Z202" i="12"/>
  <c r="Z155" i="12"/>
  <c r="Z50" i="12"/>
  <c r="Z297" i="11"/>
  <c r="Z299" i="11" s="1"/>
  <c r="Z223" i="12"/>
  <c r="Z173" i="12"/>
  <c r="Z528" i="11"/>
  <c r="Z530" i="11" s="1"/>
  <c r="Z394" i="11"/>
  <c r="Z396" i="11" s="1"/>
  <c r="Z233" i="12"/>
  <c r="Z164" i="12"/>
  <c r="Z405" i="11"/>
  <c r="Z407" i="11" s="1"/>
  <c r="Z453" i="11"/>
  <c r="Z455" i="11" s="1"/>
  <c r="Z203" i="12"/>
  <c r="Z183" i="12"/>
  <c r="Z156" i="12"/>
  <c r="Z522" i="11"/>
  <c r="Z524" i="11" s="1"/>
  <c r="Z525" i="11" s="1"/>
  <c r="Z239" i="12"/>
  <c r="Z198" i="12"/>
  <c r="Z151" i="12"/>
  <c r="Z471" i="11"/>
  <c r="Z473" i="11" s="1"/>
  <c r="Z381" i="11"/>
  <c r="Z383" i="11" s="1"/>
  <c r="Z215" i="12"/>
  <c r="Z169" i="12"/>
  <c r="Z139" i="12"/>
  <c r="Z298" i="11"/>
  <c r="Z300" i="11" s="1"/>
  <c r="Z358" i="11"/>
  <c r="Z360" i="11" s="1"/>
  <c r="Z204" i="12"/>
  <c r="Z157" i="12"/>
  <c r="Z442" i="11"/>
  <c r="Z444" i="11" s="1"/>
  <c r="Z454" i="11"/>
  <c r="Z456" i="11" s="1"/>
  <c r="Z199" i="12"/>
  <c r="Z171" i="12"/>
  <c r="Z148" i="12"/>
  <c r="Z533" i="11"/>
  <c r="Z535" i="11" s="1"/>
  <c r="Z224" i="12"/>
  <c r="Z170" i="12"/>
  <c r="Z147" i="12"/>
  <c r="Z406" i="11"/>
  <c r="Z408" i="11" s="1"/>
  <c r="Z477" i="11"/>
  <c r="Z480" i="11" s="1"/>
  <c r="Z205" i="12"/>
  <c r="Z161" i="12"/>
  <c r="Z304" i="11"/>
  <c r="Z306" i="11" s="1"/>
  <c r="Z423" i="11"/>
  <c r="Z425" i="11" s="1"/>
  <c r="Z427" i="11" s="1"/>
  <c r="Z257" i="12"/>
  <c r="Z184" i="12"/>
  <c r="Z81" i="12"/>
  <c r="Z280" i="11"/>
  <c r="Z282" i="11" s="1"/>
  <c r="Z504" i="11"/>
  <c r="Z506" i="11" s="1"/>
  <c r="W25" i="12"/>
  <c r="W28" i="12"/>
  <c r="W5" i="12"/>
  <c r="W13" i="12"/>
  <c r="W8" i="12"/>
  <c r="W26" i="12"/>
  <c r="W31" i="12"/>
  <c r="W24" i="12"/>
  <c r="W3" i="12"/>
  <c r="W38" i="12"/>
  <c r="W10" i="12"/>
  <c r="W14" i="12"/>
  <c r="W29" i="12"/>
  <c r="W22" i="12"/>
  <c r="W7" i="12"/>
  <c r="W89" i="12"/>
  <c r="W90" i="12"/>
  <c r="W91" i="12"/>
  <c r="W92" i="12"/>
  <c r="W93" i="12"/>
  <c r="W94" i="12"/>
  <c r="W96" i="12"/>
  <c r="W97" i="12"/>
  <c r="W98" i="12"/>
  <c r="W99" i="12"/>
  <c r="W100" i="12"/>
  <c r="W101" i="12"/>
  <c r="W107" i="12"/>
  <c r="W108" i="12"/>
  <c r="W109" i="12"/>
  <c r="W110" i="12"/>
  <c r="W6" i="12"/>
  <c r="W12" i="12"/>
  <c r="W20" i="12"/>
  <c r="W32" i="12"/>
  <c r="W41" i="12"/>
  <c r="W46" i="12"/>
  <c r="W62" i="12"/>
  <c r="W59" i="12"/>
  <c r="W67" i="12"/>
  <c r="W74" i="12"/>
  <c r="W82" i="12"/>
  <c r="Z96" i="12"/>
  <c r="Z109" i="12"/>
  <c r="W132" i="12"/>
  <c r="W134" i="12"/>
  <c r="W144" i="12"/>
  <c r="W146" i="12"/>
  <c r="Z79" i="12"/>
  <c r="Z107" i="12"/>
  <c r="Z121" i="12"/>
  <c r="Z125" i="12"/>
  <c r="Z129" i="12"/>
  <c r="Z136" i="12"/>
  <c r="Z145" i="12"/>
  <c r="Z3" i="11"/>
  <c r="Z78" i="12"/>
  <c r="Z94" i="12"/>
  <c r="Z101" i="12"/>
  <c r="Z98" i="12"/>
  <c r="W43" i="12"/>
  <c r="W51" i="12"/>
  <c r="W56" i="12"/>
  <c r="W64" i="12"/>
  <c r="W79" i="12"/>
  <c r="W85" i="12"/>
  <c r="W68" i="12"/>
  <c r="W76" i="12"/>
  <c r="W83" i="12"/>
  <c r="Z99" i="12"/>
  <c r="W111" i="12"/>
  <c r="W113" i="12"/>
  <c r="W116" i="12"/>
  <c r="W117" i="12"/>
  <c r="W127" i="12"/>
  <c r="W130" i="12"/>
  <c r="W133" i="12"/>
  <c r="W135" i="12"/>
  <c r="W143" i="12"/>
  <c r="Z64" i="12"/>
  <c r="Z85" i="12"/>
  <c r="Z110" i="12"/>
  <c r="Z132" i="12"/>
  <c r="Z134" i="12"/>
  <c r="Z144" i="12"/>
  <c r="Z146" i="12"/>
  <c r="Z80" i="12"/>
  <c r="Z108" i="12"/>
  <c r="Z75" i="12"/>
  <c r="Z91" i="12"/>
  <c r="Z3" i="12"/>
  <c r="Z4" i="12"/>
  <c r="Z5" i="12"/>
  <c r="Z6" i="12"/>
  <c r="Z7" i="12"/>
  <c r="Z8" i="12"/>
  <c r="Z9" i="12"/>
  <c r="Z10" i="12"/>
  <c r="Z11" i="12"/>
  <c r="Z12" i="12"/>
  <c r="Z13" i="12"/>
  <c r="Z14" i="12"/>
  <c r="Z15" i="12"/>
  <c r="Z26" i="12"/>
  <c r="Z20" i="12"/>
  <c r="Z22" i="12"/>
  <c r="Z23" i="12"/>
  <c r="Z24" i="12"/>
  <c r="Z25" i="12"/>
  <c r="Z27" i="12"/>
  <c r="Z28" i="12"/>
  <c r="Z29" i="12"/>
  <c r="Z30" i="12"/>
  <c r="Z31" i="12"/>
  <c r="Z32" i="12"/>
  <c r="Z38" i="12"/>
  <c r="Z39" i="12"/>
  <c r="Z40" i="12"/>
  <c r="Z41" i="12"/>
  <c r="Z43" i="12"/>
  <c r="Z44" i="12"/>
  <c r="Z45" i="12"/>
  <c r="Z46" i="12"/>
  <c r="Z47" i="12"/>
  <c r="Z48" i="12"/>
  <c r="Z49" i="12"/>
  <c r="Z55" i="12"/>
  <c r="Z57" i="12"/>
  <c r="Z59" i="12"/>
  <c r="Z63" i="12"/>
  <c r="Z65" i="12"/>
  <c r="Z67" i="12"/>
  <c r="Z68" i="12"/>
  <c r="Z72" i="12"/>
  <c r="Z74" i="12"/>
  <c r="Z76" i="12"/>
  <c r="Z77" i="12"/>
  <c r="Z82" i="12"/>
  <c r="Z83" i="12"/>
  <c r="Z84" i="12"/>
  <c r="Z51" i="12"/>
  <c r="Z56" i="12"/>
  <c r="Z58" i="12"/>
  <c r="Z60" i="12"/>
  <c r="Z62" i="12"/>
  <c r="W9" i="12"/>
  <c r="W27" i="12"/>
  <c r="W39" i="12"/>
  <c r="W44" i="12"/>
  <c r="W48" i="12"/>
  <c r="W58" i="12"/>
  <c r="W66" i="12"/>
  <c r="W73" i="12"/>
  <c r="W78" i="12"/>
  <c r="W80" i="12"/>
  <c r="W55" i="12"/>
  <c r="W63" i="12"/>
  <c r="W84" i="12"/>
  <c r="Z92" i="12"/>
  <c r="W112" i="12"/>
  <c r="W114" i="12"/>
  <c r="W118" i="12"/>
  <c r="W128" i="12"/>
  <c r="W131" i="12"/>
  <c r="Z89" i="12"/>
  <c r="Z100" i="12"/>
  <c r="Z111" i="12"/>
  <c r="Z113" i="12"/>
  <c r="Z116" i="12"/>
  <c r="Z117" i="12"/>
  <c r="Z127" i="12"/>
  <c r="Z130" i="12"/>
  <c r="Z133" i="12"/>
  <c r="Z135" i="12"/>
  <c r="Z143" i="12"/>
  <c r="Z66" i="12"/>
  <c r="Z97" i="12"/>
  <c r="W4" i="12"/>
  <c r="W11" i="12"/>
  <c r="W15" i="12"/>
  <c r="W30" i="12"/>
  <c r="W40" i="12"/>
  <c r="W45" i="12"/>
  <c r="W47" i="12"/>
  <c r="W49" i="12"/>
  <c r="W60" i="12"/>
  <c r="W75" i="12"/>
  <c r="W57" i="12"/>
  <c r="W65" i="12"/>
  <c r="W72" i="12"/>
  <c r="W77" i="12"/>
  <c r="W121" i="12"/>
  <c r="W125" i="12"/>
  <c r="W129" i="12"/>
  <c r="W136" i="12"/>
  <c r="W145" i="12"/>
  <c r="W3" i="11"/>
  <c r="Z93" i="12"/>
  <c r="Z112" i="12"/>
  <c r="Z114" i="12"/>
  <c r="Z118" i="12"/>
  <c r="Z128" i="12"/>
  <c r="Z131" i="12"/>
  <c r="Z73" i="12"/>
  <c r="Z90" i="12"/>
  <c r="AE142" i="17" l="1"/>
  <c r="Z260" i="17"/>
  <c r="W266" i="17"/>
  <c r="AE34" i="17"/>
  <c r="Z241" i="17"/>
  <c r="AE22" i="17"/>
  <c r="AE94" i="17"/>
  <c r="Z22" i="17"/>
  <c r="Z100" i="17"/>
  <c r="AE156" i="17"/>
  <c r="AE266" i="17"/>
  <c r="AE308" i="17"/>
  <c r="Z284" i="17"/>
  <c r="Z16" i="17"/>
  <c r="W112" i="17"/>
  <c r="Z156" i="17"/>
  <c r="W156" i="17"/>
  <c r="Z58" i="17"/>
  <c r="AE16" i="17"/>
  <c r="AE235" i="17"/>
  <c r="W223" i="17"/>
  <c r="AE260" i="17"/>
  <c r="W525" i="11"/>
  <c r="Z501" i="11"/>
  <c r="AE355" i="11"/>
  <c r="AE337" i="11"/>
  <c r="AE295" i="11"/>
  <c r="Z307" i="11"/>
  <c r="Z415" i="11"/>
  <c r="Z331" i="11"/>
  <c r="W271" i="11"/>
  <c r="W277" i="11"/>
  <c r="AE343" i="11"/>
  <c r="Z519" i="11"/>
  <c r="Z277" i="11"/>
  <c r="AE307" i="11"/>
  <c r="AE331" i="11"/>
  <c r="AE361" i="11"/>
  <c r="AE124" i="17"/>
  <c r="AE501" i="11"/>
  <c r="AE475" i="11"/>
  <c r="AE88" i="17"/>
  <c r="AE289" i="11"/>
  <c r="AE433" i="11"/>
  <c r="AE403" i="11"/>
  <c r="AE271" i="11"/>
  <c r="AE525" i="11"/>
  <c r="AE537" i="11"/>
  <c r="AE313" i="11"/>
  <c r="AE100" i="17"/>
  <c r="AE64" i="17"/>
  <c r="AE112" i="17"/>
  <c r="AE58" i="17"/>
  <c r="Z421" i="11"/>
  <c r="Z385" i="11"/>
  <c r="AE241" i="17"/>
  <c r="Z379" i="11"/>
  <c r="Z223" i="17"/>
  <c r="Z46" i="17"/>
  <c r="AE427" i="11"/>
  <c r="AE284" i="17"/>
  <c r="Z507" i="11"/>
  <c r="Z475" i="11"/>
  <c r="W513" i="11"/>
  <c r="Z531" i="11"/>
  <c r="W307" i="11"/>
  <c r="W475" i="11"/>
  <c r="W537" i="11"/>
  <c r="AE278" i="17"/>
  <c r="Z537" i="11"/>
  <c r="Z463" i="11"/>
  <c r="W451" i="11"/>
  <c r="W313" i="11"/>
  <c r="W373" i="11"/>
  <c r="W331" i="11"/>
  <c r="W507" i="11"/>
  <c r="W46" i="17"/>
  <c r="Z142" i="17"/>
  <c r="W241" i="17"/>
  <c r="W22" i="17"/>
  <c r="Z266" i="17"/>
  <c r="AE40" i="17"/>
  <c r="AE272" i="17"/>
  <c r="W16" i="17"/>
  <c r="W142" i="17"/>
  <c r="Z88" i="17"/>
  <c r="W88" i="17"/>
  <c r="W260" i="17"/>
  <c r="AE187" i="17"/>
  <c r="AE296" i="17"/>
  <c r="W100" i="17"/>
  <c r="W64" i="17"/>
  <c r="AE70" i="17"/>
  <c r="AE199" i="17"/>
  <c r="W272" i="17"/>
  <c r="AE10" i="17"/>
  <c r="Z235" i="17"/>
  <c r="Z130" i="17"/>
  <c r="W40" i="17"/>
  <c r="W187" i="17"/>
  <c r="Z40" i="17"/>
  <c r="Z94" i="17"/>
  <c r="W235" i="17"/>
  <c r="W70" i="17"/>
  <c r="W58" i="17"/>
  <c r="W296" i="17"/>
  <c r="W199" i="17"/>
  <c r="Z272" i="17"/>
  <c r="Z361" i="11"/>
  <c r="W361" i="11"/>
  <c r="W403" i="11"/>
  <c r="Z296" i="17"/>
  <c r="Z187" i="17"/>
  <c r="Z10" i="17"/>
  <c r="Z373" i="11"/>
  <c r="Z439" i="11"/>
  <c r="W531" i="11"/>
  <c r="W439" i="11"/>
  <c r="Z64" i="17"/>
  <c r="W130" i="17"/>
  <c r="Z70" i="17"/>
  <c r="Z319" i="11"/>
  <c r="Z295" i="11"/>
  <c r="Z367" i="11"/>
  <c r="W421" i="11"/>
  <c r="Z112" i="17"/>
  <c r="Z34" i="17"/>
  <c r="W94" i="17"/>
  <c r="W278" i="17"/>
  <c r="W118" i="17"/>
  <c r="W10" i="17"/>
  <c r="Z118" i="17"/>
  <c r="Z199" i="17"/>
  <c r="AE118" i="17"/>
  <c r="Z308" i="17"/>
  <c r="W284" i="17"/>
  <c r="Z278" i="17"/>
  <c r="Z124" i="17"/>
  <c r="W124" i="17"/>
  <c r="W34" i="17"/>
  <c r="AE325" i="11"/>
  <c r="AE445" i="11"/>
  <c r="AE283" i="11"/>
  <c r="W337" i="11"/>
  <c r="AC155" i="12"/>
  <c r="AE155" i="12" s="1"/>
  <c r="AE301" i="11"/>
  <c r="AC157" i="12"/>
  <c r="AE157" i="12" s="1"/>
  <c r="AC151" i="12"/>
  <c r="AE151" i="12" s="1"/>
  <c r="W433" i="11"/>
  <c r="Z355" i="11"/>
  <c r="W355" i="11"/>
  <c r="Z337" i="11"/>
  <c r="Z433" i="11"/>
  <c r="AC156" i="12"/>
  <c r="AE156" i="12" s="1"/>
  <c r="AE391" i="11"/>
  <c r="AE397" i="11"/>
  <c r="AE349" i="11"/>
  <c r="AE483" i="11"/>
  <c r="AE489" i="11"/>
  <c r="Z445" i="11"/>
  <c r="W445" i="11"/>
  <c r="Z483" i="11"/>
  <c r="AE469" i="11"/>
  <c r="Z469" i="11"/>
  <c r="W283" i="11"/>
  <c r="Z283" i="11"/>
  <c r="W349" i="11"/>
  <c r="W457" i="11"/>
  <c r="W397" i="11"/>
  <c r="W483" i="11"/>
  <c r="W469" i="11"/>
  <c r="W489" i="11"/>
  <c r="W301" i="11"/>
  <c r="W391" i="11"/>
  <c r="W409" i="11"/>
  <c r="Z349" i="11"/>
  <c r="Z325" i="11"/>
  <c r="Z397" i="11"/>
  <c r="Z457" i="11"/>
  <c r="Z409" i="11"/>
  <c r="Z301" i="11"/>
  <c r="Z391" i="11"/>
</calcChain>
</file>

<file path=xl/connections.xml><?xml version="1.0" encoding="utf-8"?>
<connections xmlns="http://schemas.openxmlformats.org/spreadsheetml/2006/main">
  <connection id="1" name="2012_Carded_Player_List" type="6" refreshedVersion="4" background="1">
    <textPr fileType="dos" sourceFile="C:\Users\Brian\Documents\APBA-OOTLStats\2013OOTLSeason\2012_Carded_Player_List.pdf">
      <textFields>
        <textField type="text"/>
      </textFields>
    </textPr>
  </connection>
</connections>
</file>

<file path=xl/sharedStrings.xml><?xml version="1.0" encoding="utf-8"?>
<sst xmlns="http://schemas.openxmlformats.org/spreadsheetml/2006/main" count="12730" uniqueCount="2322">
  <si>
    <t>100 game season</t>
  </si>
  <si>
    <t>Lyme Bees</t>
  </si>
  <si>
    <t>BBA</t>
  </si>
  <si>
    <t>BB Rating</t>
  </si>
  <si>
    <t>BB Adjust</t>
  </si>
  <si>
    <t>HRA</t>
  </si>
  <si>
    <t>HR Rating</t>
  </si>
  <si>
    <t>HR Adjust</t>
  </si>
  <si>
    <t>Base</t>
  </si>
  <si>
    <t>H/IP</t>
  </si>
  <si>
    <t>Sum</t>
  </si>
  <si>
    <t>Final</t>
  </si>
  <si>
    <t>Control</t>
  </si>
  <si>
    <t>Power</t>
  </si>
  <si>
    <t>15</t>
  </si>
  <si>
    <t>-51</t>
  </si>
  <si>
    <t>-11</t>
  </si>
  <si>
    <t>13</t>
  </si>
  <si>
    <t>+52</t>
  </si>
  <si>
    <t>-26</t>
  </si>
  <si>
    <t>5</t>
  </si>
  <si>
    <t>+22</t>
  </si>
  <si>
    <t>14</t>
  </si>
  <si>
    <t>+13</t>
  </si>
  <si>
    <t>+31</t>
  </si>
  <si>
    <t>6</t>
  </si>
  <si>
    <t>-35</t>
  </si>
  <si>
    <t>-15</t>
  </si>
  <si>
    <t>1</t>
  </si>
  <si>
    <t>+33</t>
  </si>
  <si>
    <t>+66</t>
  </si>
  <si>
    <t>21</t>
  </si>
  <si>
    <t>-12</t>
  </si>
  <si>
    <t>+14</t>
  </si>
  <si>
    <t>16</t>
  </si>
  <si>
    <t>-43</t>
  </si>
  <si>
    <t>+45</t>
  </si>
  <si>
    <t>9</t>
  </si>
  <si>
    <t>-21</t>
  </si>
  <si>
    <t>+32</t>
  </si>
  <si>
    <t>-25</t>
  </si>
  <si>
    <t>+16</t>
  </si>
  <si>
    <t>10</t>
  </si>
  <si>
    <t>+21</t>
  </si>
  <si>
    <t>-33</t>
  </si>
  <si>
    <t>-31</t>
  </si>
  <si>
    <t>-32</t>
  </si>
  <si>
    <t>-16</t>
  </si>
  <si>
    <t>0</t>
  </si>
  <si>
    <t>-24</t>
  </si>
  <si>
    <t>-22</t>
  </si>
  <si>
    <t>+15</t>
  </si>
  <si>
    <t>+26</t>
  </si>
  <si>
    <t>+34</t>
  </si>
  <si>
    <t>2</t>
  </si>
  <si>
    <t>-23</t>
  </si>
  <si>
    <t>-36</t>
  </si>
  <si>
    <t>17</t>
  </si>
  <si>
    <t>+36</t>
  </si>
  <si>
    <t>8</t>
  </si>
  <si>
    <t>-41</t>
  </si>
  <si>
    <t>+12</t>
  </si>
  <si>
    <t>+11</t>
  </si>
  <si>
    <t>+25</t>
  </si>
  <si>
    <t>12</t>
  </si>
  <si>
    <t>4</t>
  </si>
  <si>
    <t>-66</t>
  </si>
  <si>
    <t>+23</t>
  </si>
  <si>
    <t>18</t>
  </si>
  <si>
    <t>-55</t>
  </si>
  <si>
    <t>+24</t>
  </si>
  <si>
    <t>7</t>
  </si>
  <si>
    <t>-45</t>
  </si>
  <si>
    <t>19</t>
  </si>
  <si>
    <t>-34</t>
  </si>
  <si>
    <t>11</t>
  </si>
  <si>
    <t>-13</t>
  </si>
  <si>
    <t>-44</t>
  </si>
  <si>
    <t>-52</t>
  </si>
  <si>
    <t>+41</t>
  </si>
  <si>
    <t>-54</t>
  </si>
  <si>
    <t>-14</t>
  </si>
  <si>
    <t>20</t>
  </si>
  <si>
    <t>+46</t>
  </si>
  <si>
    <t>22</t>
  </si>
  <si>
    <t>+43</t>
  </si>
  <si>
    <t>-46</t>
  </si>
  <si>
    <t>+42</t>
  </si>
  <si>
    <t>+35</t>
  </si>
  <si>
    <t>+53</t>
  </si>
  <si>
    <t>-42</t>
  </si>
  <si>
    <t>+54</t>
  </si>
  <si>
    <t>+56</t>
  </si>
  <si>
    <t>+44</t>
  </si>
  <si>
    <t>-56</t>
  </si>
  <si>
    <t>3</t>
  </si>
  <si>
    <t>+61</t>
  </si>
  <si>
    <t>Control Adjustments</t>
  </si>
  <si>
    <t>Neg Rating</t>
  </si>
  <si>
    <t>Power Adjustments</t>
  </si>
  <si>
    <t>+51</t>
  </si>
  <si>
    <t>Base&lt;4</t>
  </si>
  <si>
    <t>25</t>
  </si>
  <si>
    <t>OOTL IP</t>
  </si>
  <si>
    <t>OOTL GS</t>
  </si>
  <si>
    <t>W</t>
  </si>
  <si>
    <t>L</t>
  </si>
  <si>
    <t>ERA</t>
  </si>
  <si>
    <t>GS</t>
  </si>
  <si>
    <t>CG</t>
  </si>
  <si>
    <t>SV</t>
  </si>
  <si>
    <t>IP</t>
  </si>
  <si>
    <t>H</t>
  </si>
  <si>
    <t>R</t>
  </si>
  <si>
    <t>ER</t>
  </si>
  <si>
    <t>HR</t>
  </si>
  <si>
    <t>BB</t>
  </si>
  <si>
    <t>SO</t>
  </si>
  <si>
    <t>IBB</t>
  </si>
  <si>
    <t>OOTL G</t>
  </si>
  <si>
    <t xml:space="preserve">Birds of Pray </t>
  </si>
  <si>
    <t>Eliminators</t>
  </si>
  <si>
    <t>Speakers</t>
  </si>
  <si>
    <t>Lemonheads</t>
  </si>
  <si>
    <t>The Plague</t>
  </si>
  <si>
    <t>ATLANTA</t>
  </si>
  <si>
    <t>CHICAGO</t>
  </si>
  <si>
    <t>CINCINNATI</t>
  </si>
  <si>
    <t>COLORADO</t>
  </si>
  <si>
    <t>HOUSTON</t>
  </si>
  <si>
    <t>LOS ANGELES</t>
  </si>
  <si>
    <t>MILWAUKEE</t>
  </si>
  <si>
    <t>NEW YORK</t>
  </si>
  <si>
    <t>PHILADELPHIA</t>
  </si>
  <si>
    <t>PITTSBURGH</t>
  </si>
  <si>
    <t>ST. LOUIS</t>
  </si>
  <si>
    <t>SAN DIEGO</t>
  </si>
  <si>
    <t>SAN FRANCISCO</t>
  </si>
  <si>
    <t>WASHINGTON</t>
  </si>
  <si>
    <t>BALTIMORE</t>
  </si>
  <si>
    <t>BOSTON</t>
  </si>
  <si>
    <t>CLEVELAND</t>
  </si>
  <si>
    <t>DETROIT</t>
  </si>
  <si>
    <t>KANSAS CITY</t>
  </si>
  <si>
    <t>MINNESOTA</t>
  </si>
  <si>
    <t>OAKLAND</t>
  </si>
  <si>
    <t>SEATTLE</t>
  </si>
  <si>
    <t>TAMPA BAY</t>
  </si>
  <si>
    <t>TEXAS</t>
  </si>
  <si>
    <t>TORONTO</t>
  </si>
  <si>
    <t>RK</t>
  </si>
  <si>
    <t>Player</t>
  </si>
  <si>
    <t>ERA▲</t>
  </si>
  <si>
    <t>G</t>
  </si>
  <si>
    <t>Saunders, J</t>
  </si>
  <si>
    <t>Marquis, J</t>
  </si>
  <si>
    <t>TBF</t>
  </si>
  <si>
    <t>Lowe, D</t>
  </si>
  <si>
    <t>Asencio, J</t>
  </si>
  <si>
    <t>Guthrie, J</t>
  </si>
  <si>
    <t>Beckett, J</t>
  </si>
  <si>
    <t>Bowden, M</t>
  </si>
  <si>
    <t>Albers, M</t>
  </si>
  <si>
    <t>Dempster, R</t>
  </si>
  <si>
    <t>Maine, S</t>
  </si>
  <si>
    <t>Cordero, F</t>
  </si>
  <si>
    <t>Germano, J</t>
  </si>
  <si>
    <t>Lindstrom, M</t>
  </si>
  <si>
    <t>Stults, E</t>
  </si>
  <si>
    <t>Rogers, E</t>
  </si>
  <si>
    <t>Villarreal, B</t>
  </si>
  <si>
    <t>Turner, J</t>
  </si>
  <si>
    <t>Choate, R</t>
  </si>
  <si>
    <t>Mujica, E</t>
  </si>
  <si>
    <t>Sanchez, A</t>
  </si>
  <si>
    <t>Rodriguez, W</t>
  </si>
  <si>
    <t>Myers, B</t>
  </si>
  <si>
    <t>Happ, J</t>
  </si>
  <si>
    <t>Lyon, B</t>
  </si>
  <si>
    <t>Takahashi, H</t>
  </si>
  <si>
    <t>Lindblom, J</t>
  </si>
  <si>
    <t>Eovaldi, N</t>
  </si>
  <si>
    <t>Broxton, J</t>
  </si>
  <si>
    <t>Wolf, R</t>
  </si>
  <si>
    <t>Greinke, Z</t>
  </si>
  <si>
    <t>Mijares, J</t>
  </si>
  <si>
    <t>Liriano, F</t>
  </si>
  <si>
    <t>Batista, M</t>
  </si>
  <si>
    <t>Fuentes, B</t>
  </si>
  <si>
    <t>Breslow, C</t>
  </si>
  <si>
    <t>Blanton, J</t>
  </si>
  <si>
    <t>Zagurski, M</t>
  </si>
  <si>
    <t>Maholm, P</t>
  </si>
  <si>
    <t>Lincoln, B</t>
  </si>
  <si>
    <t>Frieri, E</t>
  </si>
  <si>
    <t>Qualls, C</t>
  </si>
  <si>
    <t>Sanchez, J</t>
  </si>
  <si>
    <t>Delabar, S</t>
  </si>
  <si>
    <t>League, B</t>
  </si>
  <si>
    <t>Hernandez, L</t>
  </si>
  <si>
    <t>League</t>
  </si>
  <si>
    <t>Los Angeles Angels</t>
  </si>
  <si>
    <t>Tampa Bay Rays</t>
  </si>
  <si>
    <t>Oakland Athletics</t>
  </si>
  <si>
    <t>New York Yankees</t>
  </si>
  <si>
    <t>Texas Rangers</t>
  </si>
  <si>
    <t>Seattle Mariners</t>
  </si>
  <si>
    <t>Detroit Tigers</t>
  </si>
  <si>
    <t>Chicago White Sox</t>
  </si>
  <si>
    <t>Boston Red Sox</t>
  </si>
  <si>
    <t>Cleveland Indians</t>
  </si>
  <si>
    <t>Toronto Blue Jays</t>
  </si>
  <si>
    <t>Kansas City Royals</t>
  </si>
  <si>
    <t>Minnesota Twins</t>
  </si>
  <si>
    <t>Baltimore Orioles</t>
  </si>
  <si>
    <t>Philadelphia Phillies</t>
  </si>
  <si>
    <t>San Francisco Giants</t>
  </si>
  <si>
    <t>San Diego Padres</t>
  </si>
  <si>
    <t>Atlanta Braves</t>
  </si>
  <si>
    <t>Los Angeles Dodgers</t>
  </si>
  <si>
    <t>Washington Nationals</t>
  </si>
  <si>
    <t>Milwaukee Brewers</t>
  </si>
  <si>
    <t>St. Louis Cardinals</t>
  </si>
  <si>
    <t>Arizona Diamondbacks</t>
  </si>
  <si>
    <t>Pittsburgh Pirates</t>
  </si>
  <si>
    <t>Cincinnati Reds</t>
  </si>
  <si>
    <t>New York Mets</t>
  </si>
  <si>
    <t>Chicago Cubs</t>
  </si>
  <si>
    <t>Colorado Rockies</t>
  </si>
  <si>
    <t>Houston Astros</t>
  </si>
  <si>
    <t>27</t>
  </si>
  <si>
    <t>LAA</t>
  </si>
  <si>
    <t>TB</t>
  </si>
  <si>
    <t>BAL</t>
  </si>
  <si>
    <t>BOS</t>
  </si>
  <si>
    <t>CWS</t>
  </si>
  <si>
    <t>CLE</t>
  </si>
  <si>
    <t>DET</t>
  </si>
  <si>
    <t>KC</t>
  </si>
  <si>
    <t>MIN</t>
  </si>
  <si>
    <t>NYY</t>
  </si>
  <si>
    <t>OAK</t>
  </si>
  <si>
    <t>SEA</t>
  </si>
  <si>
    <t>TEX</t>
  </si>
  <si>
    <t>TOR</t>
  </si>
  <si>
    <t>Team</t>
  </si>
  <si>
    <t>SVO</t>
  </si>
  <si>
    <t>ARI</t>
  </si>
  <si>
    <t>ATL</t>
  </si>
  <si>
    <t>CHC</t>
  </si>
  <si>
    <t>CIN</t>
  </si>
  <si>
    <t>COL</t>
  </si>
  <si>
    <t>HOU</t>
  </si>
  <si>
    <t>LAD</t>
  </si>
  <si>
    <t>MIL</t>
  </si>
  <si>
    <t>NYM</t>
  </si>
  <si>
    <t>PHI</t>
  </si>
  <si>
    <t>PIT</t>
  </si>
  <si>
    <t>SD</t>
  </si>
  <si>
    <t>SF</t>
  </si>
  <si>
    <t>STL</t>
  </si>
  <si>
    <t>WSH</t>
  </si>
  <si>
    <t>AL</t>
  </si>
  <si>
    <t>LHR</t>
  </si>
  <si>
    <t>L2B</t>
  </si>
  <si>
    <t>LTBB</t>
  </si>
  <si>
    <t>LTIBB</t>
  </si>
  <si>
    <t>LBF</t>
  </si>
  <si>
    <t xml:space="preserve">IP </t>
  </si>
  <si>
    <t>League ERA</t>
  </si>
  <si>
    <t>NL</t>
  </si>
  <si>
    <t>AHR</t>
  </si>
  <si>
    <t>A2B</t>
  </si>
  <si>
    <t>ABB</t>
  </si>
  <si>
    <t>2BC</t>
  </si>
  <si>
    <t>Asian Tsunamis</t>
  </si>
  <si>
    <t>McCann</t>
  </si>
  <si>
    <t>Mauer</t>
  </si>
  <si>
    <t>Holliday</t>
  </si>
  <si>
    <t>OOTL BF</t>
  </si>
  <si>
    <t xml:space="preserve">Pitchers Carded by APBA </t>
  </si>
  <si>
    <t>90 game season</t>
  </si>
  <si>
    <t>-53</t>
  </si>
  <si>
    <t>-61</t>
  </si>
  <si>
    <t>+55</t>
  </si>
  <si>
    <t>E. Aybar</t>
  </si>
  <si>
    <t>Greinke</t>
  </si>
  <si>
    <t>Shooting Stars II</t>
  </si>
  <si>
    <t>Cuddyer</t>
  </si>
  <si>
    <t>Cueto</t>
  </si>
  <si>
    <t>Latos</t>
  </si>
  <si>
    <t>Cashner</t>
  </si>
  <si>
    <t>Hamels</t>
  </si>
  <si>
    <t>J. Reyes</t>
  </si>
  <si>
    <t>Ackley</t>
  </si>
  <si>
    <t>Kershaw</t>
  </si>
  <si>
    <t>Britton</t>
  </si>
  <si>
    <t>Hanigan</t>
  </si>
  <si>
    <t>H. Kendrick **</t>
  </si>
  <si>
    <t>Verlander</t>
  </si>
  <si>
    <t>▲</t>
  </si>
  <si>
    <t>W▼</t>
  </si>
  <si>
    <t>L▼</t>
  </si>
  <si>
    <t>G▼</t>
  </si>
  <si>
    <t>GS▼</t>
  </si>
  <si>
    <t>SV▼</t>
  </si>
  <si>
    <t>SVO▼</t>
  </si>
  <si>
    <t>IP▼</t>
  </si>
  <si>
    <t>H▼</t>
  </si>
  <si>
    <t>R▼</t>
  </si>
  <si>
    <t>ER▼</t>
  </si>
  <si>
    <t>HR▼</t>
  </si>
  <si>
    <t>BB▼</t>
  </si>
  <si>
    <t>SO▼</t>
  </si>
  <si>
    <t>AVG▲</t>
  </si>
  <si>
    <t>WHIP▲</t>
  </si>
  <si>
    <t>CG▼</t>
  </si>
  <si>
    <t>SHO▼</t>
  </si>
  <si>
    <t>HB▼</t>
  </si>
  <si>
    <t>IBB▼</t>
  </si>
  <si>
    <t>GF▼</t>
  </si>
  <si>
    <t>HLD▼</t>
  </si>
  <si>
    <t>GIDP▼</t>
  </si>
  <si>
    <t>GO▼</t>
  </si>
  <si>
    <t>AO▼</t>
  </si>
  <si>
    <t>WP▼</t>
  </si>
  <si>
    <t>BK▼</t>
  </si>
  <si>
    <t>SB▼</t>
  </si>
  <si>
    <t>CS▼</t>
  </si>
  <si>
    <t>PK▼</t>
  </si>
  <si>
    <t>TBF▼</t>
  </si>
  <si>
    <t>NP▼</t>
  </si>
  <si>
    <t>WPCT▼</t>
  </si>
  <si>
    <t>GO_AO▼</t>
  </si>
  <si>
    <t>OBP▲</t>
  </si>
  <si>
    <t>SLG▼</t>
  </si>
  <si>
    <t>OPS▲</t>
  </si>
  <si>
    <t>K_9▼</t>
  </si>
  <si>
    <t>BB_9▲</t>
  </si>
  <si>
    <t>H_9▲</t>
  </si>
  <si>
    <t>K_BB▼</t>
  </si>
  <si>
    <t>P_IP▲</t>
  </si>
  <si>
    <t>-</t>
  </si>
  <si>
    <t>Hinshaw, A</t>
  </si>
  <si>
    <t>MIA</t>
  </si>
  <si>
    <t>Blackley, T</t>
  </si>
  <si>
    <t>was</t>
  </si>
  <si>
    <t>la</t>
  </si>
  <si>
    <t>cin</t>
  </si>
  <si>
    <t>atl</t>
  </si>
  <si>
    <t>sf</t>
  </si>
  <si>
    <t>stl</t>
  </si>
  <si>
    <t>phi</t>
  </si>
  <si>
    <t>pit</t>
  </si>
  <si>
    <t>ari</t>
  </si>
  <si>
    <t>sd</t>
  </si>
  <si>
    <t>nym</t>
  </si>
  <si>
    <t>Miami Marlins</t>
  </si>
  <si>
    <t>mia</t>
  </si>
  <si>
    <t>mil</t>
  </si>
  <si>
    <t>chc</t>
  </si>
  <si>
    <t>hou</t>
  </si>
  <si>
    <t>col</t>
  </si>
  <si>
    <t>Compatibility Report for 2012PitchingStatsbyTeam-90.xls</t>
  </si>
  <si>
    <t>Run on 10/13/2012 12:05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</si>
  <si>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</si>
  <si>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</si>
  <si>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</si>
  <si>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</si>
  <si>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</si>
  <si>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AL2011'!W26:W32</t>
  </si>
  <si>
    <t>AL2011'!Z26:Z32</t>
  </si>
  <si>
    <t>AL2011'!AB26:AB32</t>
  </si>
  <si>
    <t>AL2011'!AJ26:AM32</t>
  </si>
  <si>
    <t>AL2011'!W34:W35</t>
  </si>
  <si>
    <t>AL2011'!Z34:Z35</t>
  </si>
  <si>
    <t>AL2011'!AB34:AB35</t>
  </si>
  <si>
    <t>AL2011'!AJ34:AM35</t>
  </si>
  <si>
    <t>AL2011'!W312</t>
  </si>
  <si>
    <t>AL2011'!Z312</t>
  </si>
  <si>
    <t>AL2011'!AB312</t>
  </si>
  <si>
    <t>AL2011'!AJ312:AM312</t>
  </si>
  <si>
    <t>AL2011'!W318</t>
  </si>
  <si>
    <t>AL2011'!Z318</t>
  </si>
  <si>
    <t>AL2011'!AB318</t>
  </si>
  <si>
    <t>AL2011'!AJ318:AM318</t>
  </si>
  <si>
    <t>Excel 97-2003</t>
  </si>
  <si>
    <t>tb</t>
  </si>
  <si>
    <t>oak</t>
  </si>
  <si>
    <t>det</t>
  </si>
  <si>
    <t>sea</t>
  </si>
  <si>
    <t>nyy</t>
  </si>
  <si>
    <t>bal</t>
  </si>
  <si>
    <t>tex</t>
  </si>
  <si>
    <t>ana</t>
  </si>
  <si>
    <t>cws</t>
  </si>
  <si>
    <t>kc</t>
  </si>
  <si>
    <t>tor</t>
  </si>
  <si>
    <t>bos</t>
  </si>
  <si>
    <t>min</t>
  </si>
  <si>
    <t>cle</t>
  </si>
  <si>
    <t>AB▼</t>
  </si>
  <si>
    <t>2B▼</t>
  </si>
  <si>
    <t>3B▼</t>
  </si>
  <si>
    <t>RBI▼</t>
  </si>
  <si>
    <t>AVG▼</t>
  </si>
  <si>
    <t>OBP▼</t>
  </si>
  <si>
    <t>OPS▼</t>
  </si>
  <si>
    <t>HBP▼</t>
  </si>
  <si>
    <t>SAC▼</t>
  </si>
  <si>
    <t>SF▼</t>
  </si>
  <si>
    <t>TB▼</t>
  </si>
  <si>
    <t>XBH▼</t>
  </si>
  <si>
    <t>GDP▼</t>
  </si>
  <si>
    <t>PA▼</t>
  </si>
  <si>
    <t>Prado</t>
  </si>
  <si>
    <t>Heyward</t>
  </si>
  <si>
    <t>Rizzo</t>
  </si>
  <si>
    <t>Frazier</t>
  </si>
  <si>
    <t>Tulowitzki</t>
  </si>
  <si>
    <t>Bailey</t>
  </si>
  <si>
    <t>MIAMI</t>
  </si>
  <si>
    <t>Victorino</t>
  </si>
  <si>
    <t>Lucroy</t>
  </si>
  <si>
    <t>Segura</t>
  </si>
  <si>
    <t>Grandal</t>
  </si>
  <si>
    <t>Lohse</t>
  </si>
  <si>
    <t>Zimmermann</t>
  </si>
  <si>
    <t>Strop</t>
  </si>
  <si>
    <t>O'Day</t>
  </si>
  <si>
    <t>Span</t>
  </si>
  <si>
    <t>Masterson</t>
  </si>
  <si>
    <t>Scherzer</t>
  </si>
  <si>
    <t>Ogando</t>
  </si>
  <si>
    <t>ShO</t>
  </si>
  <si>
    <t>+65</t>
  </si>
  <si>
    <t>24</t>
  </si>
  <si>
    <t>+62</t>
  </si>
  <si>
    <t>IP Roundup</t>
  </si>
  <si>
    <t> Ziegler, B</t>
  </si>
  <si>
    <t> Putz, J</t>
  </si>
  <si>
    <t> Harris, W</t>
  </si>
  <si>
    <t> Collmenter, J</t>
  </si>
  <si>
    <t> Miley, W</t>
  </si>
  <si>
    <t> Paterson, J</t>
  </si>
  <si>
    <t> Cahill, T</t>
  </si>
  <si>
    <t> Roe, C</t>
  </si>
  <si>
    <t> Bell, H</t>
  </si>
  <si>
    <t> Delgado, R</t>
  </si>
  <si>
    <t> McCarthy, B</t>
  </si>
  <si>
    <t> Sipp, T</t>
  </si>
  <si>
    <t> Skaggs, T</t>
  </si>
  <si>
    <t> Kennedy, I</t>
  </si>
  <si>
    <t> Spruill, Z</t>
  </si>
  <si>
    <t> Thatcher, J</t>
  </si>
  <si>
    <t> De La Rosa, E</t>
  </si>
  <si>
    <t> Holmberg, D</t>
  </si>
  <si>
    <t> Hale, D</t>
  </si>
  <si>
    <t> Kimbrel, C</t>
  </si>
  <si>
    <t> Avilan, L</t>
  </si>
  <si>
    <t> Carpenter, D</t>
  </si>
  <si>
    <t> O'Flaherty, E</t>
  </si>
  <si>
    <t> Varvaro, A</t>
  </si>
  <si>
    <t> Wood, A</t>
  </si>
  <si>
    <t> Teheran, J</t>
  </si>
  <si>
    <t> Minor, M</t>
  </si>
  <si>
    <t> Walden, J</t>
  </si>
  <si>
    <t> Downs, S</t>
  </si>
  <si>
    <t> Hudson, T</t>
  </si>
  <si>
    <t> Maholm, P</t>
  </si>
  <si>
    <t> Martinez, C</t>
  </si>
  <si>
    <t> Rasmus, C</t>
  </si>
  <si>
    <t> Burnett, A</t>
  </si>
  <si>
    <t> Rosscup, Z</t>
  </si>
  <si>
    <t> Grimm, J</t>
  </si>
  <si>
    <t> Guerrier, M</t>
  </si>
  <si>
    <t> Parker, B</t>
  </si>
  <si>
    <t> Strop, P</t>
  </si>
  <si>
    <t> Wood, T</t>
  </si>
  <si>
    <t> Garza, M</t>
  </si>
  <si>
    <t> Feldman, S</t>
  </si>
  <si>
    <t> Gregg, K</t>
  </si>
  <si>
    <t> Russell, J</t>
  </si>
  <si>
    <t> Baker, S</t>
  </si>
  <si>
    <t> Arrieta, J</t>
  </si>
  <si>
    <t> Rusin, C</t>
  </si>
  <si>
    <t> Villanueva, C</t>
  </si>
  <si>
    <t> Samardzija, J</t>
  </si>
  <si>
    <t> Rodriguez, H</t>
  </si>
  <si>
    <t> Rondon, H</t>
  </si>
  <si>
    <t> Jackson, E</t>
  </si>
  <si>
    <t> Fujikawa, K</t>
  </si>
  <si>
    <t> Marmol, C</t>
  </si>
  <si>
    <t> Camp, S</t>
  </si>
  <si>
    <t> Putnam, Z</t>
  </si>
  <si>
    <t> Duke, Z</t>
  </si>
  <si>
    <t> Marshall, S</t>
  </si>
  <si>
    <t> Christiani, N</t>
  </si>
  <si>
    <t> Chapman, A</t>
  </si>
  <si>
    <t> LeCure, S</t>
  </si>
  <si>
    <t> Cueto, J</t>
  </si>
  <si>
    <t> Hoover, J</t>
  </si>
  <si>
    <t> Simon, A</t>
  </si>
  <si>
    <t> Cingrani, T</t>
  </si>
  <si>
    <t> Latos, M</t>
  </si>
  <si>
    <t> Parra, M</t>
  </si>
  <si>
    <t> Leake, M</t>
  </si>
  <si>
    <t> Bailey, H</t>
  </si>
  <si>
    <t> Arroyo, B</t>
  </si>
  <si>
    <t> Ondrusek, L</t>
  </si>
  <si>
    <t> Broxton, J</t>
  </si>
  <si>
    <t> Partch, C</t>
  </si>
  <si>
    <t> Villarreal, P</t>
  </si>
  <si>
    <t> Brothers, R</t>
  </si>
  <si>
    <t> Ottavino, A</t>
  </si>
  <si>
    <t> Chatwood, T</t>
  </si>
  <si>
    <t> Chacin, J</t>
  </si>
  <si>
    <t> De La Rosa, J</t>
  </si>
  <si>
    <t> Lopez, W</t>
  </si>
  <si>
    <t> Belisle, M</t>
  </si>
  <si>
    <t> Outman, J</t>
  </si>
  <si>
    <t> Scahill, R</t>
  </si>
  <si>
    <t> Nicasio, J</t>
  </si>
  <si>
    <t> Bettis, C</t>
  </si>
  <si>
    <t> Pomeranz, D</t>
  </si>
  <si>
    <t> Francis, J</t>
  </si>
  <si>
    <t> Manship, J</t>
  </si>
  <si>
    <t> McHugh, C</t>
  </si>
  <si>
    <t> Schumaker, S</t>
  </si>
  <si>
    <t> Wilson, B</t>
  </si>
  <si>
    <t> Kershaw, C</t>
  </si>
  <si>
    <t> Jansen, K</t>
  </si>
  <si>
    <t> Howell, J</t>
  </si>
  <si>
    <t> Dominguez, J</t>
  </si>
  <si>
    <t> Rodriguez, P</t>
  </si>
  <si>
    <t> Withrow, C</t>
  </si>
  <si>
    <t> Greinke, Z</t>
  </si>
  <si>
    <t> Ryu, H</t>
  </si>
  <si>
    <t> Nolasco, R</t>
  </si>
  <si>
    <t> Fife, S</t>
  </si>
  <si>
    <t> Belisario, R</t>
  </si>
  <si>
    <t> Volquez, E</t>
  </si>
  <si>
    <t> Capuano, C</t>
  </si>
  <si>
    <t> Beckett, J</t>
  </si>
  <si>
    <t> League, B</t>
  </si>
  <si>
    <t> Guerra, J</t>
  </si>
  <si>
    <t> Wall, J</t>
  </si>
  <si>
    <t> Tolleson, S</t>
  </si>
  <si>
    <t> Fernandez, J</t>
  </si>
  <si>
    <t> Cishek, S</t>
  </si>
  <si>
    <t> Qualls, C</t>
  </si>
  <si>
    <t> Dunn, M</t>
  </si>
  <si>
    <t> Caminero, A</t>
  </si>
  <si>
    <t> Webb, R</t>
  </si>
  <si>
    <t> Hand, B</t>
  </si>
  <si>
    <t> Ramos, A</t>
  </si>
  <si>
    <t> Eovaldi, N</t>
  </si>
  <si>
    <t> Alvarez, H</t>
  </si>
  <si>
    <t> Turner, J</t>
  </si>
  <si>
    <t> Jennings, D</t>
  </si>
  <si>
    <t> Slowey, K</t>
  </si>
  <si>
    <t> Koehler, T</t>
  </si>
  <si>
    <t> LeBlanc, W</t>
  </si>
  <si>
    <t> Flynn, B</t>
  </si>
  <si>
    <t> Dyson, S</t>
  </si>
  <si>
    <t> Hatcher, C</t>
  </si>
  <si>
    <t> Nelson, J</t>
  </si>
  <si>
    <t> Rodriguez, F</t>
  </si>
  <si>
    <t> Thornburg, T</t>
  </si>
  <si>
    <t> Kintzler, B</t>
  </si>
  <si>
    <t> Henderson, J</t>
  </si>
  <si>
    <t> Lohse, K</t>
  </si>
  <si>
    <t> Badenhop, B</t>
  </si>
  <si>
    <t> Estrada, M</t>
  </si>
  <si>
    <t> Gorzelanny, T</t>
  </si>
  <si>
    <t> Wooten, R</t>
  </si>
  <si>
    <t> Figaro, A</t>
  </si>
  <si>
    <t> Gallardo, Y</t>
  </si>
  <si>
    <t> Peralta, W</t>
  </si>
  <si>
    <t> Axford, J</t>
  </si>
  <si>
    <t> Gonzalez, M</t>
  </si>
  <si>
    <t> Fiers, M</t>
  </si>
  <si>
    <t> Parnell, B</t>
  </si>
  <si>
    <t> Mejia, J</t>
  </si>
  <si>
    <t> Hawkins, L</t>
  </si>
  <si>
    <t> Wheeler, Z</t>
  </si>
  <si>
    <t> Torres, C</t>
  </si>
  <si>
    <t> Black, V</t>
  </si>
  <si>
    <t> Harang, A</t>
  </si>
  <si>
    <t> Gee, D</t>
  </si>
  <si>
    <t> Rice, S</t>
  </si>
  <si>
    <t> Niese, J</t>
  </si>
  <si>
    <t> Edgin, J</t>
  </si>
  <si>
    <t> Germen, G</t>
  </si>
  <si>
    <t> Familia, J</t>
  </si>
  <si>
    <t> Francisco, F</t>
  </si>
  <si>
    <t> Atchison, S</t>
  </si>
  <si>
    <t> Matsuzaka, D</t>
  </si>
  <si>
    <t> Bastardo, A</t>
  </si>
  <si>
    <t> Diekman, J</t>
  </si>
  <si>
    <t> Lee, C</t>
  </si>
  <si>
    <t> Papelbon, J</t>
  </si>
  <si>
    <t> Savery, J</t>
  </si>
  <si>
    <t> Hamels, C</t>
  </si>
  <si>
    <t> Jimenez, C</t>
  </si>
  <si>
    <t> Garcia, L</t>
  </si>
  <si>
    <t> De Fratus, J</t>
  </si>
  <si>
    <t> Adams, M</t>
  </si>
  <si>
    <t> Pettibone, J</t>
  </si>
  <si>
    <t> Aumont, P</t>
  </si>
  <si>
    <t> Rosenberg, B</t>
  </si>
  <si>
    <t> Kendrick, K</t>
  </si>
  <si>
    <t> Lannan, J</t>
  </si>
  <si>
    <t> Martin, E</t>
  </si>
  <si>
    <t> Valdes, R</t>
  </si>
  <si>
    <t> Ramirez, J</t>
  </si>
  <si>
    <t> Farnsworth, K</t>
  </si>
  <si>
    <t> Melancon, M</t>
  </si>
  <si>
    <t> Pimentel, S</t>
  </si>
  <si>
    <t> Cumpton, B</t>
  </si>
  <si>
    <t> Wilson, J</t>
  </si>
  <si>
    <t> Watson, T</t>
  </si>
  <si>
    <t> Grilli, J</t>
  </si>
  <si>
    <t> Mazzaro, V</t>
  </si>
  <si>
    <t> Liriano, F</t>
  </si>
  <si>
    <t> Cole, G</t>
  </si>
  <si>
    <t> Morton, C</t>
  </si>
  <si>
    <t> Gomez, J</t>
  </si>
  <si>
    <t> Morris, B</t>
  </si>
  <si>
    <t> Locke, J</t>
  </si>
  <si>
    <t> Rodriguez, W</t>
  </si>
  <si>
    <t> Hughes, J</t>
  </si>
  <si>
    <t> Johnson, K</t>
  </si>
  <si>
    <t> Leroux, C</t>
  </si>
  <si>
    <t> Irwin, P</t>
  </si>
  <si>
    <t> Mikolas, M</t>
  </si>
  <si>
    <t> Layne, T</t>
  </si>
  <si>
    <t> Vincent, N</t>
  </si>
  <si>
    <t> Street, H</t>
  </si>
  <si>
    <t> Gregerson, L</t>
  </si>
  <si>
    <t> Boxberger, B</t>
  </si>
  <si>
    <t> Cashner, A</t>
  </si>
  <si>
    <t> Ross, T</t>
  </si>
  <si>
    <t> Brach, B</t>
  </si>
  <si>
    <t> Thayer, D</t>
  </si>
  <si>
    <t> Stauffer, T</t>
  </si>
  <si>
    <t> Stults, E</t>
  </si>
  <si>
    <t> O'Sullivan, S</t>
  </si>
  <si>
    <t> Erlin, R</t>
  </si>
  <si>
    <t> Bass, A</t>
  </si>
  <si>
    <t> Hembree, H</t>
  </si>
  <si>
    <t> Lopez, J</t>
  </si>
  <si>
    <t> Casilla, S</t>
  </si>
  <si>
    <t> Machi, J</t>
  </si>
  <si>
    <t> Romo, S</t>
  </si>
  <si>
    <t> Bumgarner, M</t>
  </si>
  <si>
    <t> Dunning, J</t>
  </si>
  <si>
    <t> Petit, Y</t>
  </si>
  <si>
    <t> Affeldt, J</t>
  </si>
  <si>
    <t> Cain, M</t>
  </si>
  <si>
    <t> Lincecum, T</t>
  </si>
  <si>
    <t> Kontos, G</t>
  </si>
  <si>
    <t> Vogelsong, R</t>
  </si>
  <si>
    <t> Kickham, M</t>
  </si>
  <si>
    <t> Ramirez, R</t>
  </si>
  <si>
    <t> Surkamp, E</t>
  </si>
  <si>
    <t> Siegrist, K</t>
  </si>
  <si>
    <t> Freeman, S</t>
  </si>
  <si>
    <t> Choate, R</t>
  </si>
  <si>
    <t> Maness, S</t>
  </si>
  <si>
    <t> Rosenthal, T</t>
  </si>
  <si>
    <t> Kelly, J</t>
  </si>
  <si>
    <t> Mujica, E</t>
  </si>
  <si>
    <t> Wacha, M</t>
  </si>
  <si>
    <t> Wainwright, A</t>
  </si>
  <si>
    <t> Miller, S</t>
  </si>
  <si>
    <t> Garcia, J</t>
  </si>
  <si>
    <t> Lynn, L</t>
  </si>
  <si>
    <t> Butler, K</t>
  </si>
  <si>
    <t> Salas, F</t>
  </si>
  <si>
    <t> Lyons, T</t>
  </si>
  <si>
    <t> Rzepczynski, M</t>
  </si>
  <si>
    <t> Cleto, M</t>
  </si>
  <si>
    <t> Cedeno, X</t>
  </si>
  <si>
    <t> Roark, T</t>
  </si>
  <si>
    <t> Clippard, T</t>
  </si>
  <si>
    <t> Stammen, C</t>
  </si>
  <si>
    <t> Strasburg, S</t>
  </si>
  <si>
    <t> Soriano, R</t>
  </si>
  <si>
    <t> Zimmermann, J</t>
  </si>
  <si>
    <t> Abad, F</t>
  </si>
  <si>
    <t> Gonzalez, G</t>
  </si>
  <si>
    <t> Jordan, T</t>
  </si>
  <si>
    <t> Krol, I</t>
  </si>
  <si>
    <t> Detwiler, R</t>
  </si>
  <si>
    <t> Storen, D</t>
  </si>
  <si>
    <t> Haren, D</t>
  </si>
  <si>
    <t> Mattheus, R</t>
  </si>
  <si>
    <t> Karns, N</t>
  </si>
  <si>
    <t> O'Day, D</t>
  </si>
  <si>
    <t> Hunter, T</t>
  </si>
  <si>
    <t> Johnson, J</t>
  </si>
  <si>
    <t> Stinson, J</t>
  </si>
  <si>
    <t> Matusz, B</t>
  </si>
  <si>
    <t> Patton, T</t>
  </si>
  <si>
    <t> Tillman, C</t>
  </si>
  <si>
    <t> Chen, W</t>
  </si>
  <si>
    <t> McFarland, T</t>
  </si>
  <si>
    <t> Norris, B</t>
  </si>
  <si>
    <t> Jurrjens, J</t>
  </si>
  <si>
    <t> Britton, Z</t>
  </si>
  <si>
    <t> Hammel, J</t>
  </si>
  <si>
    <t> Gausman, K</t>
  </si>
  <si>
    <t> Uehara, K</t>
  </si>
  <si>
    <t> Buchholz, C</t>
  </si>
  <si>
    <t> Breslow, C</t>
  </si>
  <si>
    <t> Miller, A</t>
  </si>
  <si>
    <t> Tazawa, J</t>
  </si>
  <si>
    <t> Lackey, J</t>
  </si>
  <si>
    <t> Thornton, M</t>
  </si>
  <si>
    <t> Beato, P</t>
  </si>
  <si>
    <t> Lester, J</t>
  </si>
  <si>
    <t> Britton, D</t>
  </si>
  <si>
    <t> Peavy, J</t>
  </si>
  <si>
    <t> Doubront, F</t>
  </si>
  <si>
    <t> Morales, F</t>
  </si>
  <si>
    <t> Aceves, A</t>
  </si>
  <si>
    <t> Wilson, A</t>
  </si>
  <si>
    <t> Workman, B</t>
  </si>
  <si>
    <t> Wright, S</t>
  </si>
  <si>
    <t> De La Rosa, R</t>
  </si>
  <si>
    <t> Webster, A</t>
  </si>
  <si>
    <t> Sale, C</t>
  </si>
  <si>
    <t> Lindstrom, M</t>
  </si>
  <si>
    <t> Webb, D</t>
  </si>
  <si>
    <t> Johnson, E</t>
  </si>
  <si>
    <t> Petricka, J</t>
  </si>
  <si>
    <t> Quintana, J</t>
  </si>
  <si>
    <t> Santiago, H</t>
  </si>
  <si>
    <t> Reed, A</t>
  </si>
  <si>
    <t> Jones, N</t>
  </si>
  <si>
    <t> Veal, D</t>
  </si>
  <si>
    <t> Danks, J</t>
  </si>
  <si>
    <t> Rienzo, A</t>
  </si>
  <si>
    <t> Floyd, G</t>
  </si>
  <si>
    <t> Axelrod, D</t>
  </si>
  <si>
    <t> Leesman, C</t>
  </si>
  <si>
    <t> Tomlin, J</t>
  </si>
  <si>
    <t> Wood, B</t>
  </si>
  <si>
    <t> Smith, J</t>
  </si>
  <si>
    <t> Allen, C</t>
  </si>
  <si>
    <t> Salazar, D</t>
  </si>
  <si>
    <t> Albers, M</t>
  </si>
  <si>
    <t> Shaw, B</t>
  </si>
  <si>
    <t> Jimenez, U</t>
  </si>
  <si>
    <t> Masterson, J</t>
  </si>
  <si>
    <t> McAllister, Z</t>
  </si>
  <si>
    <t> Kluber, C</t>
  </si>
  <si>
    <t> Kazmir, S</t>
  </si>
  <si>
    <t> Pestano, V</t>
  </si>
  <si>
    <t> Perez, C</t>
  </si>
  <si>
    <t> Bauer, T</t>
  </si>
  <si>
    <t> Hagadone, N</t>
  </si>
  <si>
    <t> Hill, R</t>
  </si>
  <si>
    <t> Carrasco, C</t>
  </si>
  <si>
    <t> Guilmet, P</t>
  </si>
  <si>
    <t> Huff, D</t>
  </si>
  <si>
    <t> Benoit, J</t>
  </si>
  <si>
    <t> Smyly, D</t>
  </si>
  <si>
    <t> Sanchez, A</t>
  </si>
  <si>
    <t> Scherzer, M</t>
  </si>
  <si>
    <t> Putkonen, L</t>
  </si>
  <si>
    <t> Veras, J</t>
  </si>
  <si>
    <t> Verlander, J</t>
  </si>
  <si>
    <t> Fister, D</t>
  </si>
  <si>
    <t> Ortega, J</t>
  </si>
  <si>
    <t> Reed, E</t>
  </si>
  <si>
    <t> Porcello, R</t>
  </si>
  <si>
    <t> Alburquerque, A</t>
  </si>
  <si>
    <t> Downs, D</t>
  </si>
  <si>
    <t> Coke, P</t>
  </si>
  <si>
    <t> Valverde, J</t>
  </si>
  <si>
    <t> Alvarez, J</t>
  </si>
  <si>
    <t> Chapman, K</t>
  </si>
  <si>
    <t> Cosart, J</t>
  </si>
  <si>
    <t> Oberholtzer, B</t>
  </si>
  <si>
    <t> Zeid, J</t>
  </si>
  <si>
    <t> Wright, W</t>
  </si>
  <si>
    <t> Cisnero, J</t>
  </si>
  <si>
    <t> Bedard, E</t>
  </si>
  <si>
    <t> Fields, J</t>
  </si>
  <si>
    <t> Keuchel, D</t>
  </si>
  <si>
    <t> Peacock, B</t>
  </si>
  <si>
    <t> Clemens, P</t>
  </si>
  <si>
    <t> De Leon, J</t>
  </si>
  <si>
    <t> Lyles, J</t>
  </si>
  <si>
    <t> Ambriz, H</t>
  </si>
  <si>
    <t> Harrell, L</t>
  </si>
  <si>
    <t> Martinez, D</t>
  </si>
  <si>
    <t> Bueno, F</t>
  </si>
  <si>
    <t> Joseph, D</t>
  </si>
  <si>
    <t> Coleman, L</t>
  </si>
  <si>
    <t> Holland, G</t>
  </si>
  <si>
    <t> Duffy, D</t>
  </si>
  <si>
    <t> Shields, J</t>
  </si>
  <si>
    <t> Smith, W</t>
  </si>
  <si>
    <t> Santana, E</t>
  </si>
  <si>
    <t> Chen, B</t>
  </si>
  <si>
    <t> Crow, A</t>
  </si>
  <si>
    <t> Gutierrez, J</t>
  </si>
  <si>
    <t> Ventura, Y</t>
  </si>
  <si>
    <t> Collins, T</t>
  </si>
  <si>
    <t> Herrera, K</t>
  </si>
  <si>
    <t> Guthrie, J</t>
  </si>
  <si>
    <t> Davis, W</t>
  </si>
  <si>
    <t> Shoemaker, M</t>
  </si>
  <si>
    <t> Burnett, S</t>
  </si>
  <si>
    <t> De La Rosa, D</t>
  </si>
  <si>
    <t> Weaver, J</t>
  </si>
  <si>
    <t> Wilson, C</t>
  </si>
  <si>
    <t> Kohn, M</t>
  </si>
  <si>
    <t> Frieri, E</t>
  </si>
  <si>
    <t> Vargas, J</t>
  </si>
  <si>
    <t> Richards, G</t>
  </si>
  <si>
    <t> Jepsen, K</t>
  </si>
  <si>
    <t> Williams, J</t>
  </si>
  <si>
    <t> Buckner, B</t>
  </si>
  <si>
    <t> Maronde, N</t>
  </si>
  <si>
    <t> Roth, M</t>
  </si>
  <si>
    <t> Lowe, M</t>
  </si>
  <si>
    <t> Tonkin, M</t>
  </si>
  <si>
    <t> Thielbar, C</t>
  </si>
  <si>
    <t> Perkins, G</t>
  </si>
  <si>
    <t> Swarzak, A</t>
  </si>
  <si>
    <t> Burton, J</t>
  </si>
  <si>
    <t> Deduno, S</t>
  </si>
  <si>
    <t> Pressly, R</t>
  </si>
  <si>
    <t> Fien, C</t>
  </si>
  <si>
    <t> Duensing, B</t>
  </si>
  <si>
    <t> Correia, K</t>
  </si>
  <si>
    <t> Pelfrey, M</t>
  </si>
  <si>
    <t> Gibson, K</t>
  </si>
  <si>
    <t> Hernandez, P</t>
  </si>
  <si>
    <t> Hendriks, L</t>
  </si>
  <si>
    <t> Worley, V</t>
  </si>
  <si>
    <t> Daley, M</t>
  </si>
  <si>
    <t> Robertson, D</t>
  </si>
  <si>
    <t> Nuno, V</t>
  </si>
  <si>
    <t> Cabral, C</t>
  </si>
  <si>
    <t> Nova, I</t>
  </si>
  <si>
    <t> Logan, B</t>
  </si>
  <si>
    <t> Kuroda, H</t>
  </si>
  <si>
    <t> Warren, A</t>
  </si>
  <si>
    <t> Claiborne, P</t>
  </si>
  <si>
    <t> Kelley, S</t>
  </si>
  <si>
    <t> Sabathia, C</t>
  </si>
  <si>
    <t> Chamberlain, J</t>
  </si>
  <si>
    <t> Phelps, D</t>
  </si>
  <si>
    <t> Hughes, P</t>
  </si>
  <si>
    <t> Betances, D</t>
  </si>
  <si>
    <t> Miller, J</t>
  </si>
  <si>
    <t> Otero, D</t>
  </si>
  <si>
    <t> Cook, R</t>
  </si>
  <si>
    <t> Balfour, G</t>
  </si>
  <si>
    <t> Colon, B</t>
  </si>
  <si>
    <t> Gray, S</t>
  </si>
  <si>
    <t> Doolittle, S</t>
  </si>
  <si>
    <t> Blevins, J</t>
  </si>
  <si>
    <t> Neshek, P</t>
  </si>
  <si>
    <t> Chavez, J</t>
  </si>
  <si>
    <t> Straily, D</t>
  </si>
  <si>
    <t> Milone, T</t>
  </si>
  <si>
    <t> Scribner, E</t>
  </si>
  <si>
    <t> Anderson, B</t>
  </si>
  <si>
    <t> Figueroa, P</t>
  </si>
  <si>
    <t> Pryor, S</t>
  </si>
  <si>
    <t> Paxton, J</t>
  </si>
  <si>
    <t> Iwakuma, H</t>
  </si>
  <si>
    <t> Medina, Y</t>
  </si>
  <si>
    <t> Hernandez, F</t>
  </si>
  <si>
    <t> Walker, T</t>
  </si>
  <si>
    <t> Perez, O</t>
  </si>
  <si>
    <t> Furbush, C</t>
  </si>
  <si>
    <t> Wilhelmsen, T</t>
  </si>
  <si>
    <t> Farquhar, D</t>
  </si>
  <si>
    <t> Luetge, L</t>
  </si>
  <si>
    <t> Ramirez, E</t>
  </si>
  <si>
    <t> Saunders, J</t>
  </si>
  <si>
    <t> Capps, C</t>
  </si>
  <si>
    <t> LaFromboise, B</t>
  </si>
  <si>
    <t> Beavan, B</t>
  </si>
  <si>
    <t> Maurer, B</t>
  </si>
  <si>
    <t> Noesi, H</t>
  </si>
  <si>
    <t> Jeffress, J</t>
  </si>
  <si>
    <t> Santos, S</t>
  </si>
  <si>
    <t> McGowan, D</t>
  </si>
  <si>
    <t> Loup, A</t>
  </si>
  <si>
    <t> Janssen, C</t>
  </si>
  <si>
    <t> Jenkins, C</t>
  </si>
  <si>
    <t> Cecil, B</t>
  </si>
  <si>
    <t> Delabar, S</t>
  </si>
  <si>
    <t> Wagner, N</t>
  </si>
  <si>
    <t> Lincoln, B</t>
  </si>
  <si>
    <t> Buehrle, M</t>
  </si>
  <si>
    <t> Dickey, R</t>
  </si>
  <si>
    <t> Redmond, T</t>
  </si>
  <si>
    <t> Happ, J</t>
  </si>
  <si>
    <t> Rogers, E</t>
  </si>
  <si>
    <t> Morrow, B</t>
  </si>
  <si>
    <t> Drabek, K</t>
  </si>
  <si>
    <t> Germano, J</t>
  </si>
  <si>
    <t> Nolin, S</t>
  </si>
  <si>
    <t> Beliveau, J</t>
  </si>
  <si>
    <t> Torres, A</t>
  </si>
  <si>
    <t> Colome, A</t>
  </si>
  <si>
    <t> Cobb, A</t>
  </si>
  <si>
    <t> Wright, J</t>
  </si>
  <si>
    <t> Archer, C</t>
  </si>
  <si>
    <t> Moore, M</t>
  </si>
  <si>
    <t> Price, D</t>
  </si>
  <si>
    <t> Rodney, F</t>
  </si>
  <si>
    <t> Peralta, J</t>
  </si>
  <si>
    <t> Odorizzi, J</t>
  </si>
  <si>
    <t> McGee, J</t>
  </si>
  <si>
    <t> Ramos, C</t>
  </si>
  <si>
    <t> Hernandez, R</t>
  </si>
  <si>
    <t> Lueke, J</t>
  </si>
  <si>
    <t> Hellickson, J</t>
  </si>
  <si>
    <t> Gomes, B</t>
  </si>
  <si>
    <t> Feliz, N</t>
  </si>
  <si>
    <t> Cotts, N</t>
  </si>
  <si>
    <t> Nathan, J</t>
  </si>
  <si>
    <t> Scheppers, T</t>
  </si>
  <si>
    <t> Frasor, J</t>
  </si>
  <si>
    <t> Darvish, Y</t>
  </si>
  <si>
    <t> Ogando, A</t>
  </si>
  <si>
    <t> Holland, D</t>
  </si>
  <si>
    <t> Perez, M</t>
  </si>
  <si>
    <t> Soria, J</t>
  </si>
  <si>
    <t> Wolf, R</t>
  </si>
  <si>
    <t> Tepesch, N</t>
  </si>
  <si>
    <t> Lindblom, J</t>
  </si>
  <si>
    <t> Kirkman, M</t>
  </si>
  <si>
    <t> Harrison, M</t>
  </si>
  <si>
    <t>Arrogant Bastards</t>
  </si>
  <si>
    <t>A. Jackson</t>
  </si>
  <si>
    <t>W. Ramos</t>
  </si>
  <si>
    <t>E. Young</t>
  </si>
  <si>
    <t>Howard **</t>
  </si>
  <si>
    <t>Utley **</t>
  </si>
  <si>
    <t>Jimenez **</t>
  </si>
  <si>
    <t>Profar</t>
  </si>
  <si>
    <t>Gyorko</t>
  </si>
  <si>
    <t>B. Hamilton</t>
  </si>
  <si>
    <t>Zunino</t>
  </si>
  <si>
    <t>J. Kelly</t>
  </si>
  <si>
    <t>Unhinged Wahoos</t>
  </si>
  <si>
    <t>Bauer</t>
  </si>
  <si>
    <t>Devil Dogs</t>
  </si>
  <si>
    <t>Skaggs</t>
  </si>
  <si>
    <t>Ziegler **</t>
  </si>
  <si>
    <t>H. Ramirez</t>
  </si>
  <si>
    <t>T. d'Arnaud</t>
  </si>
  <si>
    <t>D. Wright</t>
  </si>
  <si>
    <t>WAS</t>
  </si>
  <si>
    <t>Rodriguez, H</t>
  </si>
  <si>
    <t>Weber, T</t>
  </si>
  <si>
    <t>-64</t>
  </si>
  <si>
    <t>23</t>
  </si>
  <si>
    <t>Instructions for applying the pitching formula to OOTL</t>
  </si>
  <si>
    <t>Paste each NL team to NLRaw worksheet.</t>
  </si>
  <si>
    <t>Paste each AL team to ALRaw worksheet.</t>
  </si>
  <si>
    <t>Copy all ALRaw stats to AL worksheet.</t>
  </si>
  <si>
    <t>Copy all NLRaw stats to NL worksheet.</t>
  </si>
  <si>
    <t>Copy columns V &amp; W from ALRaw.</t>
  </si>
  <si>
    <t>Right-click column H in AL and Insert Copied Cells.</t>
  </si>
  <si>
    <t>Copy column Y from ALRaw.</t>
  </si>
  <si>
    <t>Right-click column R in AL and Insert Copied Cells.</t>
  </si>
  <si>
    <t>Copy column AJ from ALRaw.</t>
  </si>
  <si>
    <t>Right-click column T in AL and Insert Copied Cells.</t>
  </si>
  <si>
    <t>Copy columns V &amp; W from NLRaw.</t>
  </si>
  <si>
    <t>Right-click column H in NL and Insert Copied Cells.</t>
  </si>
  <si>
    <t>Copy column Y from NLRaw.</t>
  </si>
  <si>
    <t>Right-click column R in NL and Insert Copied Cells.</t>
  </si>
  <si>
    <t>Copy column AJ from NLRaw.</t>
  </si>
  <si>
    <t>Right-click column T in NL and Insert Copied Cells.</t>
  </si>
  <si>
    <t>Copy previous regular season pitching stats (with headers) team by team from mlb.com.</t>
  </si>
  <si>
    <t>Delete AL column A (Ranking).</t>
  </si>
  <si>
    <t>Delete NL column A (Ranking).</t>
  </si>
  <si>
    <t>Paste below Toronto on ALRaw worksheet.</t>
  </si>
  <si>
    <t>Copy previous regular season AL Team hitting stats (with headers) from mlb.com.</t>
  </si>
  <si>
    <t>Copy previous regular season AL Team pitching stats (with headers) from mlb.com.</t>
  </si>
  <si>
    <t>Paste 4 rows below AL Team pitching stats on ALRaw worksheet.</t>
  </si>
  <si>
    <t>Convert AL Team IP (column L) from .1 &amp; .2 to .33 &amp; .67, respectively.</t>
  </si>
  <si>
    <t>Sum AL Team pitching stats column L; sum column O; sum column P; sum column Q; sum column AI.</t>
  </si>
  <si>
    <t>Below column G (ERA), divide sum column O*9 by sum column L. Formula bar should look like this: =(O419*9)/L419 (where '419' represents whatever row holds the sums).</t>
  </si>
  <si>
    <t>Copy sum AL Team pitching stats columns L, O, P, Q, and AI.</t>
  </si>
  <si>
    <t>2013 Season</t>
  </si>
  <si>
    <t>Insert these sums into the proper cells in row 6 of the LeagueRatings worksheet. (ERA will auto-calculate.)</t>
  </si>
  <si>
    <t>Sum AL Team hitting stats column I (2B).</t>
  </si>
  <si>
    <t>Copy previous regular season NL Team pitching stats (with headers) from mlb.com.</t>
  </si>
  <si>
    <t>Copy previous regular season NL Team hitting stats (with headers) from mlb.com.</t>
  </si>
  <si>
    <t>Paste 4 rows below NL Team pitching stats on NLRaw worksheet.</t>
  </si>
  <si>
    <t>Convert NL Team IP (column L) from .1 &amp; .2 to .33 &amp; .67, respectively.</t>
  </si>
  <si>
    <t>Sum NL Team pitching stats column L; sum column O; sum column P; sum column Q; sum column AI.</t>
  </si>
  <si>
    <t>Copy sum NL Team pitching stats columns L, O, P, Q, and AI.</t>
  </si>
  <si>
    <t>Insert these sums into the proper cells in row 17 of the LeagueRatings worksheet. (ERA will auto-calculate.)</t>
  </si>
  <si>
    <t>Insert this sum into cell C17 on the LeagueRatings worksheet.</t>
  </si>
  <si>
    <t>Insert this sum into cell C17 on the LeagueRatings worksheet. (NL formulae will auto-calculate in column K.)</t>
  </si>
  <si>
    <t>Insert this sum into cell C6 on the LeagueRatings worksheet. (AL formulae will auto-calculate in column K.)</t>
  </si>
  <si>
    <t>Paste below Washington on NLRaw worksheet.</t>
  </si>
  <si>
    <t>Stage 1 - Copy stats</t>
  </si>
  <si>
    <t>Stage 2 - Copy pitchers</t>
  </si>
  <si>
    <t>Copy each AL team's carded pitcher, (columns A-T), from AL worksheet to AL[year] worksheet. Carded pitchers in consecutive rows may be copied and pasted together.</t>
  </si>
  <si>
    <t>Once APBA releases the carded players list, BOLD each carded pitcher's name on the AL worksheet.</t>
  </si>
  <si>
    <t>Format column E (ERA) and column L (IP) as numbers with two decimal points. (Highlight both columns, right-click, select Format Cells, click Number, set to two decimal points, and click Ok.)</t>
  </si>
  <si>
    <t>All remaining work will be performed on AL[year] worksheet, (except traded carded pitchers).</t>
  </si>
  <si>
    <t>Once APBA releases the carded players list, BOLD each carded pitcher's name on the NL worksheet.</t>
  </si>
  <si>
    <t>Copy each NL team's carded pitcher, (columns A-T), from NL worksheet to NL[year] worksheet. Carded pitchers in consecutive rows may be copied and pasted together.</t>
  </si>
  <si>
    <t>All remaining work will be performed on NL[year] worksheet, (except traded carded pitchers).</t>
  </si>
  <si>
    <t>Manually convert each NL carded pitcher's IP (column L) from .10 &amp; .20 to .33 &amp; .67, respectively.</t>
  </si>
  <si>
    <t>Manually convert each AL carded pitcher's IP (column L) from .10 &amp; .20 to .33 &amp; .67, respectively.</t>
  </si>
  <si>
    <t>Copy column A to column AF.</t>
  </si>
  <si>
    <t>Column Z represents each carded pitcher's Power rating. Use the chart on PAdj worksheet to apply each matching Grade Adjustment calculation into Column AA. (All positive ratings will result in a negative adjustment and vice versa.)</t>
  </si>
  <si>
    <t>Column W represents each carded pitcher's Control rating. Use the chart on CAdj worksheet to apply each matching Grade Adjustment calculation into Column Y. (All positive ratings will result in a negative adjustment and vice versa.)</t>
  </si>
  <si>
    <t>Stage 3 - Apply Control &amp; Power</t>
  </si>
  <si>
    <t>Stage 4 - Compute Carded Pitcher Grades</t>
  </si>
  <si>
    <t>Once Control &amp; Power Grade Adjustments have been applied, Columns AB-AE auto-calculate.</t>
  </si>
  <si>
    <t>Each carded pitcher's raw grade displays in Column AE.</t>
  </si>
  <si>
    <t xml:space="preserve">If Column AE result is 0.00 to 7.99, ADD .50; </t>
  </si>
  <si>
    <t>If result is 8.00 to 12.49, ADD .33;</t>
  </si>
  <si>
    <t>If result is 12.50 or greater, add nothing.</t>
  </si>
  <si>
    <t>Round result to the nearest whole number. Type this final OOTL grade in Column AG.</t>
  </si>
  <si>
    <t>Stage 5 - Convert Control &amp; Power Ratings to Dice Rolls</t>
  </si>
  <si>
    <r>
      <t xml:space="preserve">11 –  </t>
    </r>
    <r>
      <rPr>
        <b/>
        <sz val="14"/>
        <color rgb="FF000000"/>
        <rFont val="Times New Roman"/>
        <family val="1"/>
      </rPr>
      <t xml:space="preserve">  </t>
    </r>
    <r>
      <rPr>
        <b/>
        <sz val="14"/>
        <color rgb="FFFF6600"/>
        <rFont val="Times New Roman"/>
        <family val="1"/>
      </rPr>
      <t>1</t>
    </r>
  </si>
  <si>
    <r>
      <t xml:space="preserve">31 –  </t>
    </r>
    <r>
      <rPr>
        <b/>
        <sz val="14"/>
        <color rgb="FFFF6600"/>
        <rFont val="Times New Roman"/>
        <family val="1"/>
      </rPr>
      <t>13</t>
    </r>
  </si>
  <si>
    <r>
      <t xml:space="preserve">51 –  </t>
    </r>
    <r>
      <rPr>
        <b/>
        <sz val="14"/>
        <color rgb="FFFF6600"/>
        <rFont val="Times New Roman"/>
        <family val="1"/>
      </rPr>
      <t>25</t>
    </r>
  </si>
  <si>
    <r>
      <t xml:space="preserve">12 –  </t>
    </r>
    <r>
      <rPr>
        <b/>
        <sz val="14"/>
        <color rgb="FF000000"/>
        <rFont val="Times New Roman"/>
        <family val="1"/>
      </rPr>
      <t xml:space="preserve">  </t>
    </r>
    <r>
      <rPr>
        <b/>
        <sz val="14"/>
        <color rgb="FFFF6600"/>
        <rFont val="Times New Roman"/>
        <family val="1"/>
      </rPr>
      <t>2</t>
    </r>
  </si>
  <si>
    <r>
      <t xml:space="preserve">32 –  </t>
    </r>
    <r>
      <rPr>
        <b/>
        <sz val="14"/>
        <color rgb="FFFF6600"/>
        <rFont val="Times New Roman"/>
        <family val="1"/>
      </rPr>
      <t>14</t>
    </r>
  </si>
  <si>
    <r>
      <t xml:space="preserve">52 –  </t>
    </r>
    <r>
      <rPr>
        <b/>
        <sz val="14"/>
        <color rgb="FFFF6600"/>
        <rFont val="Times New Roman"/>
        <family val="1"/>
      </rPr>
      <t>26</t>
    </r>
  </si>
  <si>
    <r>
      <t xml:space="preserve">13 –  </t>
    </r>
    <r>
      <rPr>
        <b/>
        <sz val="14"/>
        <color rgb="FF000000"/>
        <rFont val="Times New Roman"/>
        <family val="1"/>
      </rPr>
      <t xml:space="preserve">  </t>
    </r>
    <r>
      <rPr>
        <b/>
        <sz val="14"/>
        <color rgb="FFFF6600"/>
        <rFont val="Times New Roman"/>
        <family val="1"/>
      </rPr>
      <t>3</t>
    </r>
  </si>
  <si>
    <r>
      <t xml:space="preserve">33 –  </t>
    </r>
    <r>
      <rPr>
        <b/>
        <sz val="14"/>
        <color rgb="FFFF6600"/>
        <rFont val="Times New Roman"/>
        <family val="1"/>
      </rPr>
      <t>15</t>
    </r>
  </si>
  <si>
    <r>
      <t xml:space="preserve">53 –  </t>
    </r>
    <r>
      <rPr>
        <b/>
        <sz val="14"/>
        <color rgb="FFFF6600"/>
        <rFont val="Times New Roman"/>
        <family val="1"/>
      </rPr>
      <t>27</t>
    </r>
  </si>
  <si>
    <r>
      <t xml:space="preserve">14 – </t>
    </r>
    <r>
      <rPr>
        <b/>
        <sz val="14"/>
        <color rgb="FF000000"/>
        <rFont val="Times New Roman"/>
        <family val="1"/>
      </rPr>
      <t xml:space="preserve">   </t>
    </r>
    <r>
      <rPr>
        <b/>
        <sz val="14"/>
        <color rgb="FFFF6600"/>
        <rFont val="Times New Roman"/>
        <family val="1"/>
      </rPr>
      <t>4</t>
    </r>
  </si>
  <si>
    <r>
      <t xml:space="preserve">34 –  </t>
    </r>
    <r>
      <rPr>
        <b/>
        <sz val="14"/>
        <color rgb="FFFF6600"/>
        <rFont val="Times New Roman"/>
        <family val="1"/>
      </rPr>
      <t>16</t>
    </r>
  </si>
  <si>
    <r>
      <t xml:space="preserve">15 –    </t>
    </r>
    <r>
      <rPr>
        <b/>
        <sz val="14"/>
        <color rgb="FFFF6600"/>
        <rFont val="Times New Roman"/>
        <family val="1"/>
      </rPr>
      <t>5</t>
    </r>
  </si>
  <si>
    <r>
      <t xml:space="preserve">35 –  </t>
    </r>
    <r>
      <rPr>
        <b/>
        <sz val="14"/>
        <color rgb="FFFF6600"/>
        <rFont val="Times New Roman"/>
        <family val="1"/>
      </rPr>
      <t>17</t>
    </r>
  </si>
  <si>
    <r>
      <t xml:space="preserve">55 –  </t>
    </r>
    <r>
      <rPr>
        <b/>
        <sz val="14"/>
        <color rgb="FFFF6600"/>
        <rFont val="Times New Roman"/>
        <family val="1"/>
      </rPr>
      <t>29</t>
    </r>
  </si>
  <si>
    <r>
      <t xml:space="preserve">16 –    </t>
    </r>
    <r>
      <rPr>
        <b/>
        <sz val="14"/>
        <color rgb="FFFF6600"/>
        <rFont val="Times New Roman"/>
        <family val="1"/>
      </rPr>
      <t>6</t>
    </r>
  </si>
  <si>
    <r>
      <t xml:space="preserve">36 –  </t>
    </r>
    <r>
      <rPr>
        <b/>
        <sz val="14"/>
        <color rgb="FFFF6600"/>
        <rFont val="Times New Roman"/>
        <family val="1"/>
      </rPr>
      <t>18</t>
    </r>
  </si>
  <si>
    <r>
      <t xml:space="preserve">56 –  </t>
    </r>
    <r>
      <rPr>
        <b/>
        <sz val="14"/>
        <color rgb="FFFF6600"/>
        <rFont val="Times New Roman"/>
        <family val="1"/>
      </rPr>
      <t>30</t>
    </r>
  </si>
  <si>
    <r>
      <t xml:space="preserve">21 –  </t>
    </r>
    <r>
      <rPr>
        <b/>
        <sz val="14"/>
        <color rgb="FF000000"/>
        <rFont val="Times New Roman"/>
        <family val="1"/>
      </rPr>
      <t xml:space="preserve">  </t>
    </r>
    <r>
      <rPr>
        <b/>
        <sz val="14"/>
        <color rgb="FFFF6600"/>
        <rFont val="Times New Roman"/>
        <family val="1"/>
      </rPr>
      <t>7</t>
    </r>
  </si>
  <si>
    <r>
      <t xml:space="preserve">41 –  </t>
    </r>
    <r>
      <rPr>
        <b/>
        <sz val="14"/>
        <color rgb="FFFF6600"/>
        <rFont val="Times New Roman"/>
        <family val="1"/>
      </rPr>
      <t>19</t>
    </r>
  </si>
  <si>
    <r>
      <t xml:space="preserve">61 –  </t>
    </r>
    <r>
      <rPr>
        <b/>
        <sz val="14"/>
        <color rgb="FFFF6600"/>
        <rFont val="Times New Roman"/>
        <family val="1"/>
      </rPr>
      <t>31</t>
    </r>
  </si>
  <si>
    <r>
      <t xml:space="preserve">22 –  </t>
    </r>
    <r>
      <rPr>
        <b/>
        <sz val="14"/>
        <color rgb="FF000000"/>
        <rFont val="Times New Roman"/>
        <family val="1"/>
      </rPr>
      <t xml:space="preserve">  </t>
    </r>
    <r>
      <rPr>
        <b/>
        <sz val="14"/>
        <color rgb="FFFF6600"/>
        <rFont val="Times New Roman"/>
        <family val="1"/>
      </rPr>
      <t>8</t>
    </r>
  </si>
  <si>
    <r>
      <t xml:space="preserve">42 –  </t>
    </r>
    <r>
      <rPr>
        <b/>
        <sz val="14"/>
        <color rgb="FFFF6600"/>
        <rFont val="Times New Roman"/>
        <family val="1"/>
      </rPr>
      <t>20</t>
    </r>
  </si>
  <si>
    <r>
      <t xml:space="preserve">62 –  </t>
    </r>
    <r>
      <rPr>
        <b/>
        <sz val="14"/>
        <color rgb="FFFF6600"/>
        <rFont val="Times New Roman"/>
        <family val="1"/>
      </rPr>
      <t>32</t>
    </r>
  </si>
  <si>
    <r>
      <t xml:space="preserve">23 –  </t>
    </r>
    <r>
      <rPr>
        <b/>
        <sz val="14"/>
        <color rgb="FF000000"/>
        <rFont val="Times New Roman"/>
        <family val="1"/>
      </rPr>
      <t xml:space="preserve">  </t>
    </r>
    <r>
      <rPr>
        <b/>
        <sz val="14"/>
        <color rgb="FFFF6600"/>
        <rFont val="Times New Roman"/>
        <family val="1"/>
      </rPr>
      <t>9</t>
    </r>
  </si>
  <si>
    <r>
      <t xml:space="preserve">63 –  </t>
    </r>
    <r>
      <rPr>
        <b/>
        <sz val="14"/>
        <color rgb="FFFF6600"/>
        <rFont val="Times New Roman"/>
        <family val="1"/>
      </rPr>
      <t>33</t>
    </r>
  </si>
  <si>
    <r>
      <t xml:space="preserve">24 –  </t>
    </r>
    <r>
      <rPr>
        <b/>
        <sz val="14"/>
        <color rgb="FFFF6600"/>
        <rFont val="Times New Roman"/>
        <family val="1"/>
      </rPr>
      <t>10</t>
    </r>
  </si>
  <si>
    <r>
      <t xml:space="preserve">64 –  </t>
    </r>
    <r>
      <rPr>
        <b/>
        <sz val="14"/>
        <color rgb="FFFF6600"/>
        <rFont val="Times New Roman"/>
        <family val="1"/>
      </rPr>
      <t>34</t>
    </r>
  </si>
  <si>
    <r>
      <t xml:space="preserve">25 –  </t>
    </r>
    <r>
      <rPr>
        <b/>
        <sz val="14"/>
        <color rgb="FFFF6600"/>
        <rFont val="Times New Roman"/>
        <family val="1"/>
      </rPr>
      <t>11</t>
    </r>
  </si>
  <si>
    <r>
      <t xml:space="preserve">65 –  </t>
    </r>
    <r>
      <rPr>
        <b/>
        <sz val="14"/>
        <color rgb="FFFF6600"/>
        <rFont val="Times New Roman"/>
        <family val="1"/>
      </rPr>
      <t>35</t>
    </r>
  </si>
  <si>
    <r>
      <t xml:space="preserve">46 –  </t>
    </r>
    <r>
      <rPr>
        <b/>
        <sz val="14"/>
        <color rgb="FFFF6600"/>
        <rFont val="Times New Roman"/>
        <family val="1"/>
      </rPr>
      <t>24</t>
    </r>
  </si>
  <si>
    <r>
      <t xml:space="preserve">66 –  </t>
    </r>
    <r>
      <rPr>
        <b/>
        <sz val="14"/>
        <color rgb="FFFF6600"/>
        <rFont val="Times New Roman"/>
        <family val="1"/>
      </rPr>
      <t>36</t>
    </r>
  </si>
  <si>
    <r>
      <t xml:space="preserve">26 –  </t>
    </r>
    <r>
      <rPr>
        <b/>
        <sz val="14"/>
        <color rgb="FFFF6600"/>
        <rFont val="Times New Roman"/>
        <family val="1"/>
      </rPr>
      <t>12</t>
    </r>
  </si>
  <si>
    <r>
      <t xml:space="preserve">45 –  </t>
    </r>
    <r>
      <rPr>
        <b/>
        <sz val="14"/>
        <color rgb="FFFF6600"/>
        <rFont val="Times New Roman"/>
        <family val="1"/>
      </rPr>
      <t>23</t>
    </r>
  </si>
  <si>
    <r>
      <t xml:space="preserve">44 –  </t>
    </r>
    <r>
      <rPr>
        <b/>
        <sz val="14"/>
        <color rgb="FFFF6600"/>
        <rFont val="Times New Roman"/>
        <family val="1"/>
      </rPr>
      <t>22</t>
    </r>
  </si>
  <si>
    <r>
      <t xml:space="preserve">43 –  </t>
    </r>
    <r>
      <rPr>
        <b/>
        <sz val="14"/>
        <color rgb="FFFF6600"/>
        <rFont val="Times New Roman"/>
        <family val="1"/>
      </rPr>
      <t>21</t>
    </r>
  </si>
  <si>
    <r>
      <t xml:space="preserve">54 –  </t>
    </r>
    <r>
      <rPr>
        <b/>
        <sz val="14"/>
        <color rgb="FFFF6600"/>
        <rFont val="Times New Roman"/>
        <family val="1"/>
      </rPr>
      <t>28</t>
    </r>
  </si>
  <si>
    <t>Dice Roll Conversion</t>
  </si>
  <si>
    <t>Using the Dice Roll Conversion chart on the LeagueRatings worksheet, convert each carded pitcher's Column W. Type the Control dice roll result in Column AH.</t>
  </si>
  <si>
    <t>Using the Dice Roll Conversion chart on the LeagueRatings worksheet, convert each carded pitcher's Column Z. Type the Control dice roll result in Column AI.</t>
  </si>
  <si>
    <t>Stage 6 - Copy Final Numbers to Publisher Tables</t>
  </si>
  <si>
    <t>Copy each team's carded pitchers. Paste into its respective team table in Microsoft Publisher template.</t>
  </si>
  <si>
    <t>Stage 7 - Recompute All Traded Carded Pitchers</t>
  </si>
  <si>
    <t>Go to ESPN's Sortable Pitching Stats for the previous Regular Season.</t>
  </si>
  <si>
    <t>Note all traded carded pitchers.</t>
  </si>
  <si>
    <t>Copy each traded carded pitcher's complete stat line from AL and NL worksheets (Columns A-AO) to Multi-TeamPitchers worksheet.</t>
  </si>
  <si>
    <t>Be sure each traded carded pitcher's stat line represents the league in which he pitched (Columns W, Z &amp; AB).</t>
  </si>
  <si>
    <t>Be sure to leave 4 rows between pitcher stat rows. If a traded carded pitcher pitched for more than two teams, leave one additional row for each team.</t>
  </si>
  <si>
    <t>Each of the two rows below each pitcher's stat lines represents the percentage of time spent with each team. This weighs the new Final Pitching Grade, Control &amp; Power; and, combines Games, Starts, IP &amp; BF relative to the number of OOTL games.</t>
  </si>
  <si>
    <t>Each traded carded pitcher's weighted, summed raw grade displays in Column AE.</t>
  </si>
  <si>
    <t>Stage 8 - Copy Final Traded Carded Pitcher Numbers to Publisher Tables</t>
  </si>
  <si>
    <t>Copy each traded carded pitcher's complete stat line from the Multi-teamPitchers worksheet Columns AG-AM to the corresponding pitcher's complete stat line in the Microsoft Publisher template.</t>
  </si>
  <si>
    <t>Stage 9 - Convert Microsoft Publisher File to PDF</t>
  </si>
  <si>
    <t>Print the final Microsoft Publisher file to PDF. Distribute the PDF to all managers.</t>
  </si>
  <si>
    <t>=</t>
  </si>
  <si>
    <t> Marshall, E</t>
  </si>
  <si>
    <t> Hagens, B</t>
  </si>
  <si>
    <t> Chafin, A</t>
  </si>
  <si>
    <t> Anderson, C</t>
  </si>
  <si>
    <t> Rowland-Smith, R</t>
  </si>
  <si>
    <t> Bolsinger, M</t>
  </si>
  <si>
    <t> Stites, M</t>
  </si>
  <si>
    <t> Schultz, B</t>
  </si>
  <si>
    <t> Hudson, D</t>
  </si>
  <si>
    <t>SLG▲</t>
  </si>
  <si>
    <t> Buchter, R</t>
  </si>
  <si>
    <t> Shreve, C</t>
  </si>
  <si>
    <t> Simmons, S</t>
  </si>
  <si>
    <t> Thomas, I</t>
  </si>
  <si>
    <t> Jaime, J</t>
  </si>
  <si>
    <t> Schlosser, G</t>
  </si>
  <si>
    <t> Baker, J</t>
  </si>
  <si>
    <t> Ramirez, N</t>
  </si>
  <si>
    <t> Jokisch, E</t>
  </si>
  <si>
    <t> Hendricks, K</t>
  </si>
  <si>
    <t> Wada, T</t>
  </si>
  <si>
    <t> Beeler, D</t>
  </si>
  <si>
    <t> Schlitter, B</t>
  </si>
  <si>
    <t> Vizcaino, A</t>
  </si>
  <si>
    <t> Diaz, J</t>
  </si>
  <si>
    <t> Corcino, D</t>
  </si>
  <si>
    <t> Contreras, C</t>
  </si>
  <si>
    <t> Dennick, R</t>
  </si>
  <si>
    <t> Bell, T</t>
  </si>
  <si>
    <t> Brown, B</t>
  </si>
  <si>
    <t> Matzek, T</t>
  </si>
  <si>
    <t> Kahnle, T</t>
  </si>
  <si>
    <t> Flande, Y</t>
  </si>
  <si>
    <t> Masset, N</t>
  </si>
  <si>
    <t> Friedrich, C</t>
  </si>
  <si>
    <t> Bergman, C</t>
  </si>
  <si>
    <t> Butler, E</t>
  </si>
  <si>
    <t> Martin, C</t>
  </si>
  <si>
    <t> Garcia, Y</t>
  </si>
  <si>
    <t> Patterson, R</t>
  </si>
  <si>
    <t> Elbert, S</t>
  </si>
  <si>
    <t> Baez, P</t>
  </si>
  <si>
    <t> Coulombe, D</t>
  </si>
  <si>
    <t> Frias, C</t>
  </si>
  <si>
    <t> Butera, D</t>
  </si>
  <si>
    <t> Heaney, A</t>
  </si>
  <si>
    <t> DeSclafani, A</t>
  </si>
  <si>
    <t> Penny, B</t>
  </si>
  <si>
    <t> Maldonado, M</t>
  </si>
  <si>
    <t> Overbay, L</t>
  </si>
  <si>
    <t> Wang, W</t>
  </si>
  <si>
    <t> Carlyle, B</t>
  </si>
  <si>
    <t> Eveland, D</t>
  </si>
  <si>
    <t> deGrom, J</t>
  </si>
  <si>
    <t> Goeddel, E</t>
  </si>
  <si>
    <t> Montero, R</t>
  </si>
  <si>
    <t> Alvarez, D</t>
  </si>
  <si>
    <t> Neris, H</t>
  </si>
  <si>
    <t> Giles, K</t>
  </si>
  <si>
    <t> Buchanan, D</t>
  </si>
  <si>
    <t> Hollands, M</t>
  </si>
  <si>
    <t> Holdzkom, J</t>
  </si>
  <si>
    <t> Sadler, C</t>
  </si>
  <si>
    <t> Snider, T</t>
  </si>
  <si>
    <t> Lane, J</t>
  </si>
  <si>
    <t> Alvarez, R</t>
  </si>
  <si>
    <t> Garces, F</t>
  </si>
  <si>
    <t> Quackenbush, K</t>
  </si>
  <si>
    <t> Hahn, J</t>
  </si>
  <si>
    <t> Despaigne, O</t>
  </si>
  <si>
    <t> Boyer, B</t>
  </si>
  <si>
    <t> Roach, D</t>
  </si>
  <si>
    <t> Campos, L</t>
  </si>
  <si>
    <t> Wieland, J</t>
  </si>
  <si>
    <t> Strickland, H</t>
  </si>
  <si>
    <t> Cordier, E</t>
  </si>
  <si>
    <t> Heston, C</t>
  </si>
  <si>
    <t> Bochy, B</t>
  </si>
  <si>
    <t> Descalso, D</t>
  </si>
  <si>
    <t> Rondon, J</t>
  </si>
  <si>
    <t> Gonzales, M</t>
  </si>
  <si>
    <t> Fornataro, E</t>
  </si>
  <si>
    <t> Motte, J</t>
  </si>
  <si>
    <t> Greenwood, N</t>
  </si>
  <si>
    <t> Tuivailala, S</t>
  </si>
  <si>
    <t> Treinen, B</t>
  </si>
  <si>
    <t> Barrett, A</t>
  </si>
  <si>
    <t> Hill, T</t>
  </si>
  <si>
    <t> Meek, E</t>
  </si>
  <si>
    <t> Barnes, M</t>
  </si>
  <si>
    <t> Escobar, E</t>
  </si>
  <si>
    <t> Ranaudo, A</t>
  </si>
  <si>
    <t> Carp, M</t>
  </si>
  <si>
    <t> Bassitt, C</t>
  </si>
  <si>
    <t> Carroll, S</t>
  </si>
  <si>
    <t> Dunn, A</t>
  </si>
  <si>
    <t> Thompson, T</t>
  </si>
  <si>
    <t> Paulino, F</t>
  </si>
  <si>
    <t> Snodgress, S</t>
  </si>
  <si>
    <t>*.**</t>
  </si>
  <si>
    <t> Crockett, K</t>
  </si>
  <si>
    <t> House, T</t>
  </si>
  <si>
    <t> Adams, A</t>
  </si>
  <si>
    <t> Price, B</t>
  </si>
  <si>
    <t> Mercedes, M</t>
  </si>
  <si>
    <t> Hardy, B</t>
  </si>
  <si>
    <t> Ryan, K</t>
  </si>
  <si>
    <t> McCoy, P</t>
  </si>
  <si>
    <t> Lobstein, K</t>
  </si>
  <si>
    <t> Worth, D</t>
  </si>
  <si>
    <t> Smith, C</t>
  </si>
  <si>
    <t> VerHagen, D</t>
  </si>
  <si>
    <t> Knebel, C</t>
  </si>
  <si>
    <t> Ray, R</t>
  </si>
  <si>
    <t> Farmer, B</t>
  </si>
  <si>
    <t> Whelan, K</t>
  </si>
  <si>
    <t> Romine, A</t>
  </si>
  <si>
    <t> Tropeano, N</t>
  </si>
  <si>
    <t> Buchanan, J</t>
  </si>
  <si>
    <t> Foltynewicz, M</t>
  </si>
  <si>
    <t> Owens, R</t>
  </si>
  <si>
    <t> Finnegan, B</t>
  </si>
  <si>
    <t> Coleman, C</t>
  </si>
  <si>
    <t> Mariot, M</t>
  </si>
  <si>
    <t> Marks, J</t>
  </si>
  <si>
    <t> Brooks, A</t>
  </si>
  <si>
    <t> Herrera, Y</t>
  </si>
  <si>
    <t> Morin, M</t>
  </si>
  <si>
    <t> Rucinski, D</t>
  </si>
  <si>
    <t> Bedrosian, C</t>
  </si>
  <si>
    <t> Grube, J</t>
  </si>
  <si>
    <t> Thompson, A</t>
  </si>
  <si>
    <t> Achter, A</t>
  </si>
  <si>
    <t> Pino, Y</t>
  </si>
  <si>
    <t> Oliveros, L</t>
  </si>
  <si>
    <t> Darnell, L</t>
  </si>
  <si>
    <t> May, T</t>
  </si>
  <si>
    <t> Pineda, M</t>
  </si>
  <si>
    <t> Mitchell, B</t>
  </si>
  <si>
    <t> Tanaka, M</t>
  </si>
  <si>
    <t> Greene, S</t>
  </si>
  <si>
    <t> Whitley, C</t>
  </si>
  <si>
    <t> Billings, B</t>
  </si>
  <si>
    <t> Anna, D</t>
  </si>
  <si>
    <t> Mills, B</t>
  </si>
  <si>
    <t> Leone, D</t>
  </si>
  <si>
    <t> Beimel, J</t>
  </si>
  <si>
    <t> Young, C</t>
  </si>
  <si>
    <t> Elias, R</t>
  </si>
  <si>
    <t> Geltz, S</t>
  </si>
  <si>
    <t> Oviedo, J</t>
  </si>
  <si>
    <t> Yates, K</t>
  </si>
  <si>
    <t> Riefenhauser, C</t>
  </si>
  <si>
    <t> Arencibia, J</t>
  </si>
  <si>
    <t> Gimenez, C</t>
  </si>
  <si>
    <t> Moreland, M</t>
  </si>
  <si>
    <t> Patton, S</t>
  </si>
  <si>
    <t> Mendez, R</t>
  </si>
  <si>
    <t> Klein, P</t>
  </si>
  <si>
    <t> Claudio, A</t>
  </si>
  <si>
    <t> Bonilla, L</t>
  </si>
  <si>
    <t> Rowen, B</t>
  </si>
  <si>
    <t> Edwards, J</t>
  </si>
  <si>
    <t> Adcock, N</t>
  </si>
  <si>
    <t> Martinez, N</t>
  </si>
  <si>
    <t> Lewis, C</t>
  </si>
  <si>
    <t> Poreda, A</t>
  </si>
  <si>
    <t> Feierabend, R</t>
  </si>
  <si>
    <t> Ross Jr., R</t>
  </si>
  <si>
    <t> Rosin, S</t>
  </si>
  <si>
    <t> West, M</t>
  </si>
  <si>
    <t> McCutchen, D</t>
  </si>
  <si>
    <t> Rasmussen, R</t>
  </si>
  <si>
    <t> Stroman, M</t>
  </si>
  <si>
    <t> Graveman, K</t>
  </si>
  <si>
    <t> Hutchison, D</t>
  </si>
  <si>
    <t> Norris, D</t>
  </si>
  <si>
    <t> Korecky, B</t>
  </si>
  <si>
    <t>Aaron Sanchez</t>
  </si>
  <si>
    <t>Phil Klein</t>
  </si>
  <si>
    <t>Sergio Santos</t>
  </si>
  <si>
    <t>Scott Baker</t>
  </si>
  <si>
    <t>Steve Delabar</t>
  </si>
  <si>
    <t>Aaron Poreda</t>
  </si>
  <si>
    <t>Todd Redmond</t>
  </si>
  <si>
    <t>Alexi Ogando</t>
  </si>
  <si>
    <t>Casey Janssen</t>
  </si>
  <si>
    <t>Roman Mendez</t>
  </si>
  <si>
    <t>Dustin McGowan</t>
  </si>
  <si>
    <t>Neftali Feliz</t>
  </si>
  <si>
    <t>Brett Cecil</t>
  </si>
  <si>
    <t>Shawn Tolleson</t>
  </si>
  <si>
    <t>Aaron Loup</t>
  </si>
  <si>
    <t>Neal Cotts</t>
  </si>
  <si>
    <t>Brandon Morrow</t>
  </si>
  <si>
    <t>Miles Mikolas</t>
  </si>
  <si>
    <t>Marcus Stroman</t>
  </si>
  <si>
    <t>Robbie Ross</t>
  </si>
  <si>
    <t>J.A. Happ</t>
  </si>
  <si>
    <t>Nick Tepesch</t>
  </si>
  <si>
    <t>Drew Hutchison</t>
  </si>
  <si>
    <t>Yu Darvish</t>
  </si>
  <si>
    <t>Mark Buehrle</t>
  </si>
  <si>
    <t>Nick Martinez</t>
  </si>
  <si>
    <t>R.A. Dickey</t>
  </si>
  <si>
    <t>Colby Lewis</t>
  </si>
  <si>
    <t>Steve Tolleson</t>
  </si>
  <si>
    <t>Mike Carp</t>
  </si>
  <si>
    <t>John Mayberry, Jr.</t>
  </si>
  <si>
    <t>Dan Robertson</t>
  </si>
  <si>
    <t>Danny Valencia</t>
  </si>
  <si>
    <t>Luis Sardinas</t>
  </si>
  <si>
    <t>Josh Thole</t>
  </si>
  <si>
    <t>Donnie Murphy</t>
  </si>
  <si>
    <t>Ryan Goins</t>
  </si>
  <si>
    <t>Mitch Moreland</t>
  </si>
  <si>
    <t>Munenori Kawasaki</t>
  </si>
  <si>
    <t>Prince Fielder</t>
  </si>
  <si>
    <t>Anthony Gose</t>
  </si>
  <si>
    <t>Rougned Odor</t>
  </si>
  <si>
    <t>Colby Rasmus</t>
  </si>
  <si>
    <t>Adam Rosales</t>
  </si>
  <si>
    <t>Brett Lawrie</t>
  </si>
  <si>
    <t>Robinson Chirinos</t>
  </si>
  <si>
    <t>Juan Francisco</t>
  </si>
  <si>
    <t>Leonys Martin</t>
  </si>
  <si>
    <t>Dioner Navarro</t>
  </si>
  <si>
    <t>Michael Choice</t>
  </si>
  <si>
    <t>Adam Lind</t>
  </si>
  <si>
    <t>J.P. Arencibia</t>
  </si>
  <si>
    <t>Edwin Encarnacion</t>
  </si>
  <si>
    <t>Adrian Beltre</t>
  </si>
  <si>
    <t>Jose Bautista</t>
  </si>
  <si>
    <t>Alex Rios</t>
  </si>
  <si>
    <t>Melky Cabrera</t>
  </si>
  <si>
    <t>Elvis Andrus</t>
  </si>
  <si>
    <t>Jose Reyes</t>
  </si>
  <si>
    <t>Shin-Soo Choo</t>
  </si>
  <si>
    <t>Josh Lueke</t>
  </si>
  <si>
    <t>Brandon Maurer</t>
  </si>
  <si>
    <t>Evan Scribner</t>
  </si>
  <si>
    <t>Esmil Rogers</t>
  </si>
  <si>
    <t>Brandon Gomes</t>
  </si>
  <si>
    <t>Joe Beimel</t>
  </si>
  <si>
    <t>Eric O'Flaherty</t>
  </si>
  <si>
    <t>Chris Capuano</t>
  </si>
  <si>
    <t>Jeff Beliveau</t>
  </si>
  <si>
    <t>Dominic Leone</t>
  </si>
  <si>
    <t>Ryan Cook</t>
  </si>
  <si>
    <t>Josh Outman</t>
  </si>
  <si>
    <t>Juan Oviedo</t>
  </si>
  <si>
    <t>Tom Wilhelmsen</t>
  </si>
  <si>
    <t>Sean Doolittle</t>
  </si>
  <si>
    <t>David Huff</t>
  </si>
  <si>
    <t>Kirby Yates</t>
  </si>
  <si>
    <t>Yoervis Medina</t>
  </si>
  <si>
    <t>Fernando Abad</t>
  </si>
  <si>
    <t>Shawn Kelley</t>
  </si>
  <si>
    <t>Cesar Ramos</t>
  </si>
  <si>
    <t>Danny Farquhar</t>
  </si>
  <si>
    <t>Luke Gregerson</t>
  </si>
  <si>
    <t>David Robertson</t>
  </si>
  <si>
    <t>Brad Boxberger</t>
  </si>
  <si>
    <t>Charlie Furbush</t>
  </si>
  <si>
    <t>Dan Otero</t>
  </si>
  <si>
    <t>Adam Warren</t>
  </si>
  <si>
    <t>Grant Balfour</t>
  </si>
  <si>
    <t>Fernando Rodney</t>
  </si>
  <si>
    <t>Drew Pomeranz</t>
  </si>
  <si>
    <t>Dellin Betances</t>
  </si>
  <si>
    <t>Joel Peralta</t>
  </si>
  <si>
    <t>James Paxton</t>
  </si>
  <si>
    <t>Jesse Chavez</t>
  </si>
  <si>
    <t>Chase Whitley</t>
  </si>
  <si>
    <t>Jake McGee</t>
  </si>
  <si>
    <t>Erasmo Ramirez</t>
  </si>
  <si>
    <t>Jason Hammel</t>
  </si>
  <si>
    <t>Michael Pineda</t>
  </si>
  <si>
    <t>Jeremy Hellickson</t>
  </si>
  <si>
    <t>Hisashi Iwakuma</t>
  </si>
  <si>
    <t>Scott Kazmir</t>
  </si>
  <si>
    <t>Shane Greene</t>
  </si>
  <si>
    <t>Erik Bedard</t>
  </si>
  <si>
    <t>Roenis Elias</t>
  </si>
  <si>
    <t>Jon Lester</t>
  </si>
  <si>
    <t>David Phelps</t>
  </si>
  <si>
    <t>Drew Smyly</t>
  </si>
  <si>
    <t>Chris Young</t>
  </si>
  <si>
    <t>Sonny Gray</t>
  </si>
  <si>
    <t>Masahiro Tanaka</t>
  </si>
  <si>
    <t>Alex Cobb</t>
  </si>
  <si>
    <t>Felix Hernandez</t>
  </si>
  <si>
    <t>Jeff Samardzija</t>
  </si>
  <si>
    <t>Hiroki Kuroda</t>
  </si>
  <si>
    <t>Jake Odorizzi</t>
  </si>
  <si>
    <t>Willie Bloomquist</t>
  </si>
  <si>
    <t>Sam Fuld</t>
  </si>
  <si>
    <t>Brandon McCarthy</t>
  </si>
  <si>
    <t>Chris Archer</t>
  </si>
  <si>
    <t>Jesus Sucre</t>
  </si>
  <si>
    <t>Nick Punto</t>
  </si>
  <si>
    <t>Alfonso Soriano</t>
  </si>
  <si>
    <t>Sean Rodriguez</t>
  </si>
  <si>
    <t>Chris Taylor</t>
  </si>
  <si>
    <t>Adam Dunn</t>
  </si>
  <si>
    <t>Kevin Kiermaier</t>
  </si>
  <si>
    <t>Brad Miller</t>
  </si>
  <si>
    <t>Nate Freiman</t>
  </si>
  <si>
    <t>Brendan Ryan</t>
  </si>
  <si>
    <t>Ryan Hanigan</t>
  </si>
  <si>
    <t>Mike Zunino</t>
  </si>
  <si>
    <t>Eric Sogard</t>
  </si>
  <si>
    <t>Stephen Drew</t>
  </si>
  <si>
    <t>Jose Molina</t>
  </si>
  <si>
    <t>Endy Chavez</t>
  </si>
  <si>
    <t>Alberto Callaspo</t>
  </si>
  <si>
    <t>Francisco Cervelli</t>
  </si>
  <si>
    <t>Logan Forsythe</t>
  </si>
  <si>
    <t>Chris Denorfia</t>
  </si>
  <si>
    <t>Josh Reddick</t>
  </si>
  <si>
    <t>Ichiro Suzuki</t>
  </si>
  <si>
    <t>Yunel Escobar</t>
  </si>
  <si>
    <t>Justin Smoak</t>
  </si>
  <si>
    <t>Derek Norris</t>
  </si>
  <si>
    <t>Brian Roberts</t>
  </si>
  <si>
    <t>Wil Myers</t>
  </si>
  <si>
    <t>Logan Morrison</t>
  </si>
  <si>
    <t>Jed Lowrie</t>
  </si>
  <si>
    <t>Martin Prado</t>
  </si>
  <si>
    <t>Brandon Guyer</t>
  </si>
  <si>
    <t>Kyle Seager</t>
  </si>
  <si>
    <t>Jonny Gomes</t>
  </si>
  <si>
    <t>Chase Headley</t>
  </si>
  <si>
    <t>James Loney</t>
  </si>
  <si>
    <t>Corey Hart</t>
  </si>
  <si>
    <t>Stephen Vogt</t>
  </si>
  <si>
    <t>Brian McCann</t>
  </si>
  <si>
    <t>Evan Longoria</t>
  </si>
  <si>
    <t>Kendrys Morales</t>
  </si>
  <si>
    <t>Brandon Moss</t>
  </si>
  <si>
    <t>Carlos Beltran</t>
  </si>
  <si>
    <t>Matt Joyce</t>
  </si>
  <si>
    <t>Robinson Cano</t>
  </si>
  <si>
    <t>Josh Donaldson</t>
  </si>
  <si>
    <t>Mark Teixeira</t>
  </si>
  <si>
    <t>Ben Zobrist</t>
  </si>
  <si>
    <t>Dustin Ackley</t>
  </si>
  <si>
    <t>John Jaso</t>
  </si>
  <si>
    <t>Jacoby Ellsbury</t>
  </si>
  <si>
    <t>David DeJesus</t>
  </si>
  <si>
    <t>James Jones</t>
  </si>
  <si>
    <t>Craig Gentry</t>
  </si>
  <si>
    <t>Derek Jeter</t>
  </si>
  <si>
    <t>Desmond Jennings</t>
  </si>
  <si>
    <t>Austin Jackson</t>
  </si>
  <si>
    <t>Coco Crisp</t>
  </si>
  <si>
    <t>Brett Gardner</t>
  </si>
  <si>
    <t>Ryan Pressly</t>
  </si>
  <si>
    <t>Michael Kohn</t>
  </si>
  <si>
    <t>Francisley Bueno</t>
  </si>
  <si>
    <t>Kevin Chapman</t>
  </si>
  <si>
    <t>Michael Tonkin</t>
  </si>
  <si>
    <t>Cory Rasmus</t>
  </si>
  <si>
    <t>Louis Coleman</t>
  </si>
  <si>
    <t>Anthony Bass</t>
  </si>
  <si>
    <t>Matt Guerrier</t>
  </si>
  <si>
    <t>Joe Thatcher</t>
  </si>
  <si>
    <t>Scott Downs</t>
  </si>
  <si>
    <t>Josh Zeid</t>
  </si>
  <si>
    <t>Anthony Swarzak</t>
  </si>
  <si>
    <t>Fernando Salas</t>
  </si>
  <si>
    <t>Jason Frasor</t>
  </si>
  <si>
    <t>Samuel Deduno</t>
  </si>
  <si>
    <t>Caleb Thielbar</t>
  </si>
  <si>
    <t>Mike Morin</t>
  </si>
  <si>
    <t>Greg Holland</t>
  </si>
  <si>
    <t>Darin Downs</t>
  </si>
  <si>
    <t>Brian Duensing</t>
  </si>
  <si>
    <t>Huston Street</t>
  </si>
  <si>
    <t>Aaron Crow</t>
  </si>
  <si>
    <t>Jose Veras</t>
  </si>
  <si>
    <t>Glen Perkins</t>
  </si>
  <si>
    <t>Jason Grilli</t>
  </si>
  <si>
    <t>Kelvin Herrera</t>
  </si>
  <si>
    <t>Josh Fields</t>
  </si>
  <si>
    <t>Jared Burton</t>
  </si>
  <si>
    <t>Kevin Jepsen</t>
  </si>
  <si>
    <t>Wade Davis</t>
  </si>
  <si>
    <t>Tony Sipp</t>
  </si>
  <si>
    <t>Casey Fien</t>
  </si>
  <si>
    <t>Joe Smith</t>
  </si>
  <si>
    <t>Liam Hendriks</t>
  </si>
  <si>
    <t>Chad Qualls</t>
  </si>
  <si>
    <t>Trevor May</t>
  </si>
  <si>
    <t>Tyler Skaggs</t>
  </si>
  <si>
    <t>Bruce Chen</t>
  </si>
  <si>
    <t>Brad Peacock</t>
  </si>
  <si>
    <t>Yohan Pino</t>
  </si>
  <si>
    <t>Matt Shoemaker</t>
  </si>
  <si>
    <t>Daniel Duffy</t>
  </si>
  <si>
    <t>Brett Oberholtzer</t>
  </si>
  <si>
    <t>Tommy Milone</t>
  </si>
  <si>
    <t>Hector Santiago</t>
  </si>
  <si>
    <t>Yordano Ventura</t>
  </si>
  <si>
    <t>Collin McHugh</t>
  </si>
  <si>
    <t>Ricky Nolasco</t>
  </si>
  <si>
    <t>Garrett Richards</t>
  </si>
  <si>
    <t>Jason Vargas</t>
  </si>
  <si>
    <t>Scott Feldman</t>
  </si>
  <si>
    <t>Kyle Gibson</t>
  </si>
  <si>
    <t>C.J. Wilson</t>
  </si>
  <si>
    <t>Jeremy Guthrie</t>
  </si>
  <si>
    <t>Dallas Keuchel</t>
  </si>
  <si>
    <t>Phil Hughes</t>
  </si>
  <si>
    <t>Jered Weaver</t>
  </si>
  <si>
    <t>James Shields</t>
  </si>
  <si>
    <t>Jake Marisnick</t>
  </si>
  <si>
    <t>Jason Kubel</t>
  </si>
  <si>
    <t>Grant Green</t>
  </si>
  <si>
    <t>Josh Willingham</t>
  </si>
  <si>
    <t>Alex Presley</t>
  </si>
  <si>
    <t>Aaron Hicks</t>
  </si>
  <si>
    <t>John McDonald</t>
  </si>
  <si>
    <t>Raul Ibanez</t>
  </si>
  <si>
    <t>Gregorio Petit</t>
  </si>
  <si>
    <t>Eduardo Nunez</t>
  </si>
  <si>
    <t>Gordon Beckham</t>
  </si>
  <si>
    <t>Christian Colon</t>
  </si>
  <si>
    <t>Marc Krauss</t>
  </si>
  <si>
    <t>Josmil Pinto</t>
  </si>
  <si>
    <t>Efren Navarro</t>
  </si>
  <si>
    <t>Brett Hayes</t>
  </si>
  <si>
    <t>Carlos Corporan</t>
  </si>
  <si>
    <t>Eduardo Escobar</t>
  </si>
  <si>
    <t>Hank Conger</t>
  </si>
  <si>
    <t>Erik Kratz</t>
  </si>
  <si>
    <t>Jonathan Villar</t>
  </si>
  <si>
    <t>Jordan Schafer</t>
  </si>
  <si>
    <t>Chris Iannetta</t>
  </si>
  <si>
    <t>Alcides Escobar</t>
  </si>
  <si>
    <t>Marwin Gonzalez</t>
  </si>
  <si>
    <t>Chris Parmelee</t>
  </si>
  <si>
    <t>C.J. Cron</t>
  </si>
  <si>
    <t>Jarrod Dyson</t>
  </si>
  <si>
    <t>Matt Dominguez</t>
  </si>
  <si>
    <t>Kurt Suzuki</t>
  </si>
  <si>
    <t>David Freese</t>
  </si>
  <si>
    <t>Lorenzo Cain</t>
  </si>
  <si>
    <t>Jesus Guzman</t>
  </si>
  <si>
    <t>Oswaldo Arcia</t>
  </si>
  <si>
    <t>Erick Aybar</t>
  </si>
  <si>
    <t>Mike Moustakas</t>
  </si>
  <si>
    <t>Jon Singleton</t>
  </si>
  <si>
    <t>Trevor Plouffe</t>
  </si>
  <si>
    <t>Howie Kendrick</t>
  </si>
  <si>
    <t>Salvador Perez</t>
  </si>
  <si>
    <t>Chris Carter</t>
  </si>
  <si>
    <t>Chris Colabello</t>
  </si>
  <si>
    <t>Josh Hamilton</t>
  </si>
  <si>
    <t>Alex Gordon</t>
  </si>
  <si>
    <t>Jason Castro</t>
  </si>
  <si>
    <t>Kenny Vargas</t>
  </si>
  <si>
    <t>Albert Pujols</t>
  </si>
  <si>
    <t>Billy Butler</t>
  </si>
  <si>
    <t>George Springer</t>
  </si>
  <si>
    <t>Joe Mauer</t>
  </si>
  <si>
    <t>Mike Trout</t>
  </si>
  <si>
    <t>Eric Hosmer</t>
  </si>
  <si>
    <t>Dexter Fowler</t>
  </si>
  <si>
    <t>Brian Dozier</t>
  </si>
  <si>
    <t>Collin Cowgill</t>
  </si>
  <si>
    <t>Omar Infante</t>
  </si>
  <si>
    <t>Jose Altuve</t>
  </si>
  <si>
    <t>Danny Santana</t>
  </si>
  <si>
    <t>Kole Calhoun</t>
  </si>
  <si>
    <t>Nori Aoki</t>
  </si>
  <si>
    <t>Robbie Grossman</t>
  </si>
  <si>
    <t>Evan Reed</t>
  </si>
  <si>
    <t>Nick Hagadone</t>
  </si>
  <si>
    <t>Maikel Cleto</t>
  </si>
  <si>
    <t>Alex Wilson</t>
  </si>
  <si>
    <t>Blaine Hardy</t>
  </si>
  <si>
    <t>Chen-Chang Lee</t>
  </si>
  <si>
    <t>Eric Surkamp</t>
  </si>
  <si>
    <t>Tom Layne</t>
  </si>
  <si>
    <t>Ian Krol</t>
  </si>
  <si>
    <t>Carlos Carrasco</t>
  </si>
  <si>
    <t>Matt Lindstrom</t>
  </si>
  <si>
    <t>Craig Breslow</t>
  </si>
  <si>
    <t>Joakim Soria</t>
  </si>
  <si>
    <t>Kyle Crockett</t>
  </si>
  <si>
    <t>Javy Guerra</t>
  </si>
  <si>
    <t>Edward Mujica</t>
  </si>
  <si>
    <t>Jim Johnson</t>
  </si>
  <si>
    <t>Scott Atchison</t>
  </si>
  <si>
    <t>Zach Putnam</t>
  </si>
  <si>
    <t>Koji Uehara</t>
  </si>
  <si>
    <t>Phil Coke</t>
  </si>
  <si>
    <t>Marc Rzepczynski</t>
  </si>
  <si>
    <t>Daniel Webb</t>
  </si>
  <si>
    <t>Burke Badenhop</t>
  </si>
  <si>
    <t>Joe Nathan</t>
  </si>
  <si>
    <t>Cody Allen</t>
  </si>
  <si>
    <t>Ronald Belisario</t>
  </si>
  <si>
    <t>Junichi Tazawa</t>
  </si>
  <si>
    <t>Joba Chamberlain</t>
  </si>
  <si>
    <t>Bryan Shaw</t>
  </si>
  <si>
    <t>Jake Petricka</t>
  </si>
  <si>
    <t>Anthony Ranaudo</t>
  </si>
  <si>
    <t>Al Alburquerque</t>
  </si>
  <si>
    <t>Zach McAllister</t>
  </si>
  <si>
    <t>Chris Bassitt</t>
  </si>
  <si>
    <t>Allen Webster</t>
  </si>
  <si>
    <t>Robbie Ray</t>
  </si>
  <si>
    <t>Josh Tomlin</t>
  </si>
  <si>
    <t>Andre Rienzo</t>
  </si>
  <si>
    <t>Brandon Workman</t>
  </si>
  <si>
    <t>Kyle Lobstein</t>
  </si>
  <si>
    <t>T.J. House</t>
  </si>
  <si>
    <t>Scott Carroll</t>
  </si>
  <si>
    <t>Joe Kelly</t>
  </si>
  <si>
    <t>Anibal Sanchez</t>
  </si>
  <si>
    <t>Danny Salazar</t>
  </si>
  <si>
    <t>Chris Sale</t>
  </si>
  <si>
    <t>Rubby De La Rosa</t>
  </si>
  <si>
    <t>Rick Porcello</t>
  </si>
  <si>
    <t>Trevor Bauer</t>
  </si>
  <si>
    <t>Hector Noesi</t>
  </si>
  <si>
    <t>Clay Buchholz</t>
  </si>
  <si>
    <t>Justin Verlander</t>
  </si>
  <si>
    <t>Corey Kluber</t>
  </si>
  <si>
    <t>John Danks</t>
  </si>
  <si>
    <t>Rusney Castillo</t>
  </si>
  <si>
    <t>Max Scherzer</t>
  </si>
  <si>
    <t>Tyler Holt</t>
  </si>
  <si>
    <t>Jose Quintana</t>
  </si>
  <si>
    <t>Shane Victorino</t>
  </si>
  <si>
    <t>David Price</t>
  </si>
  <si>
    <t>Chris Dickerson</t>
  </si>
  <si>
    <t>Jordan Danks</t>
  </si>
  <si>
    <t>Jemile Weeks</t>
  </si>
  <si>
    <t>Ezequiel Carrera</t>
  </si>
  <si>
    <t>Zach Walters</t>
  </si>
  <si>
    <t>Carlos Sanchez</t>
  </si>
  <si>
    <t>Jonathan Herrera</t>
  </si>
  <si>
    <t>Don Kelly</t>
  </si>
  <si>
    <t>Ryan Raburn</t>
  </si>
  <si>
    <t>Andy Wilkins</t>
  </si>
  <si>
    <t>Will Middlebrooks</t>
  </si>
  <si>
    <t>Danny Worth</t>
  </si>
  <si>
    <t>Chris Gimenez</t>
  </si>
  <si>
    <t>Adrian Nieto</t>
  </si>
  <si>
    <t>David Ross</t>
  </si>
  <si>
    <t>Bryan Holaday</t>
  </si>
  <si>
    <t>Roberto Perez</t>
  </si>
  <si>
    <t>Leury Garcia</t>
  </si>
  <si>
    <t>Christian Vazquez</t>
  </si>
  <si>
    <t>Andrew Romine</t>
  </si>
  <si>
    <t>Mike Aviles</t>
  </si>
  <si>
    <t>Marcus Semien</t>
  </si>
  <si>
    <t>Mookie Betts</t>
  </si>
  <si>
    <t>Eugenio Suarez</t>
  </si>
  <si>
    <t>Jose Ramirez</t>
  </si>
  <si>
    <t>Tyler Flowers</t>
  </si>
  <si>
    <t>Jackie Bradley</t>
  </si>
  <si>
    <t>Alex Avila</t>
  </si>
  <si>
    <t>David Murphy</t>
  </si>
  <si>
    <t>Moises Sierra</t>
  </si>
  <si>
    <t>Xander Bogaerts</t>
  </si>
  <si>
    <t>Rajai Davis</t>
  </si>
  <si>
    <t>Yan Gomes</t>
  </si>
  <si>
    <t>Avisail Garcia</t>
  </si>
  <si>
    <t>Allen Craig</t>
  </si>
  <si>
    <t>Nick Castellanos</t>
  </si>
  <si>
    <t>Lonnie Chisenhall</t>
  </si>
  <si>
    <t>Conor Gillaspie</t>
  </si>
  <si>
    <t>Daniel Nava</t>
  </si>
  <si>
    <t>J.D. Martinez</t>
  </si>
  <si>
    <t>Jason Kipnis</t>
  </si>
  <si>
    <t>Paul Konerko</t>
  </si>
  <si>
    <t>Mike Napoli</t>
  </si>
  <si>
    <t>Victor Martinez</t>
  </si>
  <si>
    <t>Carlos Santana</t>
  </si>
  <si>
    <t>Dayan Viciedo</t>
  </si>
  <si>
    <t>Yoenis Cespedes</t>
  </si>
  <si>
    <t>Miguel Cabrera</t>
  </si>
  <si>
    <t>Michael Brantley</t>
  </si>
  <si>
    <t>Jose Abreu</t>
  </si>
  <si>
    <t>David Ortiz</t>
  </si>
  <si>
    <t>Torii Hunter</t>
  </si>
  <si>
    <t>Nick Swisher</t>
  </si>
  <si>
    <t>Alexei Ramirez</t>
  </si>
  <si>
    <t>Dustin Pedroia</t>
  </si>
  <si>
    <t>Ian Kinsler</t>
  </si>
  <si>
    <t>Michael Bourn</t>
  </si>
  <si>
    <t>Adam Eaton</t>
  </si>
  <si>
    <t>Brock Holt</t>
  </si>
  <si>
    <t>T.J. McFarland</t>
  </si>
  <si>
    <t>Ross Detwiler</t>
  </si>
  <si>
    <t>George Kontos</t>
  </si>
  <si>
    <t>Blaine Boyer</t>
  </si>
  <si>
    <t>Brad Brach</t>
  </si>
  <si>
    <t>Craig Stammen</t>
  </si>
  <si>
    <t>Yusmeiro Petit</t>
  </si>
  <si>
    <t>Tim Stauffer</t>
  </si>
  <si>
    <t>Ryan Webb</t>
  </si>
  <si>
    <t>Aaron Barrett</t>
  </si>
  <si>
    <t>J.C. Gutierrez</t>
  </si>
  <si>
    <t>Kevin Quackenbush</t>
  </si>
  <si>
    <t>Tommy Hunter</t>
  </si>
  <si>
    <t>Jerry Blevins</t>
  </si>
  <si>
    <t>Jeremy Affeldt</t>
  </si>
  <si>
    <t>Nick Vincent</t>
  </si>
  <si>
    <t>Brian Matusz</t>
  </si>
  <si>
    <t>Rafael Soriano</t>
  </si>
  <si>
    <t>Javier Lopez</t>
  </si>
  <si>
    <t>Joaquin Benoit</t>
  </si>
  <si>
    <t>Darren O'Day</t>
  </si>
  <si>
    <t>Matt Thornton</t>
  </si>
  <si>
    <t>Santiago Casilla</t>
  </si>
  <si>
    <t>Alex Torres</t>
  </si>
  <si>
    <t>Zach Britton</t>
  </si>
  <si>
    <t>Drew Storen</t>
  </si>
  <si>
    <t>Sergio Romo</t>
  </si>
  <si>
    <t>Dale Thayer</t>
  </si>
  <si>
    <t>Andrew Miller</t>
  </si>
  <si>
    <t>Tyler Clippard</t>
  </si>
  <si>
    <t>Jean Machi</t>
  </si>
  <si>
    <t>Robbie Erlin</t>
  </si>
  <si>
    <t>Kevin Gausman</t>
  </si>
  <si>
    <t>Blake Treinen</t>
  </si>
  <si>
    <t>Matt Cain</t>
  </si>
  <si>
    <t>Jesse Hahn</t>
  </si>
  <si>
    <t>Ubaldo Jimenez</t>
  </si>
  <si>
    <t>Doug Fister</t>
  </si>
  <si>
    <t>Tim Lincecum</t>
  </si>
  <si>
    <t>Odrisamer Despaigne</t>
  </si>
  <si>
    <t>Miguel Gonzalez</t>
  </si>
  <si>
    <t>Gio Gonzalez</t>
  </si>
  <si>
    <t>Tim Hudson</t>
  </si>
  <si>
    <t>Andrew Cashner</t>
  </si>
  <si>
    <t>Bud Norris</t>
  </si>
  <si>
    <t>Tanner Roark</t>
  </si>
  <si>
    <t>Ryan Vogelsong</t>
  </si>
  <si>
    <t>Tyson Ross</t>
  </si>
  <si>
    <t>Wei-Yin Chen</t>
  </si>
  <si>
    <t>Jordan Zimmermann</t>
  </si>
  <si>
    <t>Jake Peavy</t>
  </si>
  <si>
    <t>Eric Stults</t>
  </si>
  <si>
    <t>Chris Tillman</t>
  </si>
  <si>
    <t>Stephen Strasburg</t>
  </si>
  <si>
    <t>Madison Bumgarner</t>
  </si>
  <si>
    <t>Ian Kennedy</t>
  </si>
  <si>
    <t>David Lough</t>
  </si>
  <si>
    <t>Scott Hairston</t>
  </si>
  <si>
    <t>Tyler Colvin</t>
  </si>
  <si>
    <t>Rymer Liriano</t>
  </si>
  <si>
    <t>Kelly Johnson</t>
  </si>
  <si>
    <t>Nate McLouth</t>
  </si>
  <si>
    <t>Ehire Adrianza</t>
  </si>
  <si>
    <t>Carlos Quentin</t>
  </si>
  <si>
    <t>Matt Wieters</t>
  </si>
  <si>
    <t>Nate Schierholtz</t>
  </si>
  <si>
    <t>Joaquin Arias</t>
  </si>
  <si>
    <t>Abraham Almonte</t>
  </si>
  <si>
    <t>Nick Hundley</t>
  </si>
  <si>
    <t>Kevin Frandsen</t>
  </si>
  <si>
    <t>Travis Ishikawa</t>
  </si>
  <si>
    <t>Chris Nelson</t>
  </si>
  <si>
    <t>Caleb Joseph</t>
  </si>
  <si>
    <t>Tyler Moore</t>
  </si>
  <si>
    <t>Hector Sanchez</t>
  </si>
  <si>
    <t>Jake Goebbert</t>
  </si>
  <si>
    <t>Jonathan Schoop</t>
  </si>
  <si>
    <t>Jose Lobaton</t>
  </si>
  <si>
    <t>Andrew Susac</t>
  </si>
  <si>
    <t>Alexi Amarista</t>
  </si>
  <si>
    <t>Ryan Flaherty</t>
  </si>
  <si>
    <t>Danny Espinosa</t>
  </si>
  <si>
    <t>Brandon Crawford</t>
  </si>
  <si>
    <t>Rene Rivera</t>
  </si>
  <si>
    <t>Manny Machado</t>
  </si>
  <si>
    <t>Asdrubal Cabrera</t>
  </si>
  <si>
    <t>Brandon Hicks</t>
  </si>
  <si>
    <t>Yonder Alonso</t>
  </si>
  <si>
    <t>J.J. Hardy</t>
  </si>
  <si>
    <t>Wilson Ramos</t>
  </si>
  <si>
    <t>Joe Panik</t>
  </si>
  <si>
    <t>Will Venable</t>
  </si>
  <si>
    <t>Chris Davis</t>
  </si>
  <si>
    <t>Ryan Zimmerman</t>
  </si>
  <si>
    <t>Gregor Blanco</t>
  </si>
  <si>
    <t>Jedd Gyorko</t>
  </si>
  <si>
    <t>Nelson Cruz</t>
  </si>
  <si>
    <t>Bryce Harper</t>
  </si>
  <si>
    <t>Brandon Belt</t>
  </si>
  <si>
    <t>Tommy Medica</t>
  </si>
  <si>
    <t>Adam Jones</t>
  </si>
  <si>
    <t>Ian Desmond</t>
  </si>
  <si>
    <t>Michael Morse</t>
  </si>
  <si>
    <t>Yasmani Grandal</t>
  </si>
  <si>
    <t>Delmon Young</t>
  </si>
  <si>
    <t>Adam LaRoche</t>
  </si>
  <si>
    <t>Pablo Sandoval</t>
  </si>
  <si>
    <t>Seth Smith</t>
  </si>
  <si>
    <t>Alejandro De Aza</t>
  </si>
  <si>
    <t>Jayson Werth</t>
  </si>
  <si>
    <t>Buster Posey</t>
  </si>
  <si>
    <t>Yangervis Solarte</t>
  </si>
  <si>
    <t>Steve Pearce</t>
  </si>
  <si>
    <t>Anthony Rendon</t>
  </si>
  <si>
    <t>Hunter Pence</t>
  </si>
  <si>
    <t>Cameron Maybin</t>
  </si>
  <si>
    <t>Nick Markakis</t>
  </si>
  <si>
    <t>Denard Span</t>
  </si>
  <si>
    <t>Angel Pagan</t>
  </si>
  <si>
    <t>Everth Cabrera</t>
  </si>
  <si>
    <t>Jason Motte</t>
  </si>
  <si>
    <t>Stolmy Pimentel</t>
  </si>
  <si>
    <t>Cesar Jimenez</t>
  </si>
  <si>
    <t>Buddy Carlyle</t>
  </si>
  <si>
    <t>Kevin Siegrist</t>
  </si>
  <si>
    <t>Jeanmar Gomez</t>
  </si>
  <si>
    <t>Jeff Manship</t>
  </si>
  <si>
    <t>Dana Eveland</t>
  </si>
  <si>
    <t>Sam Freeman</t>
  </si>
  <si>
    <t>Ernesto Frieri</t>
  </si>
  <si>
    <t>Mike Adams</t>
  </si>
  <si>
    <t>Scott Rice</t>
  </si>
  <si>
    <t>Carlos Martinez</t>
  </si>
  <si>
    <t>John Axford</t>
  </si>
  <si>
    <t>Ken Giles</t>
  </si>
  <si>
    <t>Daisuke Matsuzaka</t>
  </si>
  <si>
    <t>Randy Choate</t>
  </si>
  <si>
    <t>Jared Hughes</t>
  </si>
  <si>
    <t>Mario Hollands</t>
  </si>
  <si>
    <t>Vic Black</t>
  </si>
  <si>
    <t>Pat Neshek</t>
  </si>
  <si>
    <t>Justin Wilson</t>
  </si>
  <si>
    <t>Justin DeFratus</t>
  </si>
  <si>
    <t>Josh Edgin</t>
  </si>
  <si>
    <t>Trevor Rosenthal</t>
  </si>
  <si>
    <t>Mark Melancon</t>
  </si>
  <si>
    <t>Jonathan Papelbon</t>
  </si>
  <si>
    <t>Jenrry Mejia</t>
  </si>
  <si>
    <t>Seth Maness</t>
  </si>
  <si>
    <t>Tony Watson</t>
  </si>
  <si>
    <t>Antonio Bastardo</t>
  </si>
  <si>
    <t>Carlos Torres</t>
  </si>
  <si>
    <t>Jaime Garcia</t>
  </si>
  <si>
    <t>Brandon Cumpton</t>
  </si>
  <si>
    <t>Jake Diekman</t>
  </si>
  <si>
    <t>Jeurys Familia</t>
  </si>
  <si>
    <t>Michael Wacha</t>
  </si>
  <si>
    <t>Vance Worley</t>
  </si>
  <si>
    <t>Jerome Williams</t>
  </si>
  <si>
    <t>Rafael Montero</t>
  </si>
  <si>
    <t>Justin Masterson</t>
  </si>
  <si>
    <t>Jeff Locke</t>
  </si>
  <si>
    <t>Cliff Lee</t>
  </si>
  <si>
    <t>Dillon Gee</t>
  </si>
  <si>
    <t>Shelby Miller</t>
  </si>
  <si>
    <t>Gerrit Cole</t>
  </si>
  <si>
    <t>David Buchanan</t>
  </si>
  <si>
    <t>Jacob deGrom</t>
  </si>
  <si>
    <t>John Lackey</t>
  </si>
  <si>
    <t>Charlie Morton</t>
  </si>
  <si>
    <t>Cole Hamels</t>
  </si>
  <si>
    <t>Jonathon Niese</t>
  </si>
  <si>
    <t>Adam Wainwright</t>
  </si>
  <si>
    <t>Francisco Liriano</t>
  </si>
  <si>
    <t>Kyle Kendrick</t>
  </si>
  <si>
    <t>Bartolo Colon</t>
  </si>
  <si>
    <t>Lance Lynn</t>
  </si>
  <si>
    <t>Edinson Volquez</t>
  </si>
  <si>
    <t>A.J. Burnett</t>
  </si>
  <si>
    <t>Zack Wheeler</t>
  </si>
  <si>
    <t>Shane Robinson</t>
  </si>
  <si>
    <t>Jose Tabata</t>
  </si>
  <si>
    <t>Tony Gwynn, Jr.</t>
  </si>
  <si>
    <t>Kirk Nieuwenhuis</t>
  </si>
  <si>
    <t>Randal Grichuk</t>
  </si>
  <si>
    <t>Clint Barmes</t>
  </si>
  <si>
    <t>Darin Ruf</t>
  </si>
  <si>
    <t>Bobby Abreu</t>
  </si>
  <si>
    <t>Daniel Descalso</t>
  </si>
  <si>
    <t>Tony Sanchez</t>
  </si>
  <si>
    <t>Reid Brignac</t>
  </si>
  <si>
    <t>Matt den Dekker</t>
  </si>
  <si>
    <t>Mark Ellis</t>
  </si>
  <si>
    <t>Chris Stewart</t>
  </si>
  <si>
    <t>Freddy Galvis</t>
  </si>
  <si>
    <t>Eric Campbell</t>
  </si>
  <si>
    <t>Tony Cruz</t>
  </si>
  <si>
    <t>Jordy Mercer</t>
  </si>
  <si>
    <t>Cesar Hernandez</t>
  </si>
  <si>
    <t>Dilson Herrera</t>
  </si>
  <si>
    <t>A.J. Pierzynski</t>
  </si>
  <si>
    <t>Travis Snider</t>
  </si>
  <si>
    <t>Cody Asche</t>
  </si>
  <si>
    <t>Anthony Recker</t>
  </si>
  <si>
    <t>Oscar Taveras</t>
  </si>
  <si>
    <t>Pedro Alvarez</t>
  </si>
  <si>
    <t>Wil Nieves</t>
  </si>
  <si>
    <t>Wilmer Flores</t>
  </si>
  <si>
    <t>Peter Bourjos</t>
  </si>
  <si>
    <t>Gaby Sanchez</t>
  </si>
  <si>
    <t>Carlos Ruiz</t>
  </si>
  <si>
    <t>Ruben Tejada</t>
  </si>
  <si>
    <t>Jon Jay</t>
  </si>
  <si>
    <t>Ike Davis</t>
  </si>
  <si>
    <t>Grady Sizemore</t>
  </si>
  <si>
    <t>Travis d'Arnaud</t>
  </si>
  <si>
    <t>Jhonny Peralta</t>
  </si>
  <si>
    <t>Russell Martin</t>
  </si>
  <si>
    <t>Domonic Brown</t>
  </si>
  <si>
    <t>Juan Lagares</t>
  </si>
  <si>
    <t>Yadier Molina</t>
  </si>
  <si>
    <t>Neil Walker</t>
  </si>
  <si>
    <t>Marlon Byrd</t>
  </si>
  <si>
    <t>Lucas Duda</t>
  </si>
  <si>
    <t>Matt Adams</t>
  </si>
  <si>
    <t>Andrew McCutchen</t>
  </si>
  <si>
    <t>Ryan Howard</t>
  </si>
  <si>
    <t>Curtis Granderson</t>
  </si>
  <si>
    <t>Matt Holliday</t>
  </si>
  <si>
    <t>Gregory Polanco</t>
  </si>
  <si>
    <t>Chase Utley</t>
  </si>
  <si>
    <t>David Wright</t>
  </si>
  <si>
    <t>Kolten Wong</t>
  </si>
  <si>
    <t>Starling Marte</t>
  </si>
  <si>
    <t>Jimmy Rollins</t>
  </si>
  <si>
    <t>Daniel Murphy</t>
  </si>
  <si>
    <t>Matt Carpenter</t>
  </si>
  <si>
    <t>Josh Harrison</t>
  </si>
  <si>
    <t>Ben Revere</t>
  </si>
  <si>
    <t>Eric Young, Jr.</t>
  </si>
  <si>
    <t>Tyler Thornburg</t>
  </si>
  <si>
    <t>Kevin Slowey</t>
  </si>
  <si>
    <t>Chris Withrow</t>
  </si>
  <si>
    <t>Boone Logan</t>
  </si>
  <si>
    <t>Jeremy Jeffress</t>
  </si>
  <si>
    <t>Sam Dyson</t>
  </si>
  <si>
    <t>Paul Maholm</t>
  </si>
  <si>
    <t>Nick Masset</t>
  </si>
  <si>
    <t>Rob Wooten</t>
  </si>
  <si>
    <t>Dan Jennings</t>
  </si>
  <si>
    <t>Chris Perez</t>
  </si>
  <si>
    <t>Tommy Kahnle</t>
  </si>
  <si>
    <t>Jonathan Broxton</t>
  </si>
  <si>
    <t>Chris Hatcher</t>
  </si>
  <si>
    <t>Brian Wilson</t>
  </si>
  <si>
    <t>LaTroy Hawkins</t>
  </si>
  <si>
    <t>Brandon Kintzler</t>
  </si>
  <si>
    <t>Bryan Morris</t>
  </si>
  <si>
    <t>Jamey Wright</t>
  </si>
  <si>
    <t>Matt Belisle</t>
  </si>
  <si>
    <t>Francisco Rodriguez</t>
  </si>
  <si>
    <t>Steve Cishek</t>
  </si>
  <si>
    <t>Brandon League</t>
  </si>
  <si>
    <t>Rex Brothers</t>
  </si>
  <si>
    <t>Zach Duke</t>
  </si>
  <si>
    <t>A.J. Ramos</t>
  </si>
  <si>
    <t>J. P. Howell</t>
  </si>
  <si>
    <t>Adam Ottavino</t>
  </si>
  <si>
    <t>Will Smith</t>
  </si>
  <si>
    <t>Michael Dunn</t>
  </si>
  <si>
    <t>Kenley Jansen</t>
  </si>
  <si>
    <t>Christian Bergman</t>
  </si>
  <si>
    <t>Mike Fiers</t>
  </si>
  <si>
    <t>Anthony DeSclafani</t>
  </si>
  <si>
    <t>Josh Beckett</t>
  </si>
  <si>
    <t>Jhoulys Chacin</t>
  </si>
  <si>
    <t>Jimmy Nelson</t>
  </si>
  <si>
    <t>Jose Fernandez</t>
  </si>
  <si>
    <t>Kevin Correia</t>
  </si>
  <si>
    <t>Juan Nicasio</t>
  </si>
  <si>
    <t>Marco Estrada</t>
  </si>
  <si>
    <t>Brad Hand</t>
  </si>
  <si>
    <t>Hyun-Jin Ryu</t>
  </si>
  <si>
    <t>Tyler Matzek</t>
  </si>
  <si>
    <t>Matt Garza</t>
  </si>
  <si>
    <t>Jarred Cosart</t>
  </si>
  <si>
    <t>Clayton Kershaw</t>
  </si>
  <si>
    <t>Jordan Lyles</t>
  </si>
  <si>
    <t>Kyle Lohse</t>
  </si>
  <si>
    <t>Henderson Alvarez</t>
  </si>
  <si>
    <t>Roberto Hernandez</t>
  </si>
  <si>
    <t>Franklin Morales</t>
  </si>
  <si>
    <t>Yovani Gallardo</t>
  </si>
  <si>
    <t>Tom Koehler</t>
  </si>
  <si>
    <t>Dan Haren</t>
  </si>
  <si>
    <t>Jorge De La Rosa</t>
  </si>
  <si>
    <t>Wily Peralta</t>
  </si>
  <si>
    <t>Nate Eovaldi</t>
  </si>
  <si>
    <t>Zack Greinke</t>
  </si>
  <si>
    <t>Ben Paulsen</t>
  </si>
  <si>
    <t>Logan Schafer</t>
  </si>
  <si>
    <t>Reed Johnson</t>
  </si>
  <si>
    <t>Miguel Rojas</t>
  </si>
  <si>
    <t>Michael Cuddyer</t>
  </si>
  <si>
    <t>Gerardo Parra</t>
  </si>
  <si>
    <t>Jordany Valdespin</t>
  </si>
  <si>
    <t>Darwin Barney</t>
  </si>
  <si>
    <t>Ryan Wheeler</t>
  </si>
  <si>
    <t>Elian Herrera</t>
  </si>
  <si>
    <t>Enrique Hernandez</t>
  </si>
  <si>
    <t>Scott Van Slyke</t>
  </si>
  <si>
    <t>Charlie Culberson</t>
  </si>
  <si>
    <t>Jeff Bianchi</t>
  </si>
  <si>
    <t>Ed Lucas</t>
  </si>
  <si>
    <t>Tim Federowicz</t>
  </si>
  <si>
    <t>Michael McKenry</t>
  </si>
  <si>
    <t>Martin Maldonado</t>
  </si>
  <si>
    <t>Jeff Mathis</t>
  </si>
  <si>
    <t>Drew Butera</t>
  </si>
  <si>
    <t>D.J. LeMahieu</t>
  </si>
  <si>
    <t>Jean Segura</t>
  </si>
  <si>
    <t>Adeiny Hechavarria</t>
  </si>
  <si>
    <t>A.J. Ellis</t>
  </si>
  <si>
    <t>Wilin Rosario</t>
  </si>
  <si>
    <t>Lyle Overbay</t>
  </si>
  <si>
    <t>Jarrod Saltalamacchia</t>
  </si>
  <si>
    <t>Justin Turner</t>
  </si>
  <si>
    <t>Nolan Arenado</t>
  </si>
  <si>
    <t>Mark Reynolds</t>
  </si>
  <si>
    <t>Marcell Ozuna</t>
  </si>
  <si>
    <t>Juan Uribe</t>
  </si>
  <si>
    <t>Corey Dickerson</t>
  </si>
  <si>
    <t>Khris Davis</t>
  </si>
  <si>
    <t>Garrett Jones</t>
  </si>
  <si>
    <t>Andre Ethier</t>
  </si>
  <si>
    <t>Carlos Gonzalez</t>
  </si>
  <si>
    <t>Jonathan Lucroy</t>
  </si>
  <si>
    <t>Casey McGehee</t>
  </si>
  <si>
    <t>Carl Crawford</t>
  </si>
  <si>
    <t>Troy Tulowitzki</t>
  </si>
  <si>
    <t>Aramis Ramirez</t>
  </si>
  <si>
    <t>Giancarlo Stanton</t>
  </si>
  <si>
    <t>Matt Kemp</t>
  </si>
  <si>
    <t>Justin Morneau</t>
  </si>
  <si>
    <t>Ryan Braun</t>
  </si>
  <si>
    <t>Jeff Baker</t>
  </si>
  <si>
    <t>Adrian Gonzalez</t>
  </si>
  <si>
    <t>Brandon Barnes</t>
  </si>
  <si>
    <t>Rickie Weeks</t>
  </si>
  <si>
    <t>Derek Dietrich</t>
  </si>
  <si>
    <t>Hanley Ramirez</t>
  </si>
  <si>
    <t>Josh Rutledge</t>
  </si>
  <si>
    <t>Scooter Gennett</t>
  </si>
  <si>
    <t>Donovan Solano</t>
  </si>
  <si>
    <t>Yasiel Puig</t>
  </si>
  <si>
    <t>Drew Stubbs</t>
  </si>
  <si>
    <t>Carlos Gomez</t>
  </si>
  <si>
    <t>Christian Yelich</t>
  </si>
  <si>
    <t>Dee Gordon</t>
  </si>
  <si>
    <t>Charlie Blackmon</t>
  </si>
  <si>
    <t>Carlos Contreras</t>
  </si>
  <si>
    <t>Carlos Villanueva</t>
  </si>
  <si>
    <t>Ian Thomas</t>
  </si>
  <si>
    <t>Will Harris</t>
  </si>
  <si>
    <t>Jumbo Diaz</t>
  </si>
  <si>
    <t>Neil Ramirez</t>
  </si>
  <si>
    <t>Shae Simmons</t>
  </si>
  <si>
    <t>Matt Stites</t>
  </si>
  <si>
    <t>Logan Ondrusek</t>
  </si>
  <si>
    <t>Wesley Wright</t>
  </si>
  <si>
    <t>David Hale</t>
  </si>
  <si>
    <t>Randall Delgado</t>
  </si>
  <si>
    <t>Manny Parra</t>
  </si>
  <si>
    <t>Brian Schlitter</t>
  </si>
  <si>
    <t>Jordan Walden</t>
  </si>
  <si>
    <t>Evan Marshall</t>
  </si>
  <si>
    <t>Aroldis Chapman</t>
  </si>
  <si>
    <t>Hector Rondon</t>
  </si>
  <si>
    <t>Anthony Varvaro</t>
  </si>
  <si>
    <t>Addison Reed</t>
  </si>
  <si>
    <t>J. J. Hoover</t>
  </si>
  <si>
    <t>Pedro Strop</t>
  </si>
  <si>
    <t>Luis Avilan</t>
  </si>
  <si>
    <t>Oliver Perez</t>
  </si>
  <si>
    <t>Sam LeCure</t>
  </si>
  <si>
    <t>Justin Grimm</t>
  </si>
  <si>
    <t>Craig Kimbrel</t>
  </si>
  <si>
    <t>Brad Ziegler</t>
  </si>
  <si>
    <t>Dylan Axelrod</t>
  </si>
  <si>
    <t>Tsuyoshi Wada</t>
  </si>
  <si>
    <t>David Carpenter</t>
  </si>
  <si>
    <t>Mike Bolsinger</t>
  </si>
  <si>
    <t>Tony Cingrani</t>
  </si>
  <si>
    <t>Kyle Hendricks</t>
  </si>
  <si>
    <t>James Russell</t>
  </si>
  <si>
    <t>Bronson Arroyo</t>
  </si>
  <si>
    <t>Mat Latos</t>
  </si>
  <si>
    <t>Felix Doubront</t>
  </si>
  <si>
    <t>Gavin Floyd</t>
  </si>
  <si>
    <t>Trevor Cahill</t>
  </si>
  <si>
    <t>Homer Bailey</t>
  </si>
  <si>
    <t>Jacob Turner</t>
  </si>
  <si>
    <t>Alex Wood</t>
  </si>
  <si>
    <t>Chase Anderson</t>
  </si>
  <si>
    <t>Alfredo Simon</t>
  </si>
  <si>
    <t>Jake Arrieta</t>
  </si>
  <si>
    <t>Mike Minor</t>
  </si>
  <si>
    <t>Vidal Nuno</t>
  </si>
  <si>
    <t>Mike Leake</t>
  </si>
  <si>
    <t>Edwin Jackson</t>
  </si>
  <si>
    <t>Ervin Santana</t>
  </si>
  <si>
    <t>Josh Collmenter</t>
  </si>
  <si>
    <t>Johnny Cueto</t>
  </si>
  <si>
    <t>Travis Wood</t>
  </si>
  <si>
    <t>Aaron Harang</t>
  </si>
  <si>
    <t>Wade Miley</t>
  </si>
  <si>
    <t>Kris Negron</t>
  </si>
  <si>
    <t>Jorge Soler</t>
  </si>
  <si>
    <t>Julio Teheran</t>
  </si>
  <si>
    <t>Alfredo Marte</t>
  </si>
  <si>
    <t>Ramon Santiago</t>
  </si>
  <si>
    <t>Ryan Kalish</t>
  </si>
  <si>
    <t>Phil Gosselin</t>
  </si>
  <si>
    <t>Eric Chavez</t>
  </si>
  <si>
    <t>Donald Lutz</t>
  </si>
  <si>
    <t>Logan Watkins</t>
  </si>
  <si>
    <t>Emilio Bonifacio</t>
  </si>
  <si>
    <t>Cliff Pennington</t>
  </si>
  <si>
    <t>Jack Hannahan</t>
  </si>
  <si>
    <t>Chris Valaika</t>
  </si>
  <si>
    <t>Tyler Pastornicky</t>
  </si>
  <si>
    <t>Jordan Pacheco</t>
  </si>
  <si>
    <t>Joey Votto</t>
  </si>
  <si>
    <t>Mike Olt</t>
  </si>
  <si>
    <t>Ramiro Pena</t>
  </si>
  <si>
    <t>Tuffy Gosewisch</t>
  </si>
  <si>
    <t>Tucker Barnhart</t>
  </si>
  <si>
    <t>John Baker</t>
  </si>
  <si>
    <t>Ryan Doumit</t>
  </si>
  <si>
    <t>Didi Gregorius</t>
  </si>
  <si>
    <t>Zack Cozart</t>
  </si>
  <si>
    <t>Welington Castillo</t>
  </si>
  <si>
    <t>Christian Bethancourt</t>
  </si>
  <si>
    <t>Chris Owings</t>
  </si>
  <si>
    <t>Brayan Pena</t>
  </si>
  <si>
    <t>Ryan Sweeney</t>
  </si>
  <si>
    <t>Gerald Laird</t>
  </si>
  <si>
    <t>Jake Lamb</t>
  </si>
  <si>
    <t>Skip Schumaker</t>
  </si>
  <si>
    <t>Arismendy Alcantara</t>
  </si>
  <si>
    <t>Andrelton Simmons</t>
  </si>
  <si>
    <t>Cody Ross</t>
  </si>
  <si>
    <t>Chris Heisey</t>
  </si>
  <si>
    <t>Justin Ruggiano</t>
  </si>
  <si>
    <t>Tommy LaStella</t>
  </si>
  <si>
    <t>David Peralta</t>
  </si>
  <si>
    <t>Ryan Ludwick</t>
  </si>
  <si>
    <t>Luis Valbuena</t>
  </si>
  <si>
    <t>Chris Johnson</t>
  </si>
  <si>
    <t>Miguel Montero</t>
  </si>
  <si>
    <t>Jay Bruce</t>
  </si>
  <si>
    <t>Starlin Castro</t>
  </si>
  <si>
    <t>Evan Gattis</t>
  </si>
  <si>
    <t>Mark Trumbo</t>
  </si>
  <si>
    <t>Devin Mesoraco</t>
  </si>
  <si>
    <t>Anthony Rizzo</t>
  </si>
  <si>
    <t>Justin Upton</t>
  </si>
  <si>
    <t>Paul Goldschmidt</t>
  </si>
  <si>
    <t>Brandon Phillips</t>
  </si>
  <si>
    <t>Javier Baez</t>
  </si>
  <si>
    <t>Freddie Freeman</t>
  </si>
  <si>
    <t>Aaron Hill</t>
  </si>
  <si>
    <t>Todd Frazier</t>
  </si>
  <si>
    <t>Junior Lake</t>
  </si>
  <si>
    <t>B. J. Upton</t>
  </si>
  <si>
    <t>A. J. Pollock</t>
  </si>
  <si>
    <t>Billy Hamilton</t>
  </si>
  <si>
    <t>Chris Coghlan</t>
  </si>
  <si>
    <t>Jason Heyward</t>
  </si>
  <si>
    <t>Ender Inciarte</t>
  </si>
  <si>
    <t>ARIZONA</t>
  </si>
  <si>
    <t>-62</t>
  </si>
  <si>
    <t>who played for more than one team in 2014</t>
  </si>
  <si>
    <t>2014 Accumulated Minor League Time</t>
  </si>
  <si>
    <t>Bourgos **</t>
  </si>
  <si>
    <t>Frasor</t>
  </si>
  <si>
    <t>Otero</t>
  </si>
  <si>
    <t>Allen</t>
  </si>
  <si>
    <t>Addison Russell</t>
  </si>
  <si>
    <t>Kyle Zimmer</t>
  </si>
  <si>
    <t>Revere</t>
  </si>
  <si>
    <t>Beachy &amp; IR</t>
  </si>
  <si>
    <t>Medlen</t>
  </si>
  <si>
    <t>Santiago</t>
  </si>
  <si>
    <t>Chatwood</t>
  </si>
  <si>
    <t>Bastardo</t>
  </si>
  <si>
    <t>Machi</t>
  </si>
  <si>
    <t>Hoover</t>
  </si>
  <si>
    <t>Springer</t>
  </si>
  <si>
    <t>Dickey</t>
  </si>
  <si>
    <t>Parker</t>
  </si>
  <si>
    <t>Matusz **</t>
  </si>
  <si>
    <t>Rivera</t>
  </si>
  <si>
    <t>R. Webb</t>
  </si>
  <si>
    <t>Dylan Bundy</t>
  </si>
  <si>
    <t>Jameson Taillon</t>
  </si>
  <si>
    <t>Martin Perez</t>
  </si>
  <si>
    <t>Collins **</t>
  </si>
  <si>
    <t>W. Castillo</t>
  </si>
  <si>
    <t>Bonifacio</t>
  </si>
  <si>
    <t>Carlos Correa</t>
  </si>
  <si>
    <t>Gausman</t>
  </si>
  <si>
    <t>Griffin</t>
  </si>
  <si>
    <t>D. Holland</t>
  </si>
  <si>
    <t>Straily</t>
  </si>
  <si>
    <t>Turner</t>
  </si>
  <si>
    <t>Doolittle</t>
  </si>
  <si>
    <t>Parnell</t>
  </si>
  <si>
    <t>Qualls</t>
  </si>
  <si>
    <t>B. Pena</t>
  </si>
  <si>
    <t>Arencibia</t>
  </si>
  <si>
    <t>Sandoval **</t>
  </si>
  <si>
    <t>Cahill **</t>
  </si>
  <si>
    <t>Billingsley IR only</t>
  </si>
  <si>
    <t>D. Carpenter</t>
  </si>
  <si>
    <t>J. Lopez</t>
  </si>
  <si>
    <t>Stammen</t>
  </si>
  <si>
    <t>Braun</t>
  </si>
  <si>
    <t>Yelich</t>
  </si>
  <si>
    <t>AJ Burnett **</t>
  </si>
  <si>
    <t>Wheeler</t>
  </si>
  <si>
    <t>Kuroda</t>
  </si>
  <si>
    <t>Noah Syndergaard</t>
  </si>
  <si>
    <t>Avilan</t>
  </si>
  <si>
    <t>Maness</t>
  </si>
  <si>
    <t>Romo</t>
  </si>
  <si>
    <t>Harrison IR only</t>
  </si>
  <si>
    <t>McCarthy</t>
  </si>
  <si>
    <t>Quintana</t>
  </si>
  <si>
    <t>R. Ross</t>
  </si>
  <si>
    <t>Veras</t>
  </si>
  <si>
    <t>Robert Stephenson</t>
  </si>
  <si>
    <t>Taijuan Walker</t>
  </si>
  <si>
    <t>Pujols</t>
  </si>
  <si>
    <t>Wong</t>
  </si>
  <si>
    <t>Owings</t>
  </si>
  <si>
    <t>Cespedes</t>
  </si>
  <si>
    <t>Cain</t>
  </si>
  <si>
    <t>Salazar</t>
  </si>
  <si>
    <t>N. Feliz &amp; IR</t>
  </si>
  <si>
    <t>Archie Bradley</t>
  </si>
  <si>
    <t>J. Hamilton</t>
  </si>
  <si>
    <t>Francisco Lindor</t>
  </si>
  <si>
    <t>Byron Buxton</t>
  </si>
  <si>
    <t>Erlin</t>
  </si>
  <si>
    <t>Hellickson</t>
  </si>
  <si>
    <t>Sabathia</t>
  </si>
  <si>
    <t>Stults</t>
  </si>
  <si>
    <t>Alvarez</t>
  </si>
  <si>
    <t>Dominguez</t>
  </si>
  <si>
    <t>A. Garcia</t>
  </si>
  <si>
    <t>Jonathon Gray</t>
  </si>
  <si>
    <t>Cole</t>
  </si>
  <si>
    <t>Hochevar</t>
  </si>
  <si>
    <t>M. Reynolds</t>
  </si>
  <si>
    <t>Scutaro</t>
  </si>
  <si>
    <t>S. Miller</t>
  </si>
  <si>
    <t>Choate</t>
  </si>
  <si>
    <t>Brown **</t>
  </si>
  <si>
    <t>Thielbar</t>
  </si>
  <si>
    <t>Gattis</t>
  </si>
  <si>
    <t>Alcantara</t>
  </si>
  <si>
    <t>Paco Rodriguez-u</t>
  </si>
  <si>
    <t>Rosario</t>
  </si>
  <si>
    <t>Profar &amp; IR</t>
  </si>
  <si>
    <t>Baez</t>
  </si>
  <si>
    <t>Cosart</t>
  </si>
  <si>
    <t>Casilla</t>
  </si>
  <si>
    <t>Strop **</t>
  </si>
  <si>
    <t>Bethancourt</t>
  </si>
  <si>
    <t>Parker &amp; IR</t>
  </si>
  <si>
    <t>Matt Moore</t>
  </si>
  <si>
    <t>Perkins</t>
  </si>
  <si>
    <t>Cishek</t>
  </si>
  <si>
    <t>2015 Accumulated Minor League Time</t>
  </si>
  <si>
    <t>F. Liriano</t>
  </si>
  <si>
    <t>Iwakuma</t>
  </si>
  <si>
    <t>Buchholz</t>
  </si>
  <si>
    <t>O'Day **</t>
  </si>
  <si>
    <t>Rodney</t>
  </si>
  <si>
    <t>Valbuena</t>
  </si>
  <si>
    <t>Arrieta</t>
  </si>
  <si>
    <t>Edgin</t>
  </si>
  <si>
    <t>Gregerson</t>
  </si>
  <si>
    <t>Holland</t>
  </si>
  <si>
    <t>Blake Swihart</t>
  </si>
  <si>
    <t>Tyler Kolek</t>
  </si>
  <si>
    <t>Joc Pederson</t>
  </si>
  <si>
    <t>Kris Bryant</t>
  </si>
  <si>
    <t>Jonathon Schoop</t>
  </si>
  <si>
    <t>Joey Gallo</t>
  </si>
  <si>
    <t>Lucas Giolito</t>
  </si>
  <si>
    <t>Crisp</t>
  </si>
  <si>
    <t>Beckett</t>
  </si>
  <si>
    <t>Cingrani</t>
  </si>
  <si>
    <t>DeSclafani</t>
  </si>
  <si>
    <t>AJ Ramos</t>
  </si>
  <si>
    <t>Singleton</t>
  </si>
  <si>
    <t>Miguel Sano</t>
  </si>
  <si>
    <t>Corey Seager</t>
  </si>
  <si>
    <t>Jon Gray</t>
  </si>
  <si>
    <t>Fielder</t>
  </si>
  <si>
    <t>Gentry</t>
  </si>
  <si>
    <t>Jorge Alfaro</t>
  </si>
  <si>
    <t>Hutchison</t>
  </si>
  <si>
    <t>Black</t>
  </si>
  <si>
    <t>Cecil</t>
  </si>
  <si>
    <t>D. Holland IR</t>
  </si>
  <si>
    <t>Trumbo</t>
  </si>
  <si>
    <t>Simon</t>
  </si>
  <si>
    <t>Ryu</t>
  </si>
  <si>
    <t>Collmenter</t>
  </si>
  <si>
    <t>McFarland</t>
  </si>
  <si>
    <t>W. Wright</t>
  </si>
  <si>
    <t>Julio Urias</t>
  </si>
  <si>
    <t>Hammel</t>
  </si>
  <si>
    <t>red = 2015, amber = in-season move</t>
  </si>
  <si>
    <t>Putnam</t>
  </si>
  <si>
    <t>R. Castillo</t>
  </si>
  <si>
    <t>O. Arcia</t>
  </si>
  <si>
    <t>Souza</t>
  </si>
  <si>
    <t>Iglesias (IR)</t>
  </si>
  <si>
    <t>T. Watson</t>
  </si>
  <si>
    <t>Martin Perez **</t>
  </si>
  <si>
    <t>R. Cook</t>
  </si>
  <si>
    <t>J. Veras</t>
  </si>
  <si>
    <t>Carlos Rodon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</si>
</sst>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_);[Red]\(0.000\)"/>
    <numFmt numFmtId="166" formatCode="0.000000"/>
    <numFmt numFmtId="167" formatCode="0.00000"/>
  </numFmts>
  <fonts count="38" x14ac:knownFonts="1">
    <font>
      <sz val="10"/>
      <name val="Arial"/>
    </font>
    <font>
      <sz val="10"/>
      <name val="Arial"/>
      <family val="2"/>
    </font>
    <font>
      <u/>
      <sz val="10"/>
      <color indexed="12"/>
      <name val="Arial"/>
      <family val="2"/>
    </font>
    <font>
      <b/>
      <u/>
      <sz val="8"/>
      <name val="Verdana"/>
      <family val="2"/>
    </font>
    <font>
      <sz val="10"/>
      <name val="Arial"/>
      <family val="2"/>
    </font>
    <font>
      <sz val="10"/>
      <color indexed="10"/>
      <name val="Arial"/>
      <family val="2"/>
    </font>
    <font>
      <b/>
      <sz val="10"/>
      <name val="Arial"/>
      <family val="2"/>
    </font>
    <font>
      <b/>
      <sz val="9"/>
      <name val="Arial"/>
      <family val="2"/>
    </font>
    <font>
      <sz val="9"/>
      <name val="Arial"/>
      <family val="2"/>
    </font>
    <font>
      <sz val="10"/>
      <color indexed="55"/>
      <name val="Arial"/>
      <family val="2"/>
    </font>
    <font>
      <sz val="10"/>
      <color indexed="55"/>
      <name val="Arial"/>
      <family val="2"/>
    </font>
    <font>
      <sz val="10"/>
      <color indexed="10"/>
      <name val="Arial"/>
      <family val="2"/>
    </font>
    <font>
      <sz val="8"/>
      <name val="Arial"/>
      <family val="2"/>
    </font>
    <font>
      <sz val="8.5"/>
      <color indexed="8"/>
      <name val="Arial"/>
      <family val="2"/>
    </font>
    <font>
      <sz val="9"/>
      <name val="Arial"/>
      <family val="2"/>
    </font>
    <font>
      <sz val="9"/>
      <color indexed="10"/>
      <name val="Arial"/>
      <family val="2"/>
    </font>
    <font>
      <b/>
      <sz val="10"/>
      <name val="Tahoma"/>
      <family val="2"/>
    </font>
    <font>
      <b/>
      <sz val="10"/>
      <color indexed="10"/>
      <name val="Tahoma"/>
      <family val="2"/>
    </font>
    <font>
      <sz val="10"/>
      <name val="Tahoma"/>
      <family val="2"/>
    </font>
    <font>
      <sz val="10"/>
      <color indexed="55"/>
      <name val="Tahoma"/>
      <family val="2"/>
    </font>
    <font>
      <b/>
      <u/>
      <sz val="10"/>
      <color indexed="55"/>
      <name val="Tahoma"/>
      <family val="2"/>
    </font>
    <font>
      <b/>
      <u/>
      <sz val="10"/>
      <name val="Tahoma"/>
      <family val="2"/>
    </font>
    <font>
      <b/>
      <sz val="9"/>
      <color indexed="10"/>
      <name val="Tahoma"/>
      <family val="2"/>
    </font>
    <font>
      <sz val="9"/>
      <name val="Tahoma"/>
      <family val="2"/>
    </font>
    <font>
      <sz val="9"/>
      <color indexed="55"/>
      <name val="Tahoma"/>
      <family val="2"/>
    </font>
    <font>
      <sz val="10"/>
      <color indexed="17"/>
      <name val="Tahoma"/>
      <family val="2"/>
    </font>
    <font>
      <sz val="10"/>
      <color indexed="8"/>
      <name val="Arial"/>
      <family val="2"/>
    </font>
    <font>
      <b/>
      <sz val="10"/>
      <color indexed="10"/>
      <name val="Arial"/>
      <family val="2"/>
    </font>
    <font>
      <b/>
      <sz val="10"/>
      <name val="Arial"/>
      <family val="2"/>
    </font>
    <font>
      <sz val="10"/>
      <color theme="6"/>
      <name val="Arial"/>
      <family val="2"/>
    </font>
    <font>
      <sz val="10"/>
      <color rgb="FF000000"/>
      <name val="Arial"/>
      <family val="2"/>
    </font>
    <font>
      <sz val="14"/>
      <color rgb="FF000000"/>
      <name val="Times New Roman"/>
      <family val="1"/>
    </font>
    <font>
      <b/>
      <sz val="14"/>
      <color rgb="FF000000"/>
      <name val="Times New Roman"/>
      <family val="1"/>
    </font>
    <font>
      <b/>
      <sz val="14"/>
      <color rgb="FFFF6600"/>
      <name val="Times New Roman"/>
      <family val="1"/>
    </font>
    <font>
      <b/>
      <sz val="10"/>
      <name val="Arial"/>
      <family val="2"/>
    </font>
    <font>
      <b/>
      <sz val="10"/>
      <color theme="6"/>
      <name val="Arial"/>
      <family val="2"/>
    </font>
    <font>
      <sz val="10"/>
      <color rgb="FFFF0000"/>
      <name val="Arial"/>
      <family val="2"/>
    </font>
    <font>
      <sz val="10"/>
      <color theme="5"/>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19">
    <xf numFmtId="0" fontId="0" fillId="0" borderId="0" xfId="0"/>
    <xf numFmtId="0" fontId="3" fillId="0" borderId="0" xfId="0" applyFont="1" applyFill="1" applyAlignment="1">
      <alignment horizontal="center"/>
    </xf>
    <xf numFmtId="164" fontId="0" fillId="0" borderId="0" xfId="0" applyNumberFormat="1"/>
    <xf numFmtId="2" fontId="0" fillId="0" borderId="0" xfId="0" applyNumberFormat="1"/>
    <xf numFmtId="164" fontId="5" fillId="0" borderId="0" xfId="0" applyNumberFormat="1" applyFont="1"/>
    <xf numFmtId="49" fontId="6" fillId="0" borderId="0" xfId="0" applyNumberFormat="1" applyFont="1" applyAlignment="1">
      <alignment horizontal="center"/>
    </xf>
    <xf numFmtId="164" fontId="6" fillId="0" borderId="0" xfId="0" applyNumberFormat="1" applyFont="1"/>
    <xf numFmtId="1" fontId="5" fillId="0" borderId="0" xfId="0" applyNumberFormat="1" applyFont="1"/>
    <xf numFmtId="49" fontId="6" fillId="0" borderId="0" xfId="0" applyNumberFormat="1" applyFont="1" applyFill="1" applyBorder="1" applyAlignment="1">
      <alignment horizontal="center"/>
    </xf>
    <xf numFmtId="0" fontId="0" fillId="0" borderId="0" xfId="0" applyFill="1"/>
    <xf numFmtId="49" fontId="6" fillId="0" borderId="0" xfId="0" applyNumberFormat="1" applyFont="1" applyFill="1" applyAlignment="1">
      <alignment horizontal="center"/>
    </xf>
    <xf numFmtId="0" fontId="8" fillId="0" borderId="0" xfId="0" applyFont="1"/>
    <xf numFmtId="0" fontId="9" fillId="0" borderId="0" xfId="0" applyFont="1"/>
    <xf numFmtId="0" fontId="10" fillId="0" borderId="0" xfId="0" applyFont="1"/>
    <xf numFmtId="0" fontId="10" fillId="0" borderId="0" xfId="0" applyFont="1" applyFill="1"/>
    <xf numFmtId="1" fontId="4" fillId="0" borderId="0" xfId="0" applyNumberFormat="1" applyFont="1" applyAlignment="1">
      <alignment horizontal="center"/>
    </xf>
    <xf numFmtId="0" fontId="11" fillId="0" borderId="0" xfId="0" applyFont="1"/>
    <xf numFmtId="164" fontId="4" fillId="0" borderId="0" xfId="0" applyNumberFormat="1" applyFont="1"/>
    <xf numFmtId="2" fontId="4" fillId="0" borderId="0" xfId="0" applyNumberFormat="1" applyFont="1"/>
    <xf numFmtId="0" fontId="4" fillId="0" borderId="0" xfId="0" applyFont="1" applyAlignment="1">
      <alignment horizontal="center"/>
    </xf>
    <xf numFmtId="49" fontId="4" fillId="0" borderId="0" xfId="0" applyNumberFormat="1" applyFont="1" applyFill="1"/>
    <xf numFmtId="1" fontId="15" fillId="0" borderId="0" xfId="0" applyNumberFormat="1" applyFont="1"/>
    <xf numFmtId="164" fontId="8" fillId="0" borderId="0" xfId="0" applyNumberFormat="1" applyFont="1"/>
    <xf numFmtId="49" fontId="7" fillId="0" borderId="0" xfId="0" applyNumberFormat="1" applyFont="1" applyAlignment="1">
      <alignment horizontal="center"/>
    </xf>
    <xf numFmtId="0" fontId="14" fillId="0" borderId="0" xfId="0" applyFont="1"/>
    <xf numFmtId="0" fontId="18" fillId="0" borderId="0" xfId="0" applyFont="1"/>
    <xf numFmtId="2" fontId="18" fillId="0" borderId="0" xfId="0" applyNumberFormat="1" applyFont="1"/>
    <xf numFmtId="0" fontId="19" fillId="0" borderId="0" xfId="0" applyFont="1"/>
    <xf numFmtId="0" fontId="20" fillId="0" borderId="0" xfId="0" applyFont="1" applyFill="1" applyAlignment="1">
      <alignment horizontal="center"/>
    </xf>
    <xf numFmtId="0" fontId="18" fillId="0" borderId="0" xfId="0" applyFont="1" applyFill="1"/>
    <xf numFmtId="0" fontId="21" fillId="0" borderId="0" xfId="0" applyFont="1" applyFill="1" applyAlignment="1">
      <alignment horizontal="center"/>
    </xf>
    <xf numFmtId="0" fontId="18" fillId="0" borderId="0" xfId="0" applyFont="1" applyAlignment="1">
      <alignment horizontal="center"/>
    </xf>
    <xf numFmtId="0" fontId="16" fillId="0" borderId="0" xfId="0" applyFont="1" applyAlignment="1">
      <alignment horizontal="center"/>
    </xf>
    <xf numFmtId="0" fontId="22" fillId="2" borderId="0" xfId="0" applyFont="1" applyFill="1" applyBorder="1" applyAlignment="1">
      <alignment horizontal="center"/>
    </xf>
    <xf numFmtId="0" fontId="23" fillId="0" borderId="0" xfId="0" applyFont="1"/>
    <xf numFmtId="0" fontId="24" fillId="0" borderId="0" xfId="0" applyFont="1"/>
    <xf numFmtId="2" fontId="16" fillId="0" borderId="0" xfId="0" applyNumberFormat="1" applyFont="1" applyAlignment="1">
      <alignment horizontal="center"/>
    </xf>
    <xf numFmtId="2" fontId="17" fillId="0" borderId="0" xfId="0" applyNumberFormat="1" applyFont="1" applyAlignment="1">
      <alignment horizontal="center"/>
    </xf>
    <xf numFmtId="2" fontId="25" fillId="0" borderId="0" xfId="0" applyNumberFormat="1" applyFont="1" applyAlignment="1">
      <alignment horizontal="center"/>
    </xf>
    <xf numFmtId="0" fontId="17" fillId="0" borderId="0" xfId="0" applyFont="1" applyAlignment="1">
      <alignment horizontal="center"/>
    </xf>
    <xf numFmtId="166" fontId="25" fillId="0" borderId="0" xfId="0" applyNumberFormat="1" applyFont="1"/>
    <xf numFmtId="166" fontId="18" fillId="0" borderId="0" xfId="0" applyNumberFormat="1" applyFont="1"/>
    <xf numFmtId="0" fontId="6" fillId="0" borderId="0" xfId="0" applyFont="1"/>
    <xf numFmtId="0" fontId="4" fillId="0" borderId="0" xfId="0" applyFont="1" applyFill="1"/>
    <xf numFmtId="0" fontId="4" fillId="0" borderId="0" xfId="0" applyFont="1"/>
    <xf numFmtId="0" fontId="26" fillId="0" borderId="0" xfId="0" applyFont="1" applyAlignment="1">
      <alignment horizontal="center" wrapText="1"/>
    </xf>
    <xf numFmtId="0" fontId="13" fillId="0" borderId="0" xfId="0" applyFont="1" applyAlignment="1">
      <alignment horizontal="center"/>
    </xf>
    <xf numFmtId="164" fontId="6" fillId="2" borderId="0" xfId="0" applyNumberFormat="1" applyFont="1" applyFill="1" applyBorder="1" applyAlignment="1">
      <alignment horizontal="center"/>
    </xf>
    <xf numFmtId="1" fontId="27" fillId="2" borderId="0" xfId="0" applyNumberFormat="1" applyFont="1" applyFill="1" applyBorder="1" applyAlignment="1">
      <alignment horizontal="center"/>
    </xf>
    <xf numFmtId="0" fontId="6" fillId="2" borderId="0" xfId="0" applyFont="1" applyFill="1" applyBorder="1" applyAlignment="1">
      <alignment horizontal="center"/>
    </xf>
    <xf numFmtId="2" fontId="6" fillId="2" borderId="0" xfId="0" applyNumberFormat="1" applyFont="1" applyFill="1" applyBorder="1" applyAlignment="1">
      <alignment horizontal="center"/>
    </xf>
    <xf numFmtId="165" fontId="4" fillId="0" borderId="0" xfId="0" applyNumberFormat="1" applyFont="1"/>
    <xf numFmtId="165" fontId="6" fillId="2" borderId="0" xfId="0" applyNumberFormat="1" applyFont="1" applyFill="1" applyBorder="1" applyAlignment="1">
      <alignment horizontal="center"/>
    </xf>
    <xf numFmtId="165" fontId="4" fillId="0" borderId="0" xfId="0" applyNumberFormat="1" applyFont="1" applyFill="1"/>
    <xf numFmtId="1" fontId="5" fillId="0" borderId="0" xfId="0" applyNumberFormat="1" applyFont="1" applyFill="1"/>
    <xf numFmtId="164" fontId="4" fillId="0" borderId="0" xfId="0" applyNumberFormat="1" applyFont="1" applyFill="1"/>
    <xf numFmtId="2" fontId="4" fillId="0" borderId="0" xfId="0" applyNumberFormat="1" applyFont="1" applyFill="1"/>
    <xf numFmtId="164" fontId="5" fillId="0" borderId="0" xfId="0" applyNumberFormat="1" applyFont="1" applyFill="1"/>
    <xf numFmtId="1" fontId="6" fillId="2" borderId="0" xfId="0" applyNumberFormat="1" applyFont="1" applyFill="1" applyAlignment="1">
      <alignment horizontal="center"/>
    </xf>
    <xf numFmtId="0" fontId="6" fillId="0" borderId="0" xfId="0" applyFont="1" applyAlignment="1">
      <alignment horizontal="center"/>
    </xf>
    <xf numFmtId="49" fontId="6" fillId="2" borderId="0" xfId="0" applyNumberFormat="1" applyFont="1" applyFill="1" applyBorder="1" applyAlignment="1">
      <alignment horizontal="center"/>
    </xf>
    <xf numFmtId="49" fontId="6" fillId="0" borderId="0" xfId="0" applyNumberFormat="1" applyFont="1" applyBorder="1" applyAlignment="1">
      <alignment horizontal="center"/>
    </xf>
    <xf numFmtId="1" fontId="4" fillId="0" borderId="0" xfId="0" applyNumberFormat="1" applyFont="1" applyFill="1"/>
    <xf numFmtId="1" fontId="0" fillId="0" borderId="0" xfId="0" applyNumberFormat="1"/>
    <xf numFmtId="0" fontId="26" fillId="0" borderId="0" xfId="0" applyFont="1" applyAlignment="1">
      <alignment wrapText="1"/>
    </xf>
    <xf numFmtId="2" fontId="26" fillId="0" borderId="0" xfId="0" applyNumberFormat="1" applyFont="1" applyAlignment="1">
      <alignment wrapText="1"/>
    </xf>
    <xf numFmtId="1" fontId="26" fillId="0" borderId="0" xfId="0" applyNumberFormat="1" applyFont="1" applyAlignment="1">
      <alignment horizontal="center" wrapText="1"/>
    </xf>
    <xf numFmtId="1" fontId="26" fillId="0" borderId="0" xfId="0" applyNumberFormat="1" applyFont="1" applyAlignment="1">
      <alignment wrapText="1"/>
    </xf>
    <xf numFmtId="2" fontId="26" fillId="0" borderId="0" xfId="0" applyNumberFormat="1" applyFont="1" applyAlignment="1">
      <alignment horizontal="center" wrapText="1"/>
    </xf>
    <xf numFmtId="1" fontId="4" fillId="0" borderId="0" xfId="0" applyNumberFormat="1" applyFont="1"/>
    <xf numFmtId="49" fontId="4" fillId="0" borderId="0" xfId="0" applyNumberFormat="1" applyFont="1" applyFill="1" applyAlignment="1">
      <alignment horizontal="center"/>
    </xf>
    <xf numFmtId="0" fontId="4" fillId="0" borderId="0" xfId="0" applyFont="1" applyFill="1" applyAlignment="1">
      <alignment horizontal="center"/>
    </xf>
    <xf numFmtId="2" fontId="4" fillId="0" borderId="0" xfId="0" applyNumberFormat="1" applyFont="1" applyFill="1" applyAlignment="1">
      <alignment horizontal="center"/>
    </xf>
    <xf numFmtId="1" fontId="4" fillId="0" borderId="0" xfId="0" applyNumberFormat="1" applyFont="1" applyFill="1" applyAlignment="1">
      <alignment horizontal="center"/>
    </xf>
    <xf numFmtId="0" fontId="1" fillId="0" borderId="0" xfId="0" applyFont="1"/>
    <xf numFmtId="0" fontId="27" fillId="0" borderId="0" xfId="0" applyFont="1"/>
    <xf numFmtId="0" fontId="28" fillId="0" borderId="0" xfId="0" applyFont="1" applyAlignment="1">
      <alignment horizontal="center" vertical="center" wrapText="1"/>
    </xf>
    <xf numFmtId="0" fontId="0" fillId="0" borderId="0" xfId="0" applyAlignment="1">
      <alignment vertical="center" wrapText="1"/>
    </xf>
    <xf numFmtId="0" fontId="2" fillId="0" borderId="0" xfId="1" applyAlignment="1" applyProtection="1">
      <alignment vertical="center" wrapText="1"/>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3" xfId="0" applyNumberFormat="1" applyBorder="1" applyAlignment="1">
      <alignment vertical="top" wrapText="1"/>
    </xf>
    <xf numFmtId="0" fontId="0" fillId="0" borderId="1" xfId="0" applyNumberFormat="1" applyBorder="1" applyAlignment="1">
      <alignment vertical="top" wrapText="1"/>
    </xf>
    <xf numFmtId="0" fontId="0" fillId="0" borderId="7" xfId="0" applyNumberFormat="1" applyBorder="1" applyAlignment="1">
      <alignment vertical="top" wrapText="1"/>
    </xf>
    <xf numFmtId="0" fontId="0" fillId="0" borderId="6"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5" xfId="0" applyNumberFormat="1" applyBorder="1" applyAlignment="1">
      <alignment horizontal="center" vertical="top" wrapText="1"/>
    </xf>
    <xf numFmtId="0" fontId="2" fillId="0" borderId="0" xfId="1" quotePrefix="1" applyNumberFormat="1" applyAlignment="1" applyProtection="1">
      <alignment horizontal="center" vertical="top" wrapText="1"/>
    </xf>
    <xf numFmtId="0" fontId="0" fillId="0" borderId="2" xfId="0" applyNumberFormat="1" applyBorder="1" applyAlignment="1">
      <alignment horizontal="center" vertical="top" wrapText="1"/>
    </xf>
    <xf numFmtId="0" fontId="0" fillId="0" borderId="6" xfId="0" applyNumberFormat="1" applyBorder="1" applyAlignment="1">
      <alignment horizontal="center" vertical="top" wrapText="1"/>
    </xf>
    <xf numFmtId="0" fontId="2" fillId="0" borderId="6" xfId="1" quotePrefix="1" applyNumberFormat="1" applyBorder="1" applyAlignment="1" applyProtection="1">
      <alignment horizontal="center" vertical="top" wrapText="1"/>
    </xf>
    <xf numFmtId="0" fontId="0" fillId="0" borderId="8" xfId="0" applyNumberFormat="1" applyBorder="1" applyAlignment="1">
      <alignment horizontal="center" vertical="top" wrapText="1"/>
    </xf>
    <xf numFmtId="49" fontId="6" fillId="0" borderId="0" xfId="0" applyNumberFormat="1" applyFont="1" applyAlignment="1">
      <alignment horizontal="center" vertical="center" wrapText="1"/>
    </xf>
    <xf numFmtId="49" fontId="4" fillId="0" borderId="0" xfId="1" applyNumberFormat="1" applyFont="1" applyAlignment="1" applyProtection="1">
      <alignment vertical="center" wrapText="1"/>
    </xf>
    <xf numFmtId="2" fontId="28" fillId="0" borderId="0" xfId="0" applyNumberFormat="1" applyFont="1" applyAlignment="1">
      <alignment horizontal="center" vertical="center" wrapText="1"/>
    </xf>
    <xf numFmtId="2" fontId="0" fillId="0" borderId="0" xfId="0" applyNumberFormat="1" applyAlignment="1">
      <alignment vertical="center" wrapText="1"/>
    </xf>
    <xf numFmtId="0" fontId="4" fillId="0" borderId="0" xfId="0" applyFont="1" applyAlignment="1">
      <alignment vertical="center" wrapText="1"/>
    </xf>
    <xf numFmtId="164" fontId="28" fillId="0" borderId="0" xfId="0" applyNumberFormat="1" applyFont="1" applyAlignment="1">
      <alignment horizontal="center" vertical="center" wrapText="1"/>
    </xf>
    <xf numFmtId="164" fontId="0" fillId="0" borderId="0" xfId="0" applyNumberFormat="1" applyAlignment="1">
      <alignment vertical="center" wrapText="1"/>
    </xf>
    <xf numFmtId="164" fontId="4" fillId="0" borderId="0" xfId="0" applyNumberFormat="1" applyFont="1" applyAlignment="1">
      <alignment vertical="center" wrapText="1"/>
    </xf>
    <xf numFmtId="0" fontId="6" fillId="0" borderId="0" xfId="0" applyFont="1" applyAlignment="1">
      <alignment horizontal="center" vertical="center" wrapText="1"/>
    </xf>
    <xf numFmtId="0" fontId="29" fillId="0" borderId="0" xfId="0" applyFont="1"/>
    <xf numFmtId="49" fontId="6" fillId="0" borderId="0" xfId="1" applyNumberFormat="1" applyFont="1" applyAlignment="1" applyProtection="1">
      <alignment vertical="center" wrapText="1"/>
    </xf>
    <xf numFmtId="2" fontId="4" fillId="0" borderId="0" xfId="0" applyNumberFormat="1" applyFont="1" applyAlignment="1">
      <alignment horizontal="center"/>
    </xf>
    <xf numFmtId="49" fontId="26" fillId="0" borderId="0" xfId="0" applyNumberFormat="1" applyFont="1" applyAlignment="1"/>
    <xf numFmtId="49" fontId="4" fillId="0" borderId="0" xfId="1" applyNumberFormat="1" applyFont="1" applyAlignment="1" applyProtection="1">
      <alignment vertical="center"/>
    </xf>
    <xf numFmtId="49" fontId="6" fillId="0" borderId="0" xfId="1" applyNumberFormat="1" applyFont="1" applyAlignment="1" applyProtection="1">
      <alignment vertical="center"/>
    </xf>
    <xf numFmtId="49" fontId="4" fillId="0" borderId="0" xfId="0" applyNumberFormat="1" applyFont="1" applyFill="1" applyAlignment="1"/>
    <xf numFmtId="0" fontId="0" fillId="0" borderId="0" xfId="0" applyAlignment="1"/>
    <xf numFmtId="1" fontId="0" fillId="0" borderId="0" xfId="0" applyNumberFormat="1" applyAlignment="1"/>
    <xf numFmtId="2" fontId="0" fillId="0" borderId="0" xfId="0" applyNumberFormat="1" applyAlignment="1">
      <alignment vertical="center"/>
    </xf>
    <xf numFmtId="2" fontId="0" fillId="0" borderId="0" xfId="0" applyNumberFormat="1" applyAlignment="1"/>
    <xf numFmtId="167" fontId="4" fillId="0" borderId="0" xfId="0" applyNumberFormat="1" applyFont="1" applyAlignment="1">
      <alignment horizontal="center"/>
    </xf>
    <xf numFmtId="167" fontId="4" fillId="0" borderId="0" xfId="0" applyNumberFormat="1" applyFont="1" applyAlignment="1">
      <alignment horizontal="right"/>
    </xf>
    <xf numFmtId="167" fontId="4" fillId="0" borderId="0" xfId="0" applyNumberFormat="1" applyFont="1" applyFill="1" applyAlignment="1">
      <alignment horizontal="right"/>
    </xf>
    <xf numFmtId="165" fontId="6"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0" fontId="22" fillId="0" borderId="0" xfId="0" applyFont="1" applyFill="1" applyBorder="1" applyAlignment="1">
      <alignment horizontal="center"/>
    </xf>
    <xf numFmtId="1" fontId="6" fillId="0" borderId="0" xfId="0" applyNumberFormat="1" applyFont="1" applyFill="1" applyAlignment="1">
      <alignment horizontal="center"/>
    </xf>
    <xf numFmtId="0" fontId="18" fillId="0" borderId="0" xfId="0" applyFont="1" applyFill="1" applyAlignment="1">
      <alignment horizontal="center"/>
    </xf>
    <xf numFmtId="167" fontId="4" fillId="0" borderId="0" xfId="0" applyNumberFormat="1" applyFont="1" applyFill="1" applyAlignment="1">
      <alignment horizontal="center"/>
    </xf>
    <xf numFmtId="49" fontId="4" fillId="0" borderId="0" xfId="1" applyNumberFormat="1" applyFont="1" applyFill="1" applyAlignment="1" applyProtection="1">
      <alignment vertical="center"/>
    </xf>
    <xf numFmtId="0" fontId="0" fillId="0" borderId="0" xfId="0" applyFill="1" applyAlignment="1">
      <alignment vertical="center" wrapText="1"/>
    </xf>
    <xf numFmtId="2" fontId="0" fillId="0" borderId="0" xfId="0" applyNumberFormat="1" applyFill="1" applyAlignment="1">
      <alignment vertical="center" wrapText="1"/>
    </xf>
    <xf numFmtId="0" fontId="0" fillId="0" borderId="0" xfId="0" applyBorder="1"/>
    <xf numFmtId="164" fontId="27" fillId="0" borderId="0" xfId="0" applyNumberFormat="1" applyFont="1" applyFill="1" applyBorder="1" applyAlignment="1">
      <alignment horizontal="center"/>
    </xf>
    <xf numFmtId="0" fontId="6" fillId="0" borderId="0" xfId="0" applyFont="1" applyFill="1" applyAlignment="1">
      <alignment horizontal="center"/>
    </xf>
    <xf numFmtId="164" fontId="22" fillId="0" borderId="0" xfId="0" applyNumberFormat="1" applyFont="1" applyFill="1" applyBorder="1" applyAlignment="1">
      <alignment horizontal="center"/>
    </xf>
    <xf numFmtId="0" fontId="0" fillId="0" borderId="0" xfId="0" applyFill="1" applyAlignment="1"/>
    <xf numFmtId="2" fontId="0" fillId="0" borderId="0" xfId="0" applyNumberFormat="1" applyFill="1"/>
    <xf numFmtId="1" fontId="15" fillId="0" borderId="0" xfId="0" applyNumberFormat="1" applyFont="1" applyFill="1"/>
    <xf numFmtId="164" fontId="8" fillId="0" borderId="0" xfId="0" applyNumberFormat="1" applyFont="1" applyFill="1"/>
    <xf numFmtId="0" fontId="14" fillId="0" borderId="0" xfId="0" applyFont="1" applyFill="1"/>
    <xf numFmtId="0" fontId="8" fillId="0" borderId="0" xfId="0" applyFont="1" applyFill="1"/>
    <xf numFmtId="49" fontId="7" fillId="0" borderId="0" xfId="0" applyNumberFormat="1" applyFont="1" applyFill="1" applyAlignment="1">
      <alignment horizontal="center"/>
    </xf>
    <xf numFmtId="0" fontId="0" fillId="0" borderId="0" xfId="0" applyAlignment="1">
      <alignment horizontal="center" vertical="center" wrapText="1"/>
    </xf>
    <xf numFmtId="1" fontId="18" fillId="0" borderId="0" xfId="0" applyNumberFormat="1" applyFont="1"/>
    <xf numFmtId="0" fontId="4" fillId="0" borderId="0" xfId="0" applyFont="1" applyAlignment="1">
      <alignment horizontal="right" vertical="center" wrapText="1"/>
    </xf>
    <xf numFmtId="2" fontId="6"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2" fontId="4" fillId="0" borderId="0" xfId="0" applyNumberFormat="1" applyFont="1" applyAlignment="1">
      <alignment horizontal="right" vertical="center" wrapText="1"/>
    </xf>
    <xf numFmtId="0" fontId="4" fillId="0" borderId="0" xfId="0" applyFont="1" applyAlignment="1">
      <alignment horizontal="right"/>
    </xf>
    <xf numFmtId="2" fontId="4" fillId="0" borderId="0" xfId="0" applyNumberFormat="1" applyFont="1" applyAlignment="1">
      <alignment vertical="center" wrapText="1"/>
    </xf>
    <xf numFmtId="0" fontId="0" fillId="0" borderId="0" xfId="0" applyAlignment="1">
      <alignment vertical="center"/>
    </xf>
    <xf numFmtId="0" fontId="0" fillId="3" borderId="0" xfId="0" applyFill="1"/>
    <xf numFmtId="164" fontId="6" fillId="3" borderId="0" xfId="0" applyNumberFormat="1" applyFont="1" applyFill="1"/>
    <xf numFmtId="164" fontId="0" fillId="3" borderId="0" xfId="0" applyNumberFormat="1" applyFill="1"/>
    <xf numFmtId="0" fontId="0" fillId="4" borderId="0" xfId="0" applyFill="1"/>
    <xf numFmtId="164" fontId="6" fillId="4" borderId="0" xfId="0" applyNumberFormat="1" applyFont="1" applyFill="1"/>
    <xf numFmtId="164" fontId="0" fillId="4" borderId="0" xfId="0" applyNumberFormat="1" applyFill="1"/>
    <xf numFmtId="0" fontId="0" fillId="0" borderId="0" xfId="0" applyAlignment="1">
      <alignment horizontal="center"/>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0" fontId="4" fillId="0" borderId="0" xfId="0" applyFont="1" applyAlignment="1">
      <alignment horizontal="center" vertical="center"/>
    </xf>
    <xf numFmtId="165" fontId="4" fillId="0" borderId="0" xfId="0" applyNumberFormat="1" applyFont="1" applyAlignment="1">
      <alignment horizontal="center"/>
    </xf>
    <xf numFmtId="1" fontId="5" fillId="0" borderId="0" xfId="0" applyNumberFormat="1" applyFont="1" applyAlignment="1">
      <alignment horizontal="center"/>
    </xf>
    <xf numFmtId="164" fontId="4" fillId="0" borderId="0" xfId="0" applyNumberFormat="1" applyFont="1" applyAlignment="1">
      <alignment horizontal="center"/>
    </xf>
    <xf numFmtId="164" fontId="5"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2" fontId="0" fillId="0" borderId="0" xfId="0" applyNumberFormat="1" applyAlignment="1">
      <alignment horizontal="center"/>
    </xf>
    <xf numFmtId="0" fontId="0" fillId="0" borderId="0" xfId="0" applyBorder="1" applyAlignment="1">
      <alignment horizontal="center"/>
    </xf>
    <xf numFmtId="2" fontId="0" fillId="0" borderId="0" xfId="0" applyNumberFormat="1" applyAlignment="1">
      <alignment horizontal="center"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65" fontId="4" fillId="0" borderId="0" xfId="0" applyNumberFormat="1" applyFont="1" applyFill="1" applyAlignment="1">
      <alignment horizontal="center"/>
    </xf>
    <xf numFmtId="1" fontId="5" fillId="0" borderId="0" xfId="0" applyNumberFormat="1" applyFont="1" applyFill="1" applyAlignment="1">
      <alignment horizontal="center"/>
    </xf>
    <xf numFmtId="164" fontId="4" fillId="0" borderId="0" xfId="0" applyNumberFormat="1" applyFont="1" applyFill="1" applyAlignment="1">
      <alignment horizontal="center"/>
    </xf>
    <xf numFmtId="164" fontId="5" fillId="0" borderId="0" xfId="0" applyNumberFormat="1" applyFont="1" applyFill="1" applyAlignment="1">
      <alignment horizontal="center"/>
    </xf>
    <xf numFmtId="49" fontId="4" fillId="0" borderId="0" xfId="1" applyNumberFormat="1" applyFont="1" applyAlignment="1" applyProtection="1">
      <alignment horizontal="center" vertical="center" wrapText="1"/>
    </xf>
    <xf numFmtId="2" fontId="6" fillId="0" borderId="0" xfId="0" applyNumberFormat="1" applyFont="1" applyFill="1" applyAlignment="1">
      <alignment horizontal="center"/>
    </xf>
    <xf numFmtId="0" fontId="0" fillId="0" borderId="0" xfId="0" applyAlignment="1">
      <alignment horizontal="left"/>
    </xf>
    <xf numFmtId="49" fontId="6" fillId="0" borderId="0" xfId="0" applyNumberFormat="1" applyFont="1" applyFill="1" applyAlignment="1">
      <alignment horizontal="left"/>
    </xf>
    <xf numFmtId="0" fontId="6" fillId="0" borderId="0" xfId="0" applyFont="1" applyAlignment="1">
      <alignment horizontal="left"/>
    </xf>
    <xf numFmtId="49" fontId="6" fillId="0" borderId="0" xfId="1" applyNumberFormat="1" applyFont="1" applyAlignment="1" applyProtection="1">
      <alignment horizontal="left" vertical="center" wrapText="1"/>
    </xf>
    <xf numFmtId="0" fontId="30" fillId="0" borderId="0" xfId="0" applyFont="1" applyAlignment="1">
      <alignment horizontal="left" vertical="center"/>
    </xf>
    <xf numFmtId="0" fontId="31" fillId="5" borderId="9" xfId="0" applyFont="1" applyFill="1" applyBorder="1" applyAlignment="1">
      <alignment horizontal="left" vertical="center"/>
    </xf>
    <xf numFmtId="2" fontId="6" fillId="0" borderId="0" xfId="0" applyNumberFormat="1" applyFont="1" applyAlignment="1">
      <alignment horizontal="center"/>
    </xf>
    <xf numFmtId="0" fontId="34" fillId="0" borderId="0" xfId="0" applyFont="1" applyAlignment="1">
      <alignment horizontal="center" vertical="center" wrapText="1"/>
    </xf>
    <xf numFmtId="0" fontId="0" fillId="0" borderId="0" xfId="0" applyAlignment="1">
      <alignment horizontal="right" vertical="center"/>
    </xf>
    <xf numFmtId="0" fontId="35" fillId="0" borderId="0" xfId="0" applyFont="1"/>
    <xf numFmtId="1" fontId="4" fillId="0" borderId="0" xfId="0" applyNumberFormat="1" applyFont="1" applyAlignment="1">
      <alignment horizontal="right"/>
    </xf>
    <xf numFmtId="0" fontId="0" fillId="0" borderId="0" xfId="0" applyAlignment="1">
      <alignment horizontal="right"/>
    </xf>
    <xf numFmtId="0" fontId="0" fillId="0" borderId="0" xfId="0" applyAlignment="1">
      <alignment horizontal="right" vertical="center" wrapText="1"/>
    </xf>
    <xf numFmtId="1" fontId="4" fillId="0" borderId="0" xfId="0" applyNumberFormat="1" applyFont="1" applyFill="1" applyAlignment="1">
      <alignment horizontal="right"/>
    </xf>
    <xf numFmtId="0" fontId="0" fillId="0" borderId="0" xfId="0" applyFill="1" applyAlignment="1">
      <alignment horizontal="right" vertical="center" wrapText="1"/>
    </xf>
    <xf numFmtId="0" fontId="18" fillId="0" borderId="0" xfId="0" applyFont="1" applyAlignment="1">
      <alignment horizontal="right"/>
    </xf>
    <xf numFmtId="0" fontId="18" fillId="0" borderId="0" xfId="0" applyFont="1" applyFill="1" applyAlignment="1">
      <alignment horizontal="right"/>
    </xf>
    <xf numFmtId="1" fontId="8" fillId="0" borderId="0" xfId="0" applyNumberFormat="1" applyFont="1" applyAlignment="1">
      <alignment horizontal="right"/>
    </xf>
    <xf numFmtId="1" fontId="8" fillId="0" borderId="0" xfId="0" applyNumberFormat="1" applyFont="1" applyFill="1" applyAlignment="1">
      <alignment horizontal="right"/>
    </xf>
    <xf numFmtId="0" fontId="4" fillId="0" borderId="0" xfId="0" applyFont="1" applyFill="1" applyAlignment="1">
      <alignment horizontal="right"/>
    </xf>
    <xf numFmtId="0" fontId="14" fillId="0" borderId="0" xfId="0" applyFont="1" applyAlignment="1">
      <alignment horizontal="right"/>
    </xf>
    <xf numFmtId="0" fontId="0" fillId="0" borderId="0" xfId="0" applyFill="1" applyAlignment="1">
      <alignment horizontal="right"/>
    </xf>
    <xf numFmtId="2" fontId="0" fillId="0" borderId="0" xfId="0" applyNumberFormat="1" applyFill="1" applyAlignment="1"/>
    <xf numFmtId="2" fontId="1" fillId="0" borderId="0" xfId="0" applyNumberFormat="1" applyFont="1" applyAlignment="1">
      <alignment vertical="center" wrapText="1"/>
    </xf>
    <xf numFmtId="1" fontId="36" fillId="0" borderId="0" xfId="0" applyNumberFormat="1" applyFont="1" applyAlignment="1">
      <alignment horizontal="center"/>
    </xf>
    <xf numFmtId="0" fontId="0" fillId="6" borderId="0" xfId="0" applyFill="1" applyAlignment="1">
      <alignment horizontal="center"/>
    </xf>
    <xf numFmtId="0" fontId="0" fillId="6" borderId="0" xfId="0" applyFill="1" applyAlignment="1">
      <alignment horizontal="left"/>
    </xf>
    <xf numFmtId="2" fontId="4" fillId="6" borderId="0" xfId="0" applyNumberFormat="1" applyFont="1" applyFill="1" applyAlignment="1">
      <alignment horizontal="center"/>
    </xf>
    <xf numFmtId="1" fontId="4" fillId="6" borderId="0" xfId="0" applyNumberFormat="1" applyFont="1" applyFill="1" applyAlignment="1">
      <alignment horizontal="center"/>
    </xf>
    <xf numFmtId="0" fontId="18" fillId="6" borderId="0" xfId="0" applyFont="1" applyFill="1" applyAlignment="1">
      <alignment horizontal="center"/>
    </xf>
    <xf numFmtId="2" fontId="0" fillId="6" borderId="0" xfId="0" applyNumberFormat="1" applyFill="1"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1" fontId="36"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wrapText="1"/>
    </xf>
    <xf numFmtId="0" fontId="5" fillId="0" borderId="0" xfId="0" applyFont="1"/>
    <xf numFmtId="0" fontId="36" fillId="0" borderId="0" xfId="0" applyFont="1"/>
    <xf numFmtId="2" fontId="4" fillId="6" borderId="0" xfId="0" applyNumberFormat="1" applyFont="1" applyFill="1"/>
    <xf numFmtId="0" fontId="37" fillId="0" borderId="0" xfId="0" applyFont="1"/>
    <xf numFmtId="0" fontId="36" fillId="0" borderId="0" xfId="0" applyFont="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351</xdr:row>
      <xdr:rowOff>0</xdr:rowOff>
    </xdr:from>
    <xdr:to>
      <xdr:col>17</xdr:col>
      <xdr:colOff>9525</xdr:colOff>
      <xdr:row>351</xdr:row>
      <xdr:rowOff>9525</xdr:rowOff>
    </xdr:to>
    <xdr:pic>
      <xdr:nvPicPr>
        <xdr:cNvPr id="517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59588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351</xdr:row>
      <xdr:rowOff>0</xdr:rowOff>
    </xdr:from>
    <xdr:to>
      <xdr:col>19</xdr:col>
      <xdr:colOff>9525</xdr:colOff>
      <xdr:row>351</xdr:row>
      <xdr:rowOff>9525</xdr:rowOff>
    </xdr:to>
    <xdr:pic>
      <xdr:nvPicPr>
        <xdr:cNvPr id="517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59588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228</xdr:row>
      <xdr:rowOff>0</xdr:rowOff>
    </xdr:from>
    <xdr:to>
      <xdr:col>17</xdr:col>
      <xdr:colOff>9525</xdr:colOff>
      <xdr:row>228</xdr:row>
      <xdr:rowOff>9525</xdr:rowOff>
    </xdr:to>
    <xdr:pic>
      <xdr:nvPicPr>
        <xdr:cNvPr id="5178" name="Picture 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49225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228</xdr:row>
      <xdr:rowOff>0</xdr:rowOff>
    </xdr:from>
    <xdr:to>
      <xdr:col>19</xdr:col>
      <xdr:colOff>9525</xdr:colOff>
      <xdr:row>228</xdr:row>
      <xdr:rowOff>9525</xdr:rowOff>
    </xdr:to>
    <xdr:pic>
      <xdr:nvPicPr>
        <xdr:cNvPr id="5179" name="Picture 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49225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118</xdr:row>
      <xdr:rowOff>0</xdr:rowOff>
    </xdr:from>
    <xdr:to>
      <xdr:col>16</xdr:col>
      <xdr:colOff>9525</xdr:colOff>
      <xdr:row>118</xdr:row>
      <xdr:rowOff>0</xdr:rowOff>
    </xdr:to>
    <xdr:pic>
      <xdr:nvPicPr>
        <xdr:cNvPr id="5182" name="Picture 3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254222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118</xdr:row>
      <xdr:rowOff>0</xdr:rowOff>
    </xdr:from>
    <xdr:to>
      <xdr:col>18</xdr:col>
      <xdr:colOff>9525</xdr:colOff>
      <xdr:row>118</xdr:row>
      <xdr:rowOff>0</xdr:rowOff>
    </xdr:to>
    <xdr:pic>
      <xdr:nvPicPr>
        <xdr:cNvPr id="5183" name="Picture 3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254222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172</xdr:row>
      <xdr:rowOff>0</xdr:rowOff>
    </xdr:from>
    <xdr:to>
      <xdr:col>17</xdr:col>
      <xdr:colOff>9525</xdr:colOff>
      <xdr:row>172</xdr:row>
      <xdr:rowOff>9525</xdr:rowOff>
    </xdr:to>
    <xdr:pic>
      <xdr:nvPicPr>
        <xdr:cNvPr id="5184" name="Picture 3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756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172</xdr:row>
      <xdr:rowOff>0</xdr:rowOff>
    </xdr:from>
    <xdr:to>
      <xdr:col>19</xdr:col>
      <xdr:colOff>9525</xdr:colOff>
      <xdr:row>172</xdr:row>
      <xdr:rowOff>9525</xdr:rowOff>
    </xdr:to>
    <xdr:pic>
      <xdr:nvPicPr>
        <xdr:cNvPr id="5185" name="Picture 39"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3756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180</xdr:row>
      <xdr:rowOff>0</xdr:rowOff>
    </xdr:from>
    <xdr:to>
      <xdr:col>18</xdr:col>
      <xdr:colOff>9525</xdr:colOff>
      <xdr:row>180</xdr:row>
      <xdr:rowOff>9525</xdr:rowOff>
    </xdr:to>
    <xdr:pic>
      <xdr:nvPicPr>
        <xdr:cNvPr id="5187" name="Picture 41"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39509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220</xdr:row>
      <xdr:rowOff>0</xdr:rowOff>
    </xdr:from>
    <xdr:to>
      <xdr:col>17</xdr:col>
      <xdr:colOff>9525</xdr:colOff>
      <xdr:row>220</xdr:row>
      <xdr:rowOff>9525</xdr:rowOff>
    </xdr:to>
    <xdr:pic>
      <xdr:nvPicPr>
        <xdr:cNvPr id="5188" name="Picture 42"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4825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220</xdr:row>
      <xdr:rowOff>0</xdr:rowOff>
    </xdr:from>
    <xdr:to>
      <xdr:col>19</xdr:col>
      <xdr:colOff>9525</xdr:colOff>
      <xdr:row>220</xdr:row>
      <xdr:rowOff>9525</xdr:rowOff>
    </xdr:to>
    <xdr:pic>
      <xdr:nvPicPr>
        <xdr:cNvPr id="5189" name="Picture 43"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4825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118</xdr:row>
      <xdr:rowOff>0</xdr:rowOff>
    </xdr:from>
    <xdr:to>
      <xdr:col>16</xdr:col>
      <xdr:colOff>9525</xdr:colOff>
      <xdr:row>118</xdr:row>
      <xdr:rowOff>0</xdr:rowOff>
    </xdr:to>
    <xdr:pic>
      <xdr:nvPicPr>
        <xdr:cNvPr id="5190" name="Picture 44"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254222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118</xdr:row>
      <xdr:rowOff>0</xdr:rowOff>
    </xdr:from>
    <xdr:to>
      <xdr:col>18</xdr:col>
      <xdr:colOff>9525</xdr:colOff>
      <xdr:row>118</xdr:row>
      <xdr:rowOff>0</xdr:rowOff>
    </xdr:to>
    <xdr:pic>
      <xdr:nvPicPr>
        <xdr:cNvPr id="5191" name="Picture 4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254222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126</xdr:row>
      <xdr:rowOff>0</xdr:rowOff>
    </xdr:from>
    <xdr:to>
      <xdr:col>16</xdr:col>
      <xdr:colOff>9525</xdr:colOff>
      <xdr:row>126</xdr:row>
      <xdr:rowOff>0</xdr:rowOff>
    </xdr:to>
    <xdr:pic>
      <xdr:nvPicPr>
        <xdr:cNvPr id="5192" name="Picture 4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25908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162</xdr:row>
      <xdr:rowOff>0</xdr:rowOff>
    </xdr:from>
    <xdr:to>
      <xdr:col>16</xdr:col>
      <xdr:colOff>9525</xdr:colOff>
      <xdr:row>162</xdr:row>
      <xdr:rowOff>0</xdr:rowOff>
    </xdr:to>
    <xdr:pic>
      <xdr:nvPicPr>
        <xdr:cNvPr id="5194" name="Picture 4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4166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169</xdr:row>
      <xdr:rowOff>0</xdr:rowOff>
    </xdr:from>
    <xdr:to>
      <xdr:col>16</xdr:col>
      <xdr:colOff>9525</xdr:colOff>
      <xdr:row>169</xdr:row>
      <xdr:rowOff>9525</xdr:rowOff>
    </xdr:to>
    <xdr:pic>
      <xdr:nvPicPr>
        <xdr:cNvPr id="5196" name="Picture 50"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546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163</xdr:row>
      <xdr:rowOff>0</xdr:rowOff>
    </xdr:from>
    <xdr:to>
      <xdr:col>18</xdr:col>
      <xdr:colOff>9525</xdr:colOff>
      <xdr:row>163</xdr:row>
      <xdr:rowOff>9525</xdr:rowOff>
    </xdr:to>
    <xdr:pic>
      <xdr:nvPicPr>
        <xdr:cNvPr id="5197" name="Picture 51"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3546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211</xdr:row>
      <xdr:rowOff>0</xdr:rowOff>
    </xdr:from>
    <xdr:to>
      <xdr:col>17</xdr:col>
      <xdr:colOff>9525</xdr:colOff>
      <xdr:row>211</xdr:row>
      <xdr:rowOff>9525</xdr:rowOff>
    </xdr:to>
    <xdr:pic>
      <xdr:nvPicPr>
        <xdr:cNvPr id="5198" name="Picture 7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4631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211</xdr:row>
      <xdr:rowOff>0</xdr:rowOff>
    </xdr:from>
    <xdr:to>
      <xdr:col>19</xdr:col>
      <xdr:colOff>9525</xdr:colOff>
      <xdr:row>211</xdr:row>
      <xdr:rowOff>9525</xdr:rowOff>
    </xdr:to>
    <xdr:pic>
      <xdr:nvPicPr>
        <xdr:cNvPr id="5199" name="Picture 79"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46310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216</xdr:row>
      <xdr:rowOff>0</xdr:rowOff>
    </xdr:from>
    <xdr:to>
      <xdr:col>17</xdr:col>
      <xdr:colOff>9525</xdr:colOff>
      <xdr:row>216</xdr:row>
      <xdr:rowOff>9525</xdr:rowOff>
    </xdr:to>
    <xdr:pic>
      <xdr:nvPicPr>
        <xdr:cNvPr id="5200" name="Picture 80"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4728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216</xdr:row>
      <xdr:rowOff>0</xdr:rowOff>
    </xdr:from>
    <xdr:to>
      <xdr:col>19</xdr:col>
      <xdr:colOff>9525</xdr:colOff>
      <xdr:row>216</xdr:row>
      <xdr:rowOff>9525</xdr:rowOff>
    </xdr:to>
    <xdr:pic>
      <xdr:nvPicPr>
        <xdr:cNvPr id="5201" name="Picture 81"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4728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185</xdr:row>
      <xdr:rowOff>0</xdr:rowOff>
    </xdr:from>
    <xdr:to>
      <xdr:col>18</xdr:col>
      <xdr:colOff>9525</xdr:colOff>
      <xdr:row>185</xdr:row>
      <xdr:rowOff>9525</xdr:rowOff>
    </xdr:to>
    <xdr:pic>
      <xdr:nvPicPr>
        <xdr:cNvPr id="5203" name="Picture 83"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41290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249</xdr:row>
      <xdr:rowOff>0</xdr:rowOff>
    </xdr:from>
    <xdr:to>
      <xdr:col>16</xdr:col>
      <xdr:colOff>9525</xdr:colOff>
      <xdr:row>249</xdr:row>
      <xdr:rowOff>9525</xdr:rowOff>
    </xdr:to>
    <xdr:pic>
      <xdr:nvPicPr>
        <xdr:cNvPr id="5204" name="Picture 64"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51492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240</xdr:row>
      <xdr:rowOff>0</xdr:rowOff>
    </xdr:from>
    <xdr:to>
      <xdr:col>18</xdr:col>
      <xdr:colOff>9525</xdr:colOff>
      <xdr:row>240</xdr:row>
      <xdr:rowOff>9525</xdr:rowOff>
    </xdr:to>
    <xdr:pic>
      <xdr:nvPicPr>
        <xdr:cNvPr id="5205" name="Picture 6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514921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122</xdr:row>
      <xdr:rowOff>0</xdr:rowOff>
    </xdr:from>
    <xdr:to>
      <xdr:col>16</xdr:col>
      <xdr:colOff>9525</xdr:colOff>
      <xdr:row>122</xdr:row>
      <xdr:rowOff>0</xdr:rowOff>
    </xdr:to>
    <xdr:pic>
      <xdr:nvPicPr>
        <xdr:cNvPr id="5206" name="Picture 3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24936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117</xdr:row>
      <xdr:rowOff>0</xdr:rowOff>
    </xdr:from>
    <xdr:to>
      <xdr:col>18</xdr:col>
      <xdr:colOff>9525</xdr:colOff>
      <xdr:row>117</xdr:row>
      <xdr:rowOff>0</xdr:rowOff>
    </xdr:to>
    <xdr:pic>
      <xdr:nvPicPr>
        <xdr:cNvPr id="5207" name="Picture 3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24936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122</xdr:row>
      <xdr:rowOff>0</xdr:rowOff>
    </xdr:from>
    <xdr:to>
      <xdr:col>16</xdr:col>
      <xdr:colOff>9525</xdr:colOff>
      <xdr:row>122</xdr:row>
      <xdr:rowOff>0</xdr:rowOff>
    </xdr:to>
    <xdr:pic>
      <xdr:nvPicPr>
        <xdr:cNvPr id="5208" name="Picture 44"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24936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117</xdr:row>
      <xdr:rowOff>0</xdr:rowOff>
    </xdr:from>
    <xdr:to>
      <xdr:col>18</xdr:col>
      <xdr:colOff>9525</xdr:colOff>
      <xdr:row>117</xdr:row>
      <xdr:rowOff>0</xdr:rowOff>
    </xdr:to>
    <xdr:pic>
      <xdr:nvPicPr>
        <xdr:cNvPr id="5209" name="Picture 4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0" y="24936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191</xdr:row>
      <xdr:rowOff>0</xdr:rowOff>
    </xdr:from>
    <xdr:to>
      <xdr:col>17</xdr:col>
      <xdr:colOff>9525</xdr:colOff>
      <xdr:row>191</xdr:row>
      <xdr:rowOff>9525</xdr:rowOff>
    </xdr:to>
    <xdr:pic>
      <xdr:nvPicPr>
        <xdr:cNvPr id="5210" name="Picture 42"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42424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191</xdr:row>
      <xdr:rowOff>0</xdr:rowOff>
    </xdr:from>
    <xdr:to>
      <xdr:col>19</xdr:col>
      <xdr:colOff>9525</xdr:colOff>
      <xdr:row>191</xdr:row>
      <xdr:rowOff>9525</xdr:rowOff>
    </xdr:to>
    <xdr:pic>
      <xdr:nvPicPr>
        <xdr:cNvPr id="5211" name="Picture 43"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42424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267</xdr:row>
      <xdr:rowOff>0</xdr:rowOff>
    </xdr:from>
    <xdr:to>
      <xdr:col>17</xdr:col>
      <xdr:colOff>9525</xdr:colOff>
      <xdr:row>267</xdr:row>
      <xdr:rowOff>9525</xdr:rowOff>
    </xdr:to>
    <xdr:pic>
      <xdr:nvPicPr>
        <xdr:cNvPr id="4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267</xdr:row>
      <xdr:rowOff>0</xdr:rowOff>
    </xdr:from>
    <xdr:to>
      <xdr:col>19</xdr:col>
      <xdr:colOff>9525</xdr:colOff>
      <xdr:row>267</xdr:row>
      <xdr:rowOff>9525</xdr:rowOff>
    </xdr:to>
    <xdr:pic>
      <xdr:nvPicPr>
        <xdr:cNvPr id="4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315</xdr:row>
      <xdr:rowOff>0</xdr:rowOff>
    </xdr:from>
    <xdr:to>
      <xdr:col>17</xdr:col>
      <xdr:colOff>9525</xdr:colOff>
      <xdr:row>315</xdr:row>
      <xdr:rowOff>9525</xdr:rowOff>
    </xdr:to>
    <xdr:pic>
      <xdr:nvPicPr>
        <xdr:cNvPr id="4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315</xdr:row>
      <xdr:rowOff>0</xdr:rowOff>
    </xdr:from>
    <xdr:to>
      <xdr:col>19</xdr:col>
      <xdr:colOff>9525</xdr:colOff>
      <xdr:row>315</xdr:row>
      <xdr:rowOff>9525</xdr:rowOff>
    </xdr:to>
    <xdr:pic>
      <xdr:nvPicPr>
        <xdr:cNvPr id="4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459</xdr:row>
      <xdr:rowOff>0</xdr:rowOff>
    </xdr:from>
    <xdr:to>
      <xdr:col>17</xdr:col>
      <xdr:colOff>9525</xdr:colOff>
      <xdr:row>459</xdr:row>
      <xdr:rowOff>9525</xdr:rowOff>
    </xdr:to>
    <xdr:pic>
      <xdr:nvPicPr>
        <xdr:cNvPr id="5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459</xdr:row>
      <xdr:rowOff>0</xdr:rowOff>
    </xdr:from>
    <xdr:to>
      <xdr:col>19</xdr:col>
      <xdr:colOff>9525</xdr:colOff>
      <xdr:row>459</xdr:row>
      <xdr:rowOff>9525</xdr:rowOff>
    </xdr:to>
    <xdr:pic>
      <xdr:nvPicPr>
        <xdr:cNvPr id="5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417</xdr:row>
      <xdr:rowOff>0</xdr:rowOff>
    </xdr:from>
    <xdr:to>
      <xdr:col>17</xdr:col>
      <xdr:colOff>9525</xdr:colOff>
      <xdr:row>417</xdr:row>
      <xdr:rowOff>9525</xdr:rowOff>
    </xdr:to>
    <xdr:pic>
      <xdr:nvPicPr>
        <xdr:cNvPr id="5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417</xdr:row>
      <xdr:rowOff>0</xdr:rowOff>
    </xdr:from>
    <xdr:to>
      <xdr:col>19</xdr:col>
      <xdr:colOff>9525</xdr:colOff>
      <xdr:row>417</xdr:row>
      <xdr:rowOff>9525</xdr:rowOff>
    </xdr:to>
    <xdr:pic>
      <xdr:nvPicPr>
        <xdr:cNvPr id="5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309</xdr:row>
      <xdr:rowOff>0</xdr:rowOff>
    </xdr:from>
    <xdr:to>
      <xdr:col>17</xdr:col>
      <xdr:colOff>9525</xdr:colOff>
      <xdr:row>309</xdr:row>
      <xdr:rowOff>9525</xdr:rowOff>
    </xdr:to>
    <xdr:pic>
      <xdr:nvPicPr>
        <xdr:cNvPr id="5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309</xdr:row>
      <xdr:rowOff>0</xdr:rowOff>
    </xdr:from>
    <xdr:to>
      <xdr:col>19</xdr:col>
      <xdr:colOff>9525</xdr:colOff>
      <xdr:row>309</xdr:row>
      <xdr:rowOff>9525</xdr:rowOff>
    </xdr:to>
    <xdr:pic>
      <xdr:nvPicPr>
        <xdr:cNvPr id="5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515</xdr:row>
      <xdr:rowOff>0</xdr:rowOff>
    </xdr:from>
    <xdr:to>
      <xdr:col>17</xdr:col>
      <xdr:colOff>9525</xdr:colOff>
      <xdr:row>515</xdr:row>
      <xdr:rowOff>9525</xdr:rowOff>
    </xdr:to>
    <xdr:pic>
      <xdr:nvPicPr>
        <xdr:cNvPr id="6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515</xdr:row>
      <xdr:rowOff>0</xdr:rowOff>
    </xdr:from>
    <xdr:to>
      <xdr:col>19</xdr:col>
      <xdr:colOff>9525</xdr:colOff>
      <xdr:row>515</xdr:row>
      <xdr:rowOff>9525</xdr:rowOff>
    </xdr:to>
    <xdr:pic>
      <xdr:nvPicPr>
        <xdr:cNvPr id="6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303</xdr:row>
      <xdr:rowOff>0</xdr:rowOff>
    </xdr:from>
    <xdr:to>
      <xdr:col>17</xdr:col>
      <xdr:colOff>9525</xdr:colOff>
      <xdr:row>303</xdr:row>
      <xdr:rowOff>9525</xdr:rowOff>
    </xdr:to>
    <xdr:pic>
      <xdr:nvPicPr>
        <xdr:cNvPr id="6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303</xdr:row>
      <xdr:rowOff>0</xdr:rowOff>
    </xdr:from>
    <xdr:to>
      <xdr:col>19</xdr:col>
      <xdr:colOff>9525</xdr:colOff>
      <xdr:row>303</xdr:row>
      <xdr:rowOff>9525</xdr:rowOff>
    </xdr:to>
    <xdr:pic>
      <xdr:nvPicPr>
        <xdr:cNvPr id="6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321</xdr:row>
      <xdr:rowOff>0</xdr:rowOff>
    </xdr:from>
    <xdr:to>
      <xdr:col>17</xdr:col>
      <xdr:colOff>9525</xdr:colOff>
      <xdr:row>321</xdr:row>
      <xdr:rowOff>9525</xdr:rowOff>
    </xdr:to>
    <xdr:pic>
      <xdr:nvPicPr>
        <xdr:cNvPr id="6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321</xdr:row>
      <xdr:rowOff>0</xdr:rowOff>
    </xdr:from>
    <xdr:to>
      <xdr:col>19</xdr:col>
      <xdr:colOff>9525</xdr:colOff>
      <xdr:row>321</xdr:row>
      <xdr:rowOff>9525</xdr:rowOff>
    </xdr:to>
    <xdr:pic>
      <xdr:nvPicPr>
        <xdr:cNvPr id="6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465</xdr:row>
      <xdr:rowOff>0</xdr:rowOff>
    </xdr:from>
    <xdr:to>
      <xdr:col>17</xdr:col>
      <xdr:colOff>9525</xdr:colOff>
      <xdr:row>465</xdr:row>
      <xdr:rowOff>9525</xdr:rowOff>
    </xdr:to>
    <xdr:pic>
      <xdr:nvPicPr>
        <xdr:cNvPr id="7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465</xdr:row>
      <xdr:rowOff>0</xdr:rowOff>
    </xdr:from>
    <xdr:to>
      <xdr:col>19</xdr:col>
      <xdr:colOff>9525</xdr:colOff>
      <xdr:row>465</xdr:row>
      <xdr:rowOff>9525</xdr:rowOff>
    </xdr:to>
    <xdr:pic>
      <xdr:nvPicPr>
        <xdr:cNvPr id="7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435</xdr:row>
      <xdr:rowOff>0</xdr:rowOff>
    </xdr:from>
    <xdr:to>
      <xdr:col>17</xdr:col>
      <xdr:colOff>9525</xdr:colOff>
      <xdr:row>435</xdr:row>
      <xdr:rowOff>9525</xdr:rowOff>
    </xdr:to>
    <xdr:pic>
      <xdr:nvPicPr>
        <xdr:cNvPr id="7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435</xdr:row>
      <xdr:rowOff>0</xdr:rowOff>
    </xdr:from>
    <xdr:to>
      <xdr:col>19</xdr:col>
      <xdr:colOff>9525</xdr:colOff>
      <xdr:row>435</xdr:row>
      <xdr:rowOff>9525</xdr:rowOff>
    </xdr:to>
    <xdr:pic>
      <xdr:nvPicPr>
        <xdr:cNvPr id="7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399</xdr:row>
      <xdr:rowOff>0</xdr:rowOff>
    </xdr:from>
    <xdr:to>
      <xdr:col>17</xdr:col>
      <xdr:colOff>9525</xdr:colOff>
      <xdr:row>399</xdr:row>
      <xdr:rowOff>9525</xdr:rowOff>
    </xdr:to>
    <xdr:pic>
      <xdr:nvPicPr>
        <xdr:cNvPr id="7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399</xdr:row>
      <xdr:rowOff>0</xdr:rowOff>
    </xdr:from>
    <xdr:to>
      <xdr:col>19</xdr:col>
      <xdr:colOff>9525</xdr:colOff>
      <xdr:row>399</xdr:row>
      <xdr:rowOff>9525</xdr:rowOff>
    </xdr:to>
    <xdr:pic>
      <xdr:nvPicPr>
        <xdr:cNvPr id="7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471</xdr:row>
      <xdr:rowOff>0</xdr:rowOff>
    </xdr:from>
    <xdr:to>
      <xdr:col>17</xdr:col>
      <xdr:colOff>9525</xdr:colOff>
      <xdr:row>471</xdr:row>
      <xdr:rowOff>9525</xdr:rowOff>
    </xdr:to>
    <xdr:pic>
      <xdr:nvPicPr>
        <xdr:cNvPr id="8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471</xdr:row>
      <xdr:rowOff>0</xdr:rowOff>
    </xdr:from>
    <xdr:to>
      <xdr:col>19</xdr:col>
      <xdr:colOff>9525</xdr:colOff>
      <xdr:row>471</xdr:row>
      <xdr:rowOff>9525</xdr:rowOff>
    </xdr:to>
    <xdr:pic>
      <xdr:nvPicPr>
        <xdr:cNvPr id="8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339</xdr:row>
      <xdr:rowOff>0</xdr:rowOff>
    </xdr:from>
    <xdr:to>
      <xdr:col>17</xdr:col>
      <xdr:colOff>9525</xdr:colOff>
      <xdr:row>339</xdr:row>
      <xdr:rowOff>9525</xdr:rowOff>
    </xdr:to>
    <xdr:pic>
      <xdr:nvPicPr>
        <xdr:cNvPr id="8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339</xdr:row>
      <xdr:rowOff>0</xdr:rowOff>
    </xdr:from>
    <xdr:to>
      <xdr:col>19</xdr:col>
      <xdr:colOff>9525</xdr:colOff>
      <xdr:row>339</xdr:row>
      <xdr:rowOff>9525</xdr:rowOff>
    </xdr:to>
    <xdr:pic>
      <xdr:nvPicPr>
        <xdr:cNvPr id="8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369</xdr:row>
      <xdr:rowOff>0</xdr:rowOff>
    </xdr:from>
    <xdr:to>
      <xdr:col>17</xdr:col>
      <xdr:colOff>9525</xdr:colOff>
      <xdr:row>369</xdr:row>
      <xdr:rowOff>9525</xdr:rowOff>
    </xdr:to>
    <xdr:pic>
      <xdr:nvPicPr>
        <xdr:cNvPr id="8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369</xdr:row>
      <xdr:rowOff>0</xdr:rowOff>
    </xdr:from>
    <xdr:to>
      <xdr:col>19</xdr:col>
      <xdr:colOff>9525</xdr:colOff>
      <xdr:row>369</xdr:row>
      <xdr:rowOff>9525</xdr:rowOff>
    </xdr:to>
    <xdr:pic>
      <xdr:nvPicPr>
        <xdr:cNvPr id="8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405</xdr:row>
      <xdr:rowOff>0</xdr:rowOff>
    </xdr:from>
    <xdr:to>
      <xdr:col>17</xdr:col>
      <xdr:colOff>9525</xdr:colOff>
      <xdr:row>405</xdr:row>
      <xdr:rowOff>9525</xdr:rowOff>
    </xdr:to>
    <xdr:pic>
      <xdr:nvPicPr>
        <xdr:cNvPr id="9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405</xdr:row>
      <xdr:rowOff>0</xdr:rowOff>
    </xdr:from>
    <xdr:to>
      <xdr:col>19</xdr:col>
      <xdr:colOff>9525</xdr:colOff>
      <xdr:row>405</xdr:row>
      <xdr:rowOff>9525</xdr:rowOff>
    </xdr:to>
    <xdr:pic>
      <xdr:nvPicPr>
        <xdr:cNvPr id="9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441</xdr:row>
      <xdr:rowOff>0</xdr:rowOff>
    </xdr:from>
    <xdr:to>
      <xdr:col>17</xdr:col>
      <xdr:colOff>9525</xdr:colOff>
      <xdr:row>441</xdr:row>
      <xdr:rowOff>9525</xdr:rowOff>
    </xdr:to>
    <xdr:pic>
      <xdr:nvPicPr>
        <xdr:cNvPr id="9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441</xdr:row>
      <xdr:rowOff>0</xdr:rowOff>
    </xdr:from>
    <xdr:to>
      <xdr:col>19</xdr:col>
      <xdr:colOff>9525</xdr:colOff>
      <xdr:row>441</xdr:row>
      <xdr:rowOff>9525</xdr:rowOff>
    </xdr:to>
    <xdr:pic>
      <xdr:nvPicPr>
        <xdr:cNvPr id="9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411</xdr:row>
      <xdr:rowOff>0</xdr:rowOff>
    </xdr:from>
    <xdr:to>
      <xdr:col>17</xdr:col>
      <xdr:colOff>9525</xdr:colOff>
      <xdr:row>411</xdr:row>
      <xdr:rowOff>9525</xdr:rowOff>
    </xdr:to>
    <xdr:pic>
      <xdr:nvPicPr>
        <xdr:cNvPr id="9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411</xdr:row>
      <xdr:rowOff>0</xdr:rowOff>
    </xdr:from>
    <xdr:to>
      <xdr:col>19</xdr:col>
      <xdr:colOff>9525</xdr:colOff>
      <xdr:row>411</xdr:row>
      <xdr:rowOff>9525</xdr:rowOff>
    </xdr:to>
    <xdr:pic>
      <xdr:nvPicPr>
        <xdr:cNvPr id="9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485</xdr:row>
      <xdr:rowOff>0</xdr:rowOff>
    </xdr:from>
    <xdr:to>
      <xdr:col>17</xdr:col>
      <xdr:colOff>9525</xdr:colOff>
      <xdr:row>485</xdr:row>
      <xdr:rowOff>9525</xdr:rowOff>
    </xdr:to>
    <xdr:pic>
      <xdr:nvPicPr>
        <xdr:cNvPr id="10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485</xdr:row>
      <xdr:rowOff>0</xdr:rowOff>
    </xdr:from>
    <xdr:to>
      <xdr:col>19</xdr:col>
      <xdr:colOff>9525</xdr:colOff>
      <xdr:row>485</xdr:row>
      <xdr:rowOff>9525</xdr:rowOff>
    </xdr:to>
    <xdr:pic>
      <xdr:nvPicPr>
        <xdr:cNvPr id="10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333</xdr:row>
      <xdr:rowOff>0</xdr:rowOff>
    </xdr:from>
    <xdr:to>
      <xdr:col>17</xdr:col>
      <xdr:colOff>9525</xdr:colOff>
      <xdr:row>333</xdr:row>
      <xdr:rowOff>9525</xdr:rowOff>
    </xdr:to>
    <xdr:pic>
      <xdr:nvPicPr>
        <xdr:cNvPr id="10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333</xdr:row>
      <xdr:rowOff>0</xdr:rowOff>
    </xdr:from>
    <xdr:to>
      <xdr:col>19</xdr:col>
      <xdr:colOff>9525</xdr:colOff>
      <xdr:row>333</xdr:row>
      <xdr:rowOff>9525</xdr:rowOff>
    </xdr:to>
    <xdr:pic>
      <xdr:nvPicPr>
        <xdr:cNvPr id="10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497</xdr:row>
      <xdr:rowOff>0</xdr:rowOff>
    </xdr:from>
    <xdr:to>
      <xdr:col>17</xdr:col>
      <xdr:colOff>9525</xdr:colOff>
      <xdr:row>497</xdr:row>
      <xdr:rowOff>9525</xdr:rowOff>
    </xdr:to>
    <xdr:pic>
      <xdr:nvPicPr>
        <xdr:cNvPr id="10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497</xdr:row>
      <xdr:rowOff>0</xdr:rowOff>
    </xdr:from>
    <xdr:to>
      <xdr:col>19</xdr:col>
      <xdr:colOff>9525</xdr:colOff>
      <xdr:row>497</xdr:row>
      <xdr:rowOff>9525</xdr:rowOff>
    </xdr:to>
    <xdr:pic>
      <xdr:nvPicPr>
        <xdr:cNvPr id="10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509</xdr:row>
      <xdr:rowOff>0</xdr:rowOff>
    </xdr:from>
    <xdr:to>
      <xdr:col>17</xdr:col>
      <xdr:colOff>9525</xdr:colOff>
      <xdr:row>509</xdr:row>
      <xdr:rowOff>9525</xdr:rowOff>
    </xdr:to>
    <xdr:pic>
      <xdr:nvPicPr>
        <xdr:cNvPr id="10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509</xdr:row>
      <xdr:rowOff>0</xdr:rowOff>
    </xdr:from>
    <xdr:to>
      <xdr:col>19</xdr:col>
      <xdr:colOff>9525</xdr:colOff>
      <xdr:row>509</xdr:row>
      <xdr:rowOff>9525</xdr:rowOff>
    </xdr:to>
    <xdr:pic>
      <xdr:nvPicPr>
        <xdr:cNvPr id="10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291</xdr:row>
      <xdr:rowOff>0</xdr:rowOff>
    </xdr:from>
    <xdr:to>
      <xdr:col>17</xdr:col>
      <xdr:colOff>9525</xdr:colOff>
      <xdr:row>291</xdr:row>
      <xdr:rowOff>9525</xdr:rowOff>
    </xdr:to>
    <xdr:pic>
      <xdr:nvPicPr>
        <xdr:cNvPr id="11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291</xdr:row>
      <xdr:rowOff>0</xdr:rowOff>
    </xdr:from>
    <xdr:to>
      <xdr:col>19</xdr:col>
      <xdr:colOff>9525</xdr:colOff>
      <xdr:row>291</xdr:row>
      <xdr:rowOff>9525</xdr:rowOff>
    </xdr:to>
    <xdr:pic>
      <xdr:nvPicPr>
        <xdr:cNvPr id="11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345</xdr:row>
      <xdr:rowOff>0</xdr:rowOff>
    </xdr:from>
    <xdr:to>
      <xdr:col>17</xdr:col>
      <xdr:colOff>9525</xdr:colOff>
      <xdr:row>345</xdr:row>
      <xdr:rowOff>9525</xdr:rowOff>
    </xdr:to>
    <xdr:pic>
      <xdr:nvPicPr>
        <xdr:cNvPr id="11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345</xdr:row>
      <xdr:rowOff>0</xdr:rowOff>
    </xdr:from>
    <xdr:to>
      <xdr:col>19</xdr:col>
      <xdr:colOff>9525</xdr:colOff>
      <xdr:row>345</xdr:row>
      <xdr:rowOff>9525</xdr:rowOff>
    </xdr:to>
    <xdr:pic>
      <xdr:nvPicPr>
        <xdr:cNvPr id="11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7450" y="61693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440</xdr:row>
      <xdr:rowOff>0</xdr:rowOff>
    </xdr:from>
    <xdr:to>
      <xdr:col>16</xdr:col>
      <xdr:colOff>9525</xdr:colOff>
      <xdr:row>440</xdr:row>
      <xdr:rowOff>9525</xdr:rowOff>
    </xdr:to>
    <xdr:pic>
      <xdr:nvPicPr>
        <xdr:cNvPr id="116" name="Picture 64"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11172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440</xdr:row>
      <xdr:rowOff>0</xdr:rowOff>
    </xdr:from>
    <xdr:to>
      <xdr:col>18</xdr:col>
      <xdr:colOff>9525</xdr:colOff>
      <xdr:row>440</xdr:row>
      <xdr:rowOff>9525</xdr:rowOff>
    </xdr:to>
    <xdr:pic>
      <xdr:nvPicPr>
        <xdr:cNvPr id="117" name="Picture 6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11172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291</xdr:row>
      <xdr:rowOff>0</xdr:rowOff>
    </xdr:from>
    <xdr:to>
      <xdr:col>16</xdr:col>
      <xdr:colOff>9525</xdr:colOff>
      <xdr:row>291</xdr:row>
      <xdr:rowOff>9525</xdr:rowOff>
    </xdr:to>
    <xdr:pic>
      <xdr:nvPicPr>
        <xdr:cNvPr id="118" name="Picture 40"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4096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291</xdr:row>
      <xdr:rowOff>0</xdr:rowOff>
    </xdr:from>
    <xdr:to>
      <xdr:col>18</xdr:col>
      <xdr:colOff>9525</xdr:colOff>
      <xdr:row>291</xdr:row>
      <xdr:rowOff>9525</xdr:rowOff>
    </xdr:to>
    <xdr:pic>
      <xdr:nvPicPr>
        <xdr:cNvPr id="119" name="Picture 41"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4096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527</xdr:row>
      <xdr:rowOff>0</xdr:rowOff>
    </xdr:from>
    <xdr:to>
      <xdr:col>17</xdr:col>
      <xdr:colOff>9525</xdr:colOff>
      <xdr:row>527</xdr:row>
      <xdr:rowOff>9525</xdr:rowOff>
    </xdr:to>
    <xdr:pic>
      <xdr:nvPicPr>
        <xdr:cNvPr id="12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527</xdr:row>
      <xdr:rowOff>0</xdr:rowOff>
    </xdr:from>
    <xdr:to>
      <xdr:col>19</xdr:col>
      <xdr:colOff>9525</xdr:colOff>
      <xdr:row>527</xdr:row>
      <xdr:rowOff>9525</xdr:rowOff>
    </xdr:to>
    <xdr:pic>
      <xdr:nvPicPr>
        <xdr:cNvPr id="12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279</xdr:row>
      <xdr:rowOff>0</xdr:rowOff>
    </xdr:from>
    <xdr:to>
      <xdr:col>17</xdr:col>
      <xdr:colOff>9525</xdr:colOff>
      <xdr:row>279</xdr:row>
      <xdr:rowOff>9525</xdr:rowOff>
    </xdr:to>
    <xdr:pic>
      <xdr:nvPicPr>
        <xdr:cNvPr id="12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279</xdr:row>
      <xdr:rowOff>0</xdr:rowOff>
    </xdr:from>
    <xdr:to>
      <xdr:col>19</xdr:col>
      <xdr:colOff>9525</xdr:colOff>
      <xdr:row>279</xdr:row>
      <xdr:rowOff>9525</xdr:rowOff>
    </xdr:to>
    <xdr:pic>
      <xdr:nvPicPr>
        <xdr:cNvPr id="12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285</xdr:row>
      <xdr:rowOff>0</xdr:rowOff>
    </xdr:from>
    <xdr:to>
      <xdr:col>17</xdr:col>
      <xdr:colOff>9525</xdr:colOff>
      <xdr:row>285</xdr:row>
      <xdr:rowOff>9525</xdr:rowOff>
    </xdr:to>
    <xdr:pic>
      <xdr:nvPicPr>
        <xdr:cNvPr id="12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285</xdr:row>
      <xdr:rowOff>0</xdr:rowOff>
    </xdr:from>
    <xdr:to>
      <xdr:col>19</xdr:col>
      <xdr:colOff>9525</xdr:colOff>
      <xdr:row>285</xdr:row>
      <xdr:rowOff>9525</xdr:rowOff>
    </xdr:to>
    <xdr:pic>
      <xdr:nvPicPr>
        <xdr:cNvPr id="12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491</xdr:row>
      <xdr:rowOff>0</xdr:rowOff>
    </xdr:from>
    <xdr:to>
      <xdr:col>17</xdr:col>
      <xdr:colOff>9525</xdr:colOff>
      <xdr:row>491</xdr:row>
      <xdr:rowOff>9525</xdr:rowOff>
    </xdr:to>
    <xdr:pic>
      <xdr:nvPicPr>
        <xdr:cNvPr id="12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491</xdr:row>
      <xdr:rowOff>0</xdr:rowOff>
    </xdr:from>
    <xdr:to>
      <xdr:col>19</xdr:col>
      <xdr:colOff>9525</xdr:colOff>
      <xdr:row>491</xdr:row>
      <xdr:rowOff>9525</xdr:rowOff>
    </xdr:to>
    <xdr:pic>
      <xdr:nvPicPr>
        <xdr:cNvPr id="12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297</xdr:row>
      <xdr:rowOff>0</xdr:rowOff>
    </xdr:from>
    <xdr:to>
      <xdr:col>17</xdr:col>
      <xdr:colOff>9525</xdr:colOff>
      <xdr:row>297</xdr:row>
      <xdr:rowOff>9525</xdr:rowOff>
    </xdr:to>
    <xdr:pic>
      <xdr:nvPicPr>
        <xdr:cNvPr id="12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297</xdr:row>
      <xdr:rowOff>0</xdr:rowOff>
    </xdr:from>
    <xdr:to>
      <xdr:col>19</xdr:col>
      <xdr:colOff>9525</xdr:colOff>
      <xdr:row>297</xdr:row>
      <xdr:rowOff>9525</xdr:rowOff>
    </xdr:to>
    <xdr:pic>
      <xdr:nvPicPr>
        <xdr:cNvPr id="12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375</xdr:row>
      <xdr:rowOff>0</xdr:rowOff>
    </xdr:from>
    <xdr:to>
      <xdr:col>17</xdr:col>
      <xdr:colOff>9525</xdr:colOff>
      <xdr:row>375</xdr:row>
      <xdr:rowOff>9525</xdr:rowOff>
    </xdr:to>
    <xdr:pic>
      <xdr:nvPicPr>
        <xdr:cNvPr id="13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375</xdr:row>
      <xdr:rowOff>0</xdr:rowOff>
    </xdr:from>
    <xdr:to>
      <xdr:col>19</xdr:col>
      <xdr:colOff>9525</xdr:colOff>
      <xdr:row>375</xdr:row>
      <xdr:rowOff>9525</xdr:rowOff>
    </xdr:to>
    <xdr:pic>
      <xdr:nvPicPr>
        <xdr:cNvPr id="13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381</xdr:row>
      <xdr:rowOff>0</xdr:rowOff>
    </xdr:from>
    <xdr:to>
      <xdr:col>17</xdr:col>
      <xdr:colOff>9525</xdr:colOff>
      <xdr:row>381</xdr:row>
      <xdr:rowOff>9525</xdr:rowOff>
    </xdr:to>
    <xdr:pic>
      <xdr:nvPicPr>
        <xdr:cNvPr id="13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381</xdr:row>
      <xdr:rowOff>0</xdr:rowOff>
    </xdr:from>
    <xdr:to>
      <xdr:col>19</xdr:col>
      <xdr:colOff>9525</xdr:colOff>
      <xdr:row>381</xdr:row>
      <xdr:rowOff>9525</xdr:rowOff>
    </xdr:to>
    <xdr:pic>
      <xdr:nvPicPr>
        <xdr:cNvPr id="13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273</xdr:row>
      <xdr:rowOff>0</xdr:rowOff>
    </xdr:from>
    <xdr:to>
      <xdr:col>17</xdr:col>
      <xdr:colOff>9525</xdr:colOff>
      <xdr:row>273</xdr:row>
      <xdr:rowOff>9525</xdr:rowOff>
    </xdr:to>
    <xdr:pic>
      <xdr:nvPicPr>
        <xdr:cNvPr id="13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273</xdr:row>
      <xdr:rowOff>0</xdr:rowOff>
    </xdr:from>
    <xdr:to>
      <xdr:col>19</xdr:col>
      <xdr:colOff>9525</xdr:colOff>
      <xdr:row>273</xdr:row>
      <xdr:rowOff>9525</xdr:rowOff>
    </xdr:to>
    <xdr:pic>
      <xdr:nvPicPr>
        <xdr:cNvPr id="13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429</xdr:row>
      <xdr:rowOff>0</xdr:rowOff>
    </xdr:from>
    <xdr:to>
      <xdr:col>17</xdr:col>
      <xdr:colOff>9525</xdr:colOff>
      <xdr:row>429</xdr:row>
      <xdr:rowOff>9525</xdr:rowOff>
    </xdr:to>
    <xdr:pic>
      <xdr:nvPicPr>
        <xdr:cNvPr id="13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429</xdr:row>
      <xdr:rowOff>0</xdr:rowOff>
    </xdr:from>
    <xdr:to>
      <xdr:col>19</xdr:col>
      <xdr:colOff>9525</xdr:colOff>
      <xdr:row>429</xdr:row>
      <xdr:rowOff>9525</xdr:rowOff>
    </xdr:to>
    <xdr:pic>
      <xdr:nvPicPr>
        <xdr:cNvPr id="13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453</xdr:row>
      <xdr:rowOff>0</xdr:rowOff>
    </xdr:from>
    <xdr:to>
      <xdr:col>17</xdr:col>
      <xdr:colOff>9525</xdr:colOff>
      <xdr:row>453</xdr:row>
      <xdr:rowOff>9525</xdr:rowOff>
    </xdr:to>
    <xdr:pic>
      <xdr:nvPicPr>
        <xdr:cNvPr id="13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453</xdr:row>
      <xdr:rowOff>0</xdr:rowOff>
    </xdr:from>
    <xdr:to>
      <xdr:col>19</xdr:col>
      <xdr:colOff>9525</xdr:colOff>
      <xdr:row>453</xdr:row>
      <xdr:rowOff>9525</xdr:rowOff>
    </xdr:to>
    <xdr:pic>
      <xdr:nvPicPr>
        <xdr:cNvPr id="13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478</xdr:row>
      <xdr:rowOff>0</xdr:rowOff>
    </xdr:from>
    <xdr:to>
      <xdr:col>17</xdr:col>
      <xdr:colOff>9525</xdr:colOff>
      <xdr:row>478</xdr:row>
      <xdr:rowOff>9525</xdr:rowOff>
    </xdr:to>
    <xdr:pic>
      <xdr:nvPicPr>
        <xdr:cNvPr id="14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478</xdr:row>
      <xdr:rowOff>0</xdr:rowOff>
    </xdr:from>
    <xdr:to>
      <xdr:col>19</xdr:col>
      <xdr:colOff>9525</xdr:colOff>
      <xdr:row>478</xdr:row>
      <xdr:rowOff>9525</xdr:rowOff>
    </xdr:to>
    <xdr:pic>
      <xdr:nvPicPr>
        <xdr:cNvPr id="14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84039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16</xdr:col>
      <xdr:colOff>0</xdr:colOff>
      <xdr:row>345</xdr:row>
      <xdr:rowOff>0</xdr:rowOff>
    </xdr:from>
    <xdr:to>
      <xdr:col>16</xdr:col>
      <xdr:colOff>9525</xdr:colOff>
      <xdr:row>345</xdr:row>
      <xdr:rowOff>9525</xdr:rowOff>
    </xdr:to>
    <xdr:pic>
      <xdr:nvPicPr>
        <xdr:cNvPr id="142" name="Picture 109"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31899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18</xdr:col>
      <xdr:colOff>0</xdr:colOff>
      <xdr:row>345</xdr:row>
      <xdr:rowOff>0</xdr:rowOff>
    </xdr:from>
    <xdr:to>
      <xdr:col>18</xdr:col>
      <xdr:colOff>9525</xdr:colOff>
      <xdr:row>345</xdr:row>
      <xdr:rowOff>9525</xdr:rowOff>
    </xdr:to>
    <xdr:pic>
      <xdr:nvPicPr>
        <xdr:cNvPr id="143" name="Picture 110"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31899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423</xdr:row>
      <xdr:rowOff>0</xdr:rowOff>
    </xdr:from>
    <xdr:to>
      <xdr:col>17</xdr:col>
      <xdr:colOff>9525</xdr:colOff>
      <xdr:row>423</xdr:row>
      <xdr:rowOff>9525</xdr:rowOff>
    </xdr:to>
    <xdr:pic>
      <xdr:nvPicPr>
        <xdr:cNvPr id="14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423</xdr:row>
      <xdr:rowOff>0</xdr:rowOff>
    </xdr:from>
    <xdr:to>
      <xdr:col>19</xdr:col>
      <xdr:colOff>9525</xdr:colOff>
      <xdr:row>423</xdr:row>
      <xdr:rowOff>9525</xdr:rowOff>
    </xdr:to>
    <xdr:pic>
      <xdr:nvPicPr>
        <xdr:cNvPr id="14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521</xdr:row>
      <xdr:rowOff>0</xdr:rowOff>
    </xdr:from>
    <xdr:to>
      <xdr:col>17</xdr:col>
      <xdr:colOff>9525</xdr:colOff>
      <xdr:row>521</xdr:row>
      <xdr:rowOff>9525</xdr:rowOff>
    </xdr:to>
    <xdr:pic>
      <xdr:nvPicPr>
        <xdr:cNvPr id="14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521</xdr:row>
      <xdr:rowOff>0</xdr:rowOff>
    </xdr:from>
    <xdr:to>
      <xdr:col>19</xdr:col>
      <xdr:colOff>9525</xdr:colOff>
      <xdr:row>521</xdr:row>
      <xdr:rowOff>9525</xdr:rowOff>
    </xdr:to>
    <xdr:pic>
      <xdr:nvPicPr>
        <xdr:cNvPr id="14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533</xdr:row>
      <xdr:rowOff>0</xdr:rowOff>
    </xdr:from>
    <xdr:to>
      <xdr:col>17</xdr:col>
      <xdr:colOff>9525</xdr:colOff>
      <xdr:row>533</xdr:row>
      <xdr:rowOff>9525</xdr:rowOff>
    </xdr:to>
    <xdr:pic>
      <xdr:nvPicPr>
        <xdr:cNvPr id="14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533</xdr:row>
      <xdr:rowOff>0</xdr:rowOff>
    </xdr:from>
    <xdr:to>
      <xdr:col>19</xdr:col>
      <xdr:colOff>9525</xdr:colOff>
      <xdr:row>533</xdr:row>
      <xdr:rowOff>9525</xdr:rowOff>
    </xdr:to>
    <xdr:pic>
      <xdr:nvPicPr>
        <xdr:cNvPr id="14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393</xdr:row>
      <xdr:rowOff>0</xdr:rowOff>
    </xdr:from>
    <xdr:to>
      <xdr:col>17</xdr:col>
      <xdr:colOff>9525</xdr:colOff>
      <xdr:row>393</xdr:row>
      <xdr:rowOff>9525</xdr:rowOff>
    </xdr:to>
    <xdr:pic>
      <xdr:nvPicPr>
        <xdr:cNvPr id="15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393</xdr:row>
      <xdr:rowOff>0</xdr:rowOff>
    </xdr:from>
    <xdr:to>
      <xdr:col>19</xdr:col>
      <xdr:colOff>9525</xdr:colOff>
      <xdr:row>393</xdr:row>
      <xdr:rowOff>9525</xdr:rowOff>
    </xdr:to>
    <xdr:pic>
      <xdr:nvPicPr>
        <xdr:cNvPr id="15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447</xdr:row>
      <xdr:rowOff>0</xdr:rowOff>
    </xdr:from>
    <xdr:to>
      <xdr:col>17</xdr:col>
      <xdr:colOff>9525</xdr:colOff>
      <xdr:row>447</xdr:row>
      <xdr:rowOff>9525</xdr:rowOff>
    </xdr:to>
    <xdr:pic>
      <xdr:nvPicPr>
        <xdr:cNvPr id="15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447</xdr:row>
      <xdr:rowOff>0</xdr:rowOff>
    </xdr:from>
    <xdr:to>
      <xdr:col>19</xdr:col>
      <xdr:colOff>9525</xdr:colOff>
      <xdr:row>447</xdr:row>
      <xdr:rowOff>9525</xdr:rowOff>
    </xdr:to>
    <xdr:pic>
      <xdr:nvPicPr>
        <xdr:cNvPr id="15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363</xdr:row>
      <xdr:rowOff>0</xdr:rowOff>
    </xdr:from>
    <xdr:to>
      <xdr:col>17</xdr:col>
      <xdr:colOff>9525</xdr:colOff>
      <xdr:row>363</xdr:row>
      <xdr:rowOff>9525</xdr:rowOff>
    </xdr:to>
    <xdr:pic>
      <xdr:nvPicPr>
        <xdr:cNvPr id="15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363</xdr:row>
      <xdr:rowOff>0</xdr:rowOff>
    </xdr:from>
    <xdr:to>
      <xdr:col>19</xdr:col>
      <xdr:colOff>9525</xdr:colOff>
      <xdr:row>363</xdr:row>
      <xdr:rowOff>9525</xdr:rowOff>
    </xdr:to>
    <xdr:pic>
      <xdr:nvPicPr>
        <xdr:cNvPr id="15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357</xdr:row>
      <xdr:rowOff>0</xdr:rowOff>
    </xdr:from>
    <xdr:to>
      <xdr:col>17</xdr:col>
      <xdr:colOff>9525</xdr:colOff>
      <xdr:row>357</xdr:row>
      <xdr:rowOff>9525</xdr:rowOff>
    </xdr:to>
    <xdr:pic>
      <xdr:nvPicPr>
        <xdr:cNvPr id="156"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357</xdr:row>
      <xdr:rowOff>0</xdr:rowOff>
    </xdr:from>
    <xdr:to>
      <xdr:col>19</xdr:col>
      <xdr:colOff>9525</xdr:colOff>
      <xdr:row>357</xdr:row>
      <xdr:rowOff>9525</xdr:rowOff>
    </xdr:to>
    <xdr:pic>
      <xdr:nvPicPr>
        <xdr:cNvPr id="157"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94726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327</xdr:row>
      <xdr:rowOff>0</xdr:rowOff>
    </xdr:from>
    <xdr:to>
      <xdr:col>17</xdr:col>
      <xdr:colOff>9525</xdr:colOff>
      <xdr:row>327</xdr:row>
      <xdr:rowOff>9525</xdr:rowOff>
    </xdr:to>
    <xdr:pic>
      <xdr:nvPicPr>
        <xdr:cNvPr id="160"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10185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327</xdr:row>
      <xdr:rowOff>0</xdr:rowOff>
    </xdr:from>
    <xdr:to>
      <xdr:col>19</xdr:col>
      <xdr:colOff>9525</xdr:colOff>
      <xdr:row>327</xdr:row>
      <xdr:rowOff>9525</xdr:rowOff>
    </xdr:to>
    <xdr:pic>
      <xdr:nvPicPr>
        <xdr:cNvPr id="161"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101850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503</xdr:row>
      <xdr:rowOff>0</xdr:rowOff>
    </xdr:from>
    <xdr:to>
      <xdr:col>17</xdr:col>
      <xdr:colOff>9525</xdr:colOff>
      <xdr:row>503</xdr:row>
      <xdr:rowOff>9525</xdr:rowOff>
    </xdr:to>
    <xdr:pic>
      <xdr:nvPicPr>
        <xdr:cNvPr id="162"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103793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503</xdr:row>
      <xdr:rowOff>0</xdr:rowOff>
    </xdr:from>
    <xdr:to>
      <xdr:col>19</xdr:col>
      <xdr:colOff>9525</xdr:colOff>
      <xdr:row>503</xdr:row>
      <xdr:rowOff>9525</xdr:rowOff>
    </xdr:to>
    <xdr:pic>
      <xdr:nvPicPr>
        <xdr:cNvPr id="163"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103793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539</xdr:row>
      <xdr:rowOff>0</xdr:rowOff>
    </xdr:from>
    <xdr:to>
      <xdr:col>17</xdr:col>
      <xdr:colOff>9525</xdr:colOff>
      <xdr:row>539</xdr:row>
      <xdr:rowOff>9525</xdr:rowOff>
    </xdr:to>
    <xdr:pic>
      <xdr:nvPicPr>
        <xdr:cNvPr id="164"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103793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539</xdr:row>
      <xdr:rowOff>0</xdr:rowOff>
    </xdr:from>
    <xdr:to>
      <xdr:col>19</xdr:col>
      <xdr:colOff>9525</xdr:colOff>
      <xdr:row>539</xdr:row>
      <xdr:rowOff>9525</xdr:rowOff>
    </xdr:to>
    <xdr:pic>
      <xdr:nvPicPr>
        <xdr:cNvPr id="165"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103793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387</xdr:row>
      <xdr:rowOff>0</xdr:rowOff>
    </xdr:from>
    <xdr:to>
      <xdr:col>17</xdr:col>
      <xdr:colOff>9525</xdr:colOff>
      <xdr:row>387</xdr:row>
      <xdr:rowOff>9525</xdr:rowOff>
    </xdr:to>
    <xdr:pic>
      <xdr:nvPicPr>
        <xdr:cNvPr id="158" name="Picture 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14975" y="58616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387</xdr:row>
      <xdr:rowOff>0</xdr:rowOff>
    </xdr:from>
    <xdr:to>
      <xdr:col>19</xdr:col>
      <xdr:colOff>9525</xdr:colOff>
      <xdr:row>387</xdr:row>
      <xdr:rowOff>9525</xdr:rowOff>
    </xdr:to>
    <xdr:pic>
      <xdr:nvPicPr>
        <xdr:cNvPr id="159" name="Picture 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58616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226</xdr:row>
      <xdr:rowOff>0</xdr:rowOff>
    </xdr:from>
    <xdr:to>
      <xdr:col>17</xdr:col>
      <xdr:colOff>9525</xdr:colOff>
      <xdr:row>226</xdr:row>
      <xdr:rowOff>9525</xdr:rowOff>
    </xdr:to>
    <xdr:pic>
      <xdr:nvPicPr>
        <xdr:cNvPr id="166" name="Picture 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36756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226</xdr:row>
      <xdr:rowOff>0</xdr:rowOff>
    </xdr:from>
    <xdr:to>
      <xdr:col>19</xdr:col>
      <xdr:colOff>9525</xdr:colOff>
      <xdr:row>226</xdr:row>
      <xdr:rowOff>9525</xdr:rowOff>
    </xdr:to>
    <xdr:pic>
      <xdr:nvPicPr>
        <xdr:cNvPr id="167" name="Picture 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5525" y="36756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17</xdr:col>
      <xdr:colOff>0</xdr:colOff>
      <xdr:row>227</xdr:row>
      <xdr:rowOff>0</xdr:rowOff>
    </xdr:from>
    <xdr:to>
      <xdr:col>17</xdr:col>
      <xdr:colOff>9525</xdr:colOff>
      <xdr:row>227</xdr:row>
      <xdr:rowOff>9525</xdr:rowOff>
    </xdr:to>
    <xdr:pic>
      <xdr:nvPicPr>
        <xdr:cNvPr id="168" name="Picture 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36595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227</xdr:row>
      <xdr:rowOff>0</xdr:rowOff>
    </xdr:from>
    <xdr:to>
      <xdr:col>19</xdr:col>
      <xdr:colOff>9525</xdr:colOff>
      <xdr:row>227</xdr:row>
      <xdr:rowOff>9525</xdr:rowOff>
    </xdr:to>
    <xdr:pic>
      <xdr:nvPicPr>
        <xdr:cNvPr id="169" name="Picture 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5525" y="36595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152400</xdr:colOff>
      <xdr:row>0</xdr:row>
      <xdr:rowOff>0</xdr:rowOff>
    </xdr:from>
    <xdr:to>
      <xdr:col>25</xdr:col>
      <xdr:colOff>19050</xdr:colOff>
      <xdr:row>0</xdr:row>
      <xdr:rowOff>0</xdr:rowOff>
    </xdr:to>
    <xdr:pic>
      <xdr:nvPicPr>
        <xdr:cNvPr id="1026" name="Object 2"/>
        <xdr:cNvPicPr preferRelativeResize="0">
          <a:picLocks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5057775" y="0"/>
          <a:ext cx="4295775" cy="0"/>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12</xdr:col>
      <xdr:colOff>104775</xdr:colOff>
      <xdr:row>0</xdr:row>
      <xdr:rowOff>0</xdr:rowOff>
    </xdr:from>
    <xdr:to>
      <xdr:col>12</xdr:col>
      <xdr:colOff>266700</xdr:colOff>
      <xdr:row>0</xdr:row>
      <xdr:rowOff>0</xdr:rowOff>
    </xdr:to>
    <xdr:pic>
      <xdr:nvPicPr>
        <xdr:cNvPr id="1027" name="Object 3"/>
        <xdr:cNvPicPr preferRelativeResize="0">
          <a:picLocks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4943475" y="0"/>
          <a:ext cx="161925" cy="0"/>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12</xdr:col>
      <xdr:colOff>104775</xdr:colOff>
      <xdr:row>0</xdr:row>
      <xdr:rowOff>0</xdr:rowOff>
    </xdr:from>
    <xdr:to>
      <xdr:col>13</xdr:col>
      <xdr:colOff>0</xdr:colOff>
      <xdr:row>0</xdr:row>
      <xdr:rowOff>0</xdr:rowOff>
    </xdr:to>
    <xdr:pic>
      <xdr:nvPicPr>
        <xdr:cNvPr id="1028" name="Object 4"/>
        <xdr:cNvPicPr preferRelativeResize="0">
          <a:picLocks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4943475" y="0"/>
          <a:ext cx="161925" cy="0"/>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0</xdr:row>
      <xdr:rowOff>0</xdr:rowOff>
    </xdr:from>
    <xdr:to>
      <xdr:col>23</xdr:col>
      <xdr:colOff>9525</xdr:colOff>
      <xdr:row>0</xdr:row>
      <xdr:rowOff>0</xdr:rowOff>
    </xdr:to>
    <xdr:pic>
      <xdr:nvPicPr>
        <xdr:cNvPr id="2099" name="Picture 13"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00" name="Picture 12"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01" name="Picture 21"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02" name="Picture 22"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03" name="Picture 23"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04" name="Picture 24"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05" name="Picture 2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06" name="Picture 2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07" name="Picture 2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08" name="Picture 2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09" name="Picture 29"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10" name="Picture 30"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11" name="Picture 31"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12" name="Picture 32"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13" name="Picture 33"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14" name="Picture 34"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15" name="Picture 3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16" name="Picture 3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17" name="Picture 3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18" name="Picture 3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19" name="Picture 39"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20" name="Picture 40"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21" name="Picture 41"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22" name="Picture 42"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23" name="Picture 43"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24" name="Picture 44"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25" name="Picture 45"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26" name="Picture 46"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27" name="Picture 4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28" name="Picture 4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23</xdr:col>
      <xdr:colOff>0</xdr:colOff>
      <xdr:row>0</xdr:row>
      <xdr:rowOff>0</xdr:rowOff>
    </xdr:from>
    <xdr:to>
      <xdr:col>23</xdr:col>
      <xdr:colOff>9525</xdr:colOff>
      <xdr:row>0</xdr:row>
      <xdr:rowOff>0</xdr:rowOff>
    </xdr:to>
    <xdr:pic>
      <xdr:nvPicPr>
        <xdr:cNvPr id="2129" name="Picture 49"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1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25</xdr:col>
      <xdr:colOff>0</xdr:colOff>
      <xdr:row>0</xdr:row>
      <xdr:rowOff>0</xdr:rowOff>
    </xdr:from>
    <xdr:to>
      <xdr:col>25</xdr:col>
      <xdr:colOff>9525</xdr:colOff>
      <xdr:row>0</xdr:row>
      <xdr:rowOff>0</xdr:rowOff>
    </xdr:to>
    <xdr:pic>
      <xdr:nvPicPr>
        <xdr:cNvPr id="2130" name="Picture 50"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14</xdr:col>
      <xdr:colOff>19050</xdr:colOff>
      <xdr:row>0</xdr:row>
      <xdr:rowOff>0</xdr:rowOff>
    </xdr:from>
    <xdr:to>
      <xdr:col>23</xdr:col>
      <xdr:colOff>0</xdr:colOff>
      <xdr:row>0</xdr:row>
      <xdr:rowOff>0</xdr:rowOff>
    </xdr:to>
    <xdr:pic>
      <xdr:nvPicPr>
        <xdr:cNvPr id="2062" name="Object 14"/>
        <xdr:cNvPicPr preferRelativeResize="0">
          <a:picLocks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5591175" y="0"/>
          <a:ext cx="2390775" cy="0"/>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25</xdr:col>
      <xdr:colOff>76200</xdr:colOff>
      <xdr:row>0</xdr:row>
      <xdr:rowOff>0</xdr:rowOff>
    </xdr:from>
    <xdr:to>
      <xdr:col>26</xdr:col>
      <xdr:colOff>0</xdr:colOff>
      <xdr:row>0</xdr:row>
      <xdr:rowOff>0</xdr:rowOff>
    </xdr:to>
    <xdr:pic>
      <xdr:nvPicPr>
        <xdr:cNvPr id="2067" name="Object 19"/>
        <xdr:cNvPicPr preferRelativeResize="0">
          <a:picLocks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820150" y="0"/>
          <a:ext cx="161925" cy="0"/>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33</xdr:col>
      <xdr:colOff>0</xdr:colOff>
      <xdr:row>0</xdr:row>
      <xdr:rowOff>0</xdr:rowOff>
    </xdr:from>
    <xdr:to>
      <xdr:col>33</xdr:col>
      <xdr:colOff>0</xdr:colOff>
      <xdr:row>0</xdr:row>
      <xdr:rowOff>0</xdr:rowOff>
    </xdr:to>
    <xdr:pic>
      <xdr:nvPicPr>
        <xdr:cNvPr id="2068" name="Object 20"/>
        <xdr:cNvPicPr preferRelativeResize="0">
          <a:picLocks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1410950" y="0"/>
          <a:ext cx="0" cy="0"/>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304</xdr:row>
      <xdr:rowOff>0</xdr:rowOff>
    </xdr:from>
    <xdr:to>
      <xdr:col>17</xdr:col>
      <xdr:colOff>9525</xdr:colOff>
      <xdr:row>304</xdr:row>
      <xdr:rowOff>9525</xdr:rowOff>
    </xdr:to>
    <xdr:pic>
      <xdr:nvPicPr>
        <xdr:cNvPr id="2" name="Picture 7"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36756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twoCellAnchor>
    <xdr:from>
      <xdr:col>19</xdr:col>
      <xdr:colOff>0</xdr:colOff>
      <xdr:row>304</xdr:row>
      <xdr:rowOff>0</xdr:rowOff>
    </xdr:from>
    <xdr:to>
      <xdr:col>19</xdr:col>
      <xdr:colOff>9525</xdr:colOff>
      <xdr:row>304</xdr:row>
      <xdr:rowOff>9525</xdr:rowOff>
    </xdr:to>
    <xdr:pic>
      <xdr:nvPicPr>
        <xdr:cNvPr id="3" name="Picture 8" descr="trans"/>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5525" y="36756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mlb.mlb.com/team/player.jsp?player_id=458708" TargetMode="External"/><Relationship Id="rId299" Type="http://schemas.openxmlformats.org/officeDocument/2006/relationships/hyperlink" Target="http://mlb.mlb.com/team/player.jsp?player_id=519141" TargetMode="External"/><Relationship Id="rId21" Type="http://schemas.openxmlformats.org/officeDocument/2006/relationships/hyperlink" Target="http://mlb.mlb.com/stats/sortable.jsp?c_id=bal" TargetMode="External"/><Relationship Id="rId63" Type="http://schemas.openxmlformats.org/officeDocument/2006/relationships/hyperlink" Target="http://mlb.mlb.com/team/player.jsp?player_id=523260" TargetMode="External"/><Relationship Id="rId159" Type="http://schemas.openxmlformats.org/officeDocument/2006/relationships/hyperlink" Target="http://mlb.mlb.com/team/player.jsp?player_id=430589" TargetMode="External"/><Relationship Id="rId324" Type="http://schemas.openxmlformats.org/officeDocument/2006/relationships/hyperlink" Target="http://mlb.mlb.com/team/player.jsp?player_id=572020" TargetMode="External"/><Relationship Id="rId366" Type="http://schemas.openxmlformats.org/officeDocument/2006/relationships/hyperlink" Target="http://mlb.mlb.com/team/player.jsp?player_id=474521" TargetMode="External"/><Relationship Id="rId170" Type="http://schemas.openxmlformats.org/officeDocument/2006/relationships/hyperlink" Target="http://mlb.mlb.com/team/player.jsp?player_id=451075" TargetMode="External"/><Relationship Id="rId226" Type="http://schemas.openxmlformats.org/officeDocument/2006/relationships/hyperlink" Target="http://mlb.mlb.com/team/player.jsp?player_id=457117" TargetMode="External"/><Relationship Id="rId268" Type="http://schemas.openxmlformats.org/officeDocument/2006/relationships/hyperlink" Target="http://mlb.mlb.com/team/player.jsp?player_id=476589" TargetMode="External"/><Relationship Id="rId32" Type="http://schemas.openxmlformats.org/officeDocument/2006/relationships/hyperlink" Target="http://mlb.mlb.com/team/player.jsp?player_id=453192" TargetMode="External"/><Relationship Id="rId74" Type="http://schemas.openxmlformats.org/officeDocument/2006/relationships/hyperlink" Target="http://mlb.mlb.com/team/player.jsp?player_id=467094" TargetMode="External"/><Relationship Id="rId128" Type="http://schemas.openxmlformats.org/officeDocument/2006/relationships/hyperlink" Target="http://mlb.mlb.com/team/player.jsp?player_id=453286" TargetMode="External"/><Relationship Id="rId335" Type="http://schemas.openxmlformats.org/officeDocument/2006/relationships/hyperlink" Target="http://mlb.mlb.com/team/player.jsp?player_id=459429" TargetMode="External"/><Relationship Id="rId377" Type="http://schemas.openxmlformats.org/officeDocument/2006/relationships/hyperlink" Target="http://mlb.mlb.com/team/player.jsp?player_id=519344" TargetMode="External"/><Relationship Id="rId5" Type="http://schemas.openxmlformats.org/officeDocument/2006/relationships/hyperlink" Target="http://mlb.mlb.com/stats/sortable.jsp?c_id=tb" TargetMode="External"/><Relationship Id="rId181" Type="http://schemas.openxmlformats.org/officeDocument/2006/relationships/hyperlink" Target="http://mlb.mlb.com/team/player.jsp?player_id=447744" TargetMode="External"/><Relationship Id="rId237" Type="http://schemas.openxmlformats.org/officeDocument/2006/relationships/hyperlink" Target="http://mlb.mlb.com/team/player.jsp?player_id=519151" TargetMode="External"/><Relationship Id="rId402" Type="http://schemas.openxmlformats.org/officeDocument/2006/relationships/hyperlink" Target="http://mlb.mlb.com/team/player.jsp?player_id=571901" TargetMode="External"/><Relationship Id="rId279" Type="http://schemas.openxmlformats.org/officeDocument/2006/relationships/hyperlink" Target="http://mlb.mlb.com/team/player.jsp?player_id=282332" TargetMode="External"/><Relationship Id="rId22" Type="http://schemas.openxmlformats.org/officeDocument/2006/relationships/hyperlink" Target="http://mlb.mlb.com/stats/sortable.jsp?c_id=min" TargetMode="External"/><Relationship Id="rId43" Type="http://schemas.openxmlformats.org/officeDocument/2006/relationships/hyperlink" Target="http://mlb.mlb.com/team/player.jsp?player_id=502032" TargetMode="External"/><Relationship Id="rId64" Type="http://schemas.openxmlformats.org/officeDocument/2006/relationships/hyperlink" Target="http://mlb.mlb.com/team/player.jsp?player_id=523989" TargetMode="External"/><Relationship Id="rId118" Type="http://schemas.openxmlformats.org/officeDocument/2006/relationships/hyperlink" Target="http://mlb.mlb.com/team/player.jsp?player_id=502260" TargetMode="External"/><Relationship Id="rId139" Type="http://schemas.openxmlformats.org/officeDocument/2006/relationships/hyperlink" Target="http://mlb.mlb.com/team/player.jsp?player_id=434378" TargetMode="External"/><Relationship Id="rId290" Type="http://schemas.openxmlformats.org/officeDocument/2006/relationships/hyperlink" Target="http://mlb.mlb.com/team/player.jsp?player_id=460092" TargetMode="External"/><Relationship Id="rId304" Type="http://schemas.openxmlformats.org/officeDocument/2006/relationships/hyperlink" Target="http://mlb.mlb.com/team/player.jsp?player_id=445926" TargetMode="External"/><Relationship Id="rId325" Type="http://schemas.openxmlformats.org/officeDocument/2006/relationships/hyperlink" Target="http://mlb.mlb.com/team/player.jsp?player_id=547874" TargetMode="External"/><Relationship Id="rId346" Type="http://schemas.openxmlformats.org/officeDocument/2006/relationships/hyperlink" Target="http://mlb.mlb.com/team/player.jsp?player_id=460156" TargetMode="External"/><Relationship Id="rId367" Type="http://schemas.openxmlformats.org/officeDocument/2006/relationships/hyperlink" Target="http://mlb.mlb.com/team/player.jsp?player_id=607309" TargetMode="External"/><Relationship Id="rId388" Type="http://schemas.openxmlformats.org/officeDocument/2006/relationships/hyperlink" Target="http://mlb.mlb.com/team/player.jsp?player_id=572947" TargetMode="External"/><Relationship Id="rId85" Type="http://schemas.openxmlformats.org/officeDocument/2006/relationships/hyperlink" Target="http://mlb.mlb.com/team/player.jsp?player_id=433579" TargetMode="External"/><Relationship Id="rId150" Type="http://schemas.openxmlformats.org/officeDocument/2006/relationships/hyperlink" Target="http://mlb.mlb.com/team/player.jsp?player_id=460128" TargetMode="External"/><Relationship Id="rId171" Type="http://schemas.openxmlformats.org/officeDocument/2006/relationships/hyperlink" Target="http://mlb.mlb.com/team/player.jsp?player_id=592314" TargetMode="External"/><Relationship Id="rId192" Type="http://schemas.openxmlformats.org/officeDocument/2006/relationships/hyperlink" Target="http://mlb.mlb.com/team/player.jsp?player_id=450306" TargetMode="External"/><Relationship Id="rId206" Type="http://schemas.openxmlformats.org/officeDocument/2006/relationships/hyperlink" Target="http://mlb.mlb.com/team/player.jsp?player_id=518526" TargetMode="External"/><Relationship Id="rId227" Type="http://schemas.openxmlformats.org/officeDocument/2006/relationships/hyperlink" Target="http://mlb.mlb.com/team/player.jsp?player_id=592135" TargetMode="External"/><Relationship Id="rId413" Type="http://schemas.openxmlformats.org/officeDocument/2006/relationships/hyperlink" Target="http://mlb.mlb.com/team/player.jsp?player_id=447755" TargetMode="External"/><Relationship Id="rId248" Type="http://schemas.openxmlformats.org/officeDocument/2006/relationships/hyperlink" Target="http://mlb.mlb.com/team/player.jsp?player_id=461872" TargetMode="External"/><Relationship Id="rId269" Type="http://schemas.openxmlformats.org/officeDocument/2006/relationships/hyperlink" Target="http://mlb.mlb.com/team/player.jsp?player_id=502011" TargetMode="External"/><Relationship Id="rId12" Type="http://schemas.openxmlformats.org/officeDocument/2006/relationships/hyperlink" Target="http://mlb.mlb.com/stats/sortable.jsp?c_id=hou" TargetMode="External"/><Relationship Id="rId33" Type="http://schemas.openxmlformats.org/officeDocument/2006/relationships/hyperlink" Target="http://mlb.mlb.com/team/player.jsp?player_id=502154" TargetMode="External"/><Relationship Id="rId108" Type="http://schemas.openxmlformats.org/officeDocument/2006/relationships/hyperlink" Target="http://mlb.mlb.com/team/player.jsp?player_id=519240" TargetMode="External"/><Relationship Id="rId129" Type="http://schemas.openxmlformats.org/officeDocument/2006/relationships/hyperlink" Target="http://mlb.mlb.com/team/player.jsp?player_id=434671" TargetMode="External"/><Relationship Id="rId280" Type="http://schemas.openxmlformats.org/officeDocument/2006/relationships/hyperlink" Target="http://mlb.mlb.com/team/player.jsp?player_id=433585" TargetMode="External"/><Relationship Id="rId315" Type="http://schemas.openxmlformats.org/officeDocument/2006/relationships/hyperlink" Target="http://mlb.mlb.com/team/player.jsp?player_id=605476" TargetMode="External"/><Relationship Id="rId336" Type="http://schemas.openxmlformats.org/officeDocument/2006/relationships/hyperlink" Target="http://mlb.mlb.com/team/player.jsp?player_id=502202" TargetMode="External"/><Relationship Id="rId357" Type="http://schemas.openxmlformats.org/officeDocument/2006/relationships/hyperlink" Target="http://mlb.mlb.com/team/player.jsp?player_id=450317" TargetMode="External"/><Relationship Id="rId54" Type="http://schemas.openxmlformats.org/officeDocument/2006/relationships/hyperlink" Target="http://mlb.mlb.com/team/player.jsp?player_id=488674" TargetMode="External"/><Relationship Id="rId75" Type="http://schemas.openxmlformats.org/officeDocument/2006/relationships/hyperlink" Target="http://mlb.mlb.com/team/player.jsp?player_id=455077" TargetMode="External"/><Relationship Id="rId96" Type="http://schemas.openxmlformats.org/officeDocument/2006/relationships/hyperlink" Target="http://mlb.mlb.com/team/player.jsp?player_id=462956" TargetMode="External"/><Relationship Id="rId140" Type="http://schemas.openxmlformats.org/officeDocument/2006/relationships/hyperlink" Target="http://mlb.mlb.com/team/player.jsp?player_id=150274" TargetMode="External"/><Relationship Id="rId161" Type="http://schemas.openxmlformats.org/officeDocument/2006/relationships/hyperlink" Target="http://mlb.mlb.com/team/player.jsp?player_id=444857" TargetMode="External"/><Relationship Id="rId182" Type="http://schemas.openxmlformats.org/officeDocument/2006/relationships/hyperlink" Target="http://mlb.mlb.com/team/player.jsp?player_id=516853" TargetMode="External"/><Relationship Id="rId217" Type="http://schemas.openxmlformats.org/officeDocument/2006/relationships/hyperlink" Target="http://mlb.mlb.com/team/player.jsp?player_id=545064" TargetMode="External"/><Relationship Id="rId378" Type="http://schemas.openxmlformats.org/officeDocument/2006/relationships/hyperlink" Target="http://mlb.mlb.com/team/player.jsp?player_id=527048" TargetMode="External"/><Relationship Id="rId399" Type="http://schemas.openxmlformats.org/officeDocument/2006/relationships/hyperlink" Target="http://mlb.mlb.com/team/player.jsp?player_id=592717" TargetMode="External"/><Relationship Id="rId403" Type="http://schemas.openxmlformats.org/officeDocument/2006/relationships/hyperlink" Target="http://mlb.mlb.com/team/player.jsp?player_id=519169" TargetMode="External"/><Relationship Id="rId6" Type="http://schemas.openxmlformats.org/officeDocument/2006/relationships/hyperlink" Target="http://mlb.mlb.com/stats/sortable.jsp?c_id=cle" TargetMode="External"/><Relationship Id="rId238" Type="http://schemas.openxmlformats.org/officeDocument/2006/relationships/hyperlink" Target="http://mlb.mlb.com/team/player.jsp?player_id=592091" TargetMode="External"/><Relationship Id="rId259" Type="http://schemas.openxmlformats.org/officeDocument/2006/relationships/hyperlink" Target="http://mlb.mlb.com/team/player.jsp?player_id=489189" TargetMode="External"/><Relationship Id="rId424" Type="http://schemas.openxmlformats.org/officeDocument/2006/relationships/printerSettings" Target="../printerSettings/printerSettings3.bin"/><Relationship Id="rId23" Type="http://schemas.openxmlformats.org/officeDocument/2006/relationships/hyperlink" Target="http://mlb.mlb.com/stats/sortable.jsp?c_id=cle" TargetMode="External"/><Relationship Id="rId119" Type="http://schemas.openxmlformats.org/officeDocument/2006/relationships/hyperlink" Target="http://mlb.mlb.com/team/player.jsp?player_id=502083" TargetMode="External"/><Relationship Id="rId270" Type="http://schemas.openxmlformats.org/officeDocument/2006/relationships/hyperlink" Target="http://mlb.mlb.com/team/player.jsp?player_id=502085" TargetMode="External"/><Relationship Id="rId291" Type="http://schemas.openxmlformats.org/officeDocument/2006/relationships/hyperlink" Target="http://mlb.mlb.com/team/player.jsp?player_id=501627" TargetMode="External"/><Relationship Id="rId305" Type="http://schemas.openxmlformats.org/officeDocument/2006/relationships/hyperlink" Target="http://mlb.mlb.com/team/player.jsp?player_id=431148" TargetMode="External"/><Relationship Id="rId326" Type="http://schemas.openxmlformats.org/officeDocument/2006/relationships/hyperlink" Target="http://mlb.mlb.com/team/player.jsp?player_id=518703" TargetMode="External"/><Relationship Id="rId347" Type="http://schemas.openxmlformats.org/officeDocument/2006/relationships/hyperlink" Target="http://mlb.mlb.com/team/player.jsp?player_id=489446" TargetMode="External"/><Relationship Id="rId44" Type="http://schemas.openxmlformats.org/officeDocument/2006/relationships/hyperlink" Target="http://mlb.mlb.com/team/player.jsp?player_id=444436" TargetMode="External"/><Relationship Id="rId65" Type="http://schemas.openxmlformats.org/officeDocument/2006/relationships/hyperlink" Target="http://mlb.mlb.com/team/player.jsp?player_id=546276" TargetMode="External"/><Relationship Id="rId86" Type="http://schemas.openxmlformats.org/officeDocument/2006/relationships/hyperlink" Target="http://mlb.mlb.com/team/player.jsp?player_id=453222" TargetMode="External"/><Relationship Id="rId130" Type="http://schemas.openxmlformats.org/officeDocument/2006/relationships/hyperlink" Target="http://mlb.mlb.com/team/player.jsp?player_id=519144" TargetMode="External"/><Relationship Id="rId151" Type="http://schemas.openxmlformats.org/officeDocument/2006/relationships/hyperlink" Target="http://mlb.mlb.com/team/player.jsp?player_id=446367" TargetMode="External"/><Relationship Id="rId368" Type="http://schemas.openxmlformats.org/officeDocument/2006/relationships/hyperlink" Target="http://mlb.mlb.com/team/player.jsp?player_id=592222" TargetMode="External"/><Relationship Id="rId389" Type="http://schemas.openxmlformats.org/officeDocument/2006/relationships/hyperlink" Target="http://mlb.mlb.com/team/player.jsp?player_id=519229" TargetMode="External"/><Relationship Id="rId172" Type="http://schemas.openxmlformats.org/officeDocument/2006/relationships/hyperlink" Target="http://mlb.mlb.com/team/player.jsp?player_id=445153" TargetMode="External"/><Relationship Id="rId193" Type="http://schemas.openxmlformats.org/officeDocument/2006/relationships/hyperlink" Target="http://mlb.mlb.com/team/player.jsp?player_id=525768" TargetMode="External"/><Relationship Id="rId207" Type="http://schemas.openxmlformats.org/officeDocument/2006/relationships/hyperlink" Target="http://mlb.mlb.com/team/player.jsp?player_id=502260" TargetMode="External"/><Relationship Id="rId228" Type="http://schemas.openxmlformats.org/officeDocument/2006/relationships/hyperlink" Target="http://mlb.mlb.com/team/player.jsp?player_id=491159" TargetMode="External"/><Relationship Id="rId249" Type="http://schemas.openxmlformats.org/officeDocument/2006/relationships/hyperlink" Target="http://mlb.mlb.com/team/player.jsp?player_id=453241" TargetMode="External"/><Relationship Id="rId414" Type="http://schemas.openxmlformats.org/officeDocument/2006/relationships/hyperlink" Target="http://mlb.mlb.com/team/player.jsp?player_id=596057" TargetMode="External"/><Relationship Id="rId13" Type="http://schemas.openxmlformats.org/officeDocument/2006/relationships/hyperlink" Target="http://mlb.mlb.com/stats/sortable.jsp?c_id=cws" TargetMode="External"/><Relationship Id="rId109" Type="http://schemas.openxmlformats.org/officeDocument/2006/relationships/hyperlink" Target="http://mlb.mlb.com/team/player.jsp?player_id=425786" TargetMode="External"/><Relationship Id="rId260" Type="http://schemas.openxmlformats.org/officeDocument/2006/relationships/hyperlink" Target="http://mlb.mlb.com/team/player.jsp?player_id=476454" TargetMode="External"/><Relationship Id="rId281" Type="http://schemas.openxmlformats.org/officeDocument/2006/relationships/hyperlink" Target="http://mlb.mlb.com/team/player.jsp?player_id=542432" TargetMode="External"/><Relationship Id="rId316" Type="http://schemas.openxmlformats.org/officeDocument/2006/relationships/hyperlink" Target="http://mlb.mlb.com/team/player.jsp?player_id=433587" TargetMode="External"/><Relationship Id="rId337" Type="http://schemas.openxmlformats.org/officeDocument/2006/relationships/hyperlink" Target="http://mlb.mlb.com/team/player.jsp?player_id=542924" TargetMode="External"/><Relationship Id="rId34" Type="http://schemas.openxmlformats.org/officeDocument/2006/relationships/hyperlink" Target="http://mlb.mlb.com/team/player.jsp?player_id=503285" TargetMode="External"/><Relationship Id="rId55" Type="http://schemas.openxmlformats.org/officeDocument/2006/relationships/hyperlink" Target="http://mlb.mlb.com/team/player.jsp?player_id=453192" TargetMode="External"/><Relationship Id="rId76" Type="http://schemas.openxmlformats.org/officeDocument/2006/relationships/hyperlink" Target="http://mlb.mlb.com/team/player.jsp?player_id=474029" TargetMode="External"/><Relationship Id="rId97" Type="http://schemas.openxmlformats.org/officeDocument/2006/relationships/hyperlink" Target="http://mlb.mlb.com/team/player.jsp?player_id=407911" TargetMode="External"/><Relationship Id="rId120" Type="http://schemas.openxmlformats.org/officeDocument/2006/relationships/hyperlink" Target="http://mlb.mlb.com/team/player.jsp?player_id=475416" TargetMode="External"/><Relationship Id="rId141" Type="http://schemas.openxmlformats.org/officeDocument/2006/relationships/hyperlink" Target="http://mlb.mlb.com/team/player.jsp?player_id=465657" TargetMode="External"/><Relationship Id="rId358" Type="http://schemas.openxmlformats.org/officeDocument/2006/relationships/hyperlink" Target="http://mlb.mlb.com/team/player.jsp?player_id=460269" TargetMode="External"/><Relationship Id="rId379" Type="http://schemas.openxmlformats.org/officeDocument/2006/relationships/hyperlink" Target="http://mlb.mlb.com/team/player.jsp?player_id=502264" TargetMode="External"/><Relationship Id="rId7" Type="http://schemas.openxmlformats.org/officeDocument/2006/relationships/hyperlink" Target="http://mlb.mlb.com/stats/sortable.jsp?c_id=ana" TargetMode="External"/><Relationship Id="rId162" Type="http://schemas.openxmlformats.org/officeDocument/2006/relationships/hyperlink" Target="http://mlb.mlb.com/team/player.jsp?player_id=519085" TargetMode="External"/><Relationship Id="rId183" Type="http://schemas.openxmlformats.org/officeDocument/2006/relationships/hyperlink" Target="http://mlb.mlb.com/team/player.jsp?player_id=451584" TargetMode="External"/><Relationship Id="rId218" Type="http://schemas.openxmlformats.org/officeDocument/2006/relationships/hyperlink" Target="http://mlb.mlb.com/team/player.jsp?player_id=477569" TargetMode="External"/><Relationship Id="rId239" Type="http://schemas.openxmlformats.org/officeDocument/2006/relationships/hyperlink" Target="http://mlb.mlb.com/team/player.jsp?player_id=488846" TargetMode="External"/><Relationship Id="rId390" Type="http://schemas.openxmlformats.org/officeDocument/2006/relationships/hyperlink" Target="http://mlb.mlb.com/team/player.jsp?player_id=519411" TargetMode="External"/><Relationship Id="rId404" Type="http://schemas.openxmlformats.org/officeDocument/2006/relationships/hyperlink" Target="http://mlb.mlb.com/team/player.jsp?player_id=445170" TargetMode="External"/><Relationship Id="rId250" Type="http://schemas.openxmlformats.org/officeDocument/2006/relationships/hyperlink" Target="http://mlb.mlb.com/team/player.jsp?player_id=543859" TargetMode="External"/><Relationship Id="rId271" Type="http://schemas.openxmlformats.org/officeDocument/2006/relationships/hyperlink" Target="http://mlb.mlb.com/team/player.jsp?player_id=493133" TargetMode="External"/><Relationship Id="rId292" Type="http://schemas.openxmlformats.org/officeDocument/2006/relationships/hyperlink" Target="http://mlb.mlb.com/team/player.jsp?player_id=456045" TargetMode="External"/><Relationship Id="rId306" Type="http://schemas.openxmlformats.org/officeDocument/2006/relationships/hyperlink" Target="http://mlb.mlb.com/team/player.jsp?player_id=543548" TargetMode="External"/><Relationship Id="rId24" Type="http://schemas.openxmlformats.org/officeDocument/2006/relationships/hyperlink" Target="http://mlb.mlb.com/stats/sortable.jsp?c_id=cws" TargetMode="External"/><Relationship Id="rId45" Type="http://schemas.openxmlformats.org/officeDocument/2006/relationships/hyperlink" Target="http://mlb.mlb.com/team/player.jsp?player_id=434622" TargetMode="External"/><Relationship Id="rId66" Type="http://schemas.openxmlformats.org/officeDocument/2006/relationships/hyperlink" Target="http://mlb.mlb.com/team/player.jsp?player_id=592390" TargetMode="External"/><Relationship Id="rId87" Type="http://schemas.openxmlformats.org/officeDocument/2006/relationships/hyperlink" Target="http://mlb.mlb.com/team/player.jsp?player_id=474668" TargetMode="External"/><Relationship Id="rId110" Type="http://schemas.openxmlformats.org/officeDocument/2006/relationships/hyperlink" Target="http://mlb.mlb.com/team/player.jsp?player_id=489189" TargetMode="External"/><Relationship Id="rId131" Type="http://schemas.openxmlformats.org/officeDocument/2006/relationships/hyperlink" Target="http://mlb.mlb.com/team/player.jsp?player_id=501955" TargetMode="External"/><Relationship Id="rId327" Type="http://schemas.openxmlformats.org/officeDocument/2006/relationships/hyperlink" Target="http://mlb.mlb.com/team/player.jsp?player_id=432934" TargetMode="External"/><Relationship Id="rId348" Type="http://schemas.openxmlformats.org/officeDocument/2006/relationships/hyperlink" Target="http://mlb.mlb.com/team/player.jsp?player_id=543606" TargetMode="External"/><Relationship Id="rId369" Type="http://schemas.openxmlformats.org/officeDocument/2006/relationships/hyperlink" Target="http://mlb.mlb.com/team/player.jsp?player_id=570810" TargetMode="External"/><Relationship Id="rId152" Type="http://schemas.openxmlformats.org/officeDocument/2006/relationships/hyperlink" Target="http://mlb.mlb.com/team/player.jsp?player_id=461865" TargetMode="External"/><Relationship Id="rId173" Type="http://schemas.openxmlformats.org/officeDocument/2006/relationships/hyperlink" Target="http://mlb.mlb.com/team/player.jsp?player_id=518560" TargetMode="External"/><Relationship Id="rId194" Type="http://schemas.openxmlformats.org/officeDocument/2006/relationships/hyperlink" Target="http://mlb.mlb.com/team/player.jsp?player_id=543070" TargetMode="External"/><Relationship Id="rId208" Type="http://schemas.openxmlformats.org/officeDocument/2006/relationships/hyperlink" Target="http://mlb.mlb.com/team/player.jsp?player_id=434718" TargetMode="External"/><Relationship Id="rId229" Type="http://schemas.openxmlformats.org/officeDocument/2006/relationships/hyperlink" Target="http://mlb.mlb.com/team/player.jsp?player_id=607706" TargetMode="External"/><Relationship Id="rId380" Type="http://schemas.openxmlformats.org/officeDocument/2006/relationships/hyperlink" Target="http://mlb.mlb.com/team/player.jsp?player_id=607259" TargetMode="External"/><Relationship Id="rId415" Type="http://schemas.openxmlformats.org/officeDocument/2006/relationships/hyperlink" Target="http://mlb.mlb.com/team/player.jsp?player_id=453344" TargetMode="External"/><Relationship Id="rId240" Type="http://schemas.openxmlformats.org/officeDocument/2006/relationships/hyperlink" Target="http://mlb.mlb.com/team/player.jsp?player_id=573204" TargetMode="External"/><Relationship Id="rId261" Type="http://schemas.openxmlformats.org/officeDocument/2006/relationships/hyperlink" Target="http://mlb.mlb.com/team/player.jsp?player_id=448179" TargetMode="External"/><Relationship Id="rId14" Type="http://schemas.openxmlformats.org/officeDocument/2006/relationships/hyperlink" Target="http://mlb.mlb.com/stats/sortable.jsp?c_id=tex" TargetMode="External"/><Relationship Id="rId35" Type="http://schemas.openxmlformats.org/officeDocument/2006/relationships/hyperlink" Target="http://mlb.mlb.com/team/player.jsp?player_id=519008" TargetMode="External"/><Relationship Id="rId56" Type="http://schemas.openxmlformats.org/officeDocument/2006/relationships/hyperlink" Target="http://mlb.mlb.com/team/player.jsp?player_id=452657" TargetMode="External"/><Relationship Id="rId77" Type="http://schemas.openxmlformats.org/officeDocument/2006/relationships/hyperlink" Target="http://mlb.mlb.com/team/player.jsp?player_id=519242" TargetMode="External"/><Relationship Id="rId100" Type="http://schemas.openxmlformats.org/officeDocument/2006/relationships/hyperlink" Target="http://mlb.mlb.com/team/player.jsp?player_id=489056" TargetMode="External"/><Relationship Id="rId282" Type="http://schemas.openxmlformats.org/officeDocument/2006/relationships/hyperlink" Target="http://mlb.mlb.com/team/player.jsp?player_id=573064" TargetMode="External"/><Relationship Id="rId317" Type="http://schemas.openxmlformats.org/officeDocument/2006/relationships/hyperlink" Target="http://mlb.mlb.com/team/player.jsp?player_id=608678" TargetMode="External"/><Relationship Id="rId338" Type="http://schemas.openxmlformats.org/officeDocument/2006/relationships/hyperlink" Target="http://mlb.mlb.com/team/player.jsp?player_id=517008" TargetMode="External"/><Relationship Id="rId359" Type="http://schemas.openxmlformats.org/officeDocument/2006/relationships/hyperlink" Target="http://mlb.mlb.com/team/player.jsp?player_id=519048" TargetMode="External"/><Relationship Id="rId8" Type="http://schemas.openxmlformats.org/officeDocument/2006/relationships/hyperlink" Target="http://mlb.mlb.com/stats/sortable.jsp?c_id=nyy" TargetMode="External"/><Relationship Id="rId98" Type="http://schemas.openxmlformats.org/officeDocument/2006/relationships/hyperlink" Target="http://mlb.mlb.com/team/player.jsp?player_id=607087" TargetMode="External"/><Relationship Id="rId121" Type="http://schemas.openxmlformats.org/officeDocument/2006/relationships/hyperlink" Target="http://mlb.mlb.com/team/player.jsp?player_id=502028" TargetMode="External"/><Relationship Id="rId142" Type="http://schemas.openxmlformats.org/officeDocument/2006/relationships/hyperlink" Target="http://mlb.mlb.com/team/player.jsp?player_id=571871" TargetMode="External"/><Relationship Id="rId163" Type="http://schemas.openxmlformats.org/officeDocument/2006/relationships/hyperlink" Target="http://mlb.mlb.com/team/player.jsp?player_id=543054" TargetMode="External"/><Relationship Id="rId184" Type="http://schemas.openxmlformats.org/officeDocument/2006/relationships/hyperlink" Target="http://mlb.mlb.com/team/player.jsp?player_id=605232" TargetMode="External"/><Relationship Id="rId219" Type="http://schemas.openxmlformats.org/officeDocument/2006/relationships/hyperlink" Target="http://mlb.mlb.com/team/player.jsp?player_id=453281" TargetMode="External"/><Relationship Id="rId370" Type="http://schemas.openxmlformats.org/officeDocument/2006/relationships/hyperlink" Target="http://mlb.mlb.com/team/player.jsp?player_id=506433" TargetMode="External"/><Relationship Id="rId391" Type="http://schemas.openxmlformats.org/officeDocument/2006/relationships/hyperlink" Target="http://mlb.mlb.com/team/player.jsp?player_id=468396" TargetMode="External"/><Relationship Id="rId405" Type="http://schemas.openxmlformats.org/officeDocument/2006/relationships/hyperlink" Target="http://mlb.mlb.com/team/player.jsp?player_id=279824" TargetMode="External"/><Relationship Id="rId230" Type="http://schemas.openxmlformats.org/officeDocument/2006/relationships/hyperlink" Target="http://mlb.mlb.com/team/player.jsp?player_id=451773" TargetMode="External"/><Relationship Id="rId251" Type="http://schemas.openxmlformats.org/officeDocument/2006/relationships/hyperlink" Target="http://mlb.mlb.com/team/player.jsp?player_id=429781" TargetMode="External"/><Relationship Id="rId25" Type="http://schemas.openxmlformats.org/officeDocument/2006/relationships/hyperlink" Target="http://mlb.mlb.com/stats/sortable.jsp?c_id=tb" TargetMode="External"/><Relationship Id="rId46" Type="http://schemas.openxmlformats.org/officeDocument/2006/relationships/hyperlink" Target="http://mlb.mlb.com/team/player.jsp?player_id=543258" TargetMode="External"/><Relationship Id="rId67" Type="http://schemas.openxmlformats.org/officeDocument/2006/relationships/hyperlink" Target="http://mlb.mlb.com/team/player.jsp?player_id=425626" TargetMode="External"/><Relationship Id="rId272" Type="http://schemas.openxmlformats.org/officeDocument/2006/relationships/hyperlink" Target="http://mlb.mlb.com/team/player.jsp?player_id=572888" TargetMode="External"/><Relationship Id="rId293" Type="http://schemas.openxmlformats.org/officeDocument/2006/relationships/hyperlink" Target="http://mlb.mlb.com/team/player.jsp?player_id=451775" TargetMode="External"/><Relationship Id="rId307" Type="http://schemas.openxmlformats.org/officeDocument/2006/relationships/hyperlink" Target="http://mlb.mlb.com/team/player.jsp?player_id=458676" TargetMode="External"/><Relationship Id="rId328" Type="http://schemas.openxmlformats.org/officeDocument/2006/relationships/hyperlink" Target="http://mlb.mlb.com/team/player.jsp?player_id=606273" TargetMode="External"/><Relationship Id="rId349" Type="http://schemas.openxmlformats.org/officeDocument/2006/relationships/hyperlink" Target="http://mlb.mlb.com/team/player.jsp?player_id=407908" TargetMode="External"/><Relationship Id="rId88" Type="http://schemas.openxmlformats.org/officeDocument/2006/relationships/hyperlink" Target="http://mlb.mlb.com/team/player.jsp?player_id=434637" TargetMode="External"/><Relationship Id="rId111" Type="http://schemas.openxmlformats.org/officeDocument/2006/relationships/hyperlink" Target="http://mlb.mlb.com/team/player.jsp?player_id=543334" TargetMode="External"/><Relationship Id="rId132" Type="http://schemas.openxmlformats.org/officeDocument/2006/relationships/hyperlink" Target="http://mlb.mlb.com/team/player.jsp?player_id=456034" TargetMode="External"/><Relationship Id="rId153" Type="http://schemas.openxmlformats.org/officeDocument/2006/relationships/hyperlink" Target="http://mlb.mlb.com/team/player.jsp?player_id=514639" TargetMode="External"/><Relationship Id="rId174" Type="http://schemas.openxmlformats.org/officeDocument/2006/relationships/hyperlink" Target="http://mlb.mlb.com/team/player.jsp?player_id=425532" TargetMode="External"/><Relationship Id="rId195" Type="http://schemas.openxmlformats.org/officeDocument/2006/relationships/hyperlink" Target="http://mlb.mlb.com/team/player.jsp?player_id=425386" TargetMode="External"/><Relationship Id="rId209" Type="http://schemas.openxmlformats.org/officeDocument/2006/relationships/hyperlink" Target="http://mlb.mlb.com/team/player.jsp?player_id=501925" TargetMode="External"/><Relationship Id="rId360" Type="http://schemas.openxmlformats.org/officeDocument/2006/relationships/hyperlink" Target="http://mlb.mlb.com/team/player.jsp?player_id=607359" TargetMode="External"/><Relationship Id="rId381" Type="http://schemas.openxmlformats.org/officeDocument/2006/relationships/hyperlink" Target="http://mlb.mlb.com/team/player.jsp?player_id=407890" TargetMode="External"/><Relationship Id="rId416" Type="http://schemas.openxmlformats.org/officeDocument/2006/relationships/hyperlink" Target="http://mlb.mlb.com/team/player.jsp?player_id=521230" TargetMode="External"/><Relationship Id="rId220" Type="http://schemas.openxmlformats.org/officeDocument/2006/relationships/hyperlink" Target="http://mlb.mlb.com/team/player.jsp?player_id=276351" TargetMode="External"/><Relationship Id="rId241" Type="http://schemas.openxmlformats.org/officeDocument/2006/relationships/hyperlink" Target="http://mlb.mlb.com/team/player.jsp?player_id=461833" TargetMode="External"/><Relationship Id="rId15" Type="http://schemas.openxmlformats.org/officeDocument/2006/relationships/hyperlink" Target="http://mlb.mlb.com/stats/sortable.jsp?c_id=min" TargetMode="External"/><Relationship Id="rId36" Type="http://schemas.openxmlformats.org/officeDocument/2006/relationships/hyperlink" Target="http://mlb.mlb.com/team/player.jsp?player_id=488984" TargetMode="External"/><Relationship Id="rId57" Type="http://schemas.openxmlformats.org/officeDocument/2006/relationships/hyperlink" Target="http://mlb.mlb.com/team/player.jsp?player_id=493157" TargetMode="External"/><Relationship Id="rId262" Type="http://schemas.openxmlformats.org/officeDocument/2006/relationships/hyperlink" Target="http://mlb.mlb.com/team/player.jsp?player_id=453307" TargetMode="External"/><Relationship Id="rId283" Type="http://schemas.openxmlformats.org/officeDocument/2006/relationships/hyperlink" Target="http://mlb.mlb.com/team/player.jsp?player_id=469686" TargetMode="External"/><Relationship Id="rId318" Type="http://schemas.openxmlformats.org/officeDocument/2006/relationships/hyperlink" Target="http://mlb.mlb.com/team/player.jsp?player_id=346847" TargetMode="External"/><Relationship Id="rId339" Type="http://schemas.openxmlformats.org/officeDocument/2006/relationships/hyperlink" Target="http://mlb.mlb.com/team/player.jsp?player_id=519043" TargetMode="External"/><Relationship Id="rId78" Type="http://schemas.openxmlformats.org/officeDocument/2006/relationships/hyperlink" Target="http://mlb.mlb.com/team/player.jsp?player_id=457915" TargetMode="External"/><Relationship Id="rId99" Type="http://schemas.openxmlformats.org/officeDocument/2006/relationships/hyperlink" Target="http://mlb.mlb.com/team/player.jsp?player_id=544725" TargetMode="External"/><Relationship Id="rId101" Type="http://schemas.openxmlformats.org/officeDocument/2006/relationships/hyperlink" Target="http://mlb.mlb.com/team/player.jsp?player_id=518858" TargetMode="External"/><Relationship Id="rId122" Type="http://schemas.openxmlformats.org/officeDocument/2006/relationships/hyperlink" Target="http://mlb.mlb.com/team/player.jsp?player_id=542866" TargetMode="External"/><Relationship Id="rId143" Type="http://schemas.openxmlformats.org/officeDocument/2006/relationships/hyperlink" Target="http://mlb.mlb.com/team/player.jsp?player_id=502522" TargetMode="External"/><Relationship Id="rId164" Type="http://schemas.openxmlformats.org/officeDocument/2006/relationships/hyperlink" Target="http://mlb.mlb.com/team/player.jsp?player_id=451661" TargetMode="External"/><Relationship Id="rId185" Type="http://schemas.openxmlformats.org/officeDocument/2006/relationships/hyperlink" Target="http://mlb.mlb.com/team/player.jsp?player_id=516969" TargetMode="External"/><Relationship Id="rId350" Type="http://schemas.openxmlformats.org/officeDocument/2006/relationships/hyperlink" Target="http://mlb.mlb.com/team/player.jsp?player_id=501992" TargetMode="External"/><Relationship Id="rId371" Type="http://schemas.openxmlformats.org/officeDocument/2006/relationships/hyperlink" Target="http://mlb.mlb.com/team/player.jsp?player_id=430630" TargetMode="External"/><Relationship Id="rId406" Type="http://schemas.openxmlformats.org/officeDocument/2006/relationships/hyperlink" Target="http://mlb.mlb.com/team/player.jsp?player_id=573186" TargetMode="External"/><Relationship Id="rId9" Type="http://schemas.openxmlformats.org/officeDocument/2006/relationships/hyperlink" Target="http://mlb.mlb.com/stats/sortable.jsp?c_id=tor" TargetMode="External"/><Relationship Id="rId210" Type="http://schemas.openxmlformats.org/officeDocument/2006/relationships/hyperlink" Target="http://mlb.mlb.com/team/player.jsp?player_id=474284" TargetMode="External"/><Relationship Id="rId392" Type="http://schemas.openxmlformats.org/officeDocument/2006/relationships/hyperlink" Target="http://mlb.mlb.com/team/player.jsp?player_id=445216" TargetMode="External"/><Relationship Id="rId26" Type="http://schemas.openxmlformats.org/officeDocument/2006/relationships/hyperlink" Target="http://mlb.mlb.com/stats/sortable.jsp?c_id=nyy" TargetMode="External"/><Relationship Id="rId231" Type="http://schemas.openxmlformats.org/officeDocument/2006/relationships/hyperlink" Target="http://mlb.mlb.com/team/player.jsp?player_id=543488" TargetMode="External"/><Relationship Id="rId252" Type="http://schemas.openxmlformats.org/officeDocument/2006/relationships/hyperlink" Target="http://mlb.mlb.com/team/player.jsp?player_id=464416" TargetMode="External"/><Relationship Id="rId273" Type="http://schemas.openxmlformats.org/officeDocument/2006/relationships/hyperlink" Target="http://mlb.mlb.com/team/player.jsp?player_id=425626" TargetMode="External"/><Relationship Id="rId294" Type="http://schemas.openxmlformats.org/officeDocument/2006/relationships/hyperlink" Target="http://mlb.mlb.com/team/player.jsp?player_id=472551" TargetMode="External"/><Relationship Id="rId308" Type="http://schemas.openxmlformats.org/officeDocument/2006/relationships/hyperlink" Target="http://mlb.mlb.com/team/player.jsp?player_id=434628" TargetMode="External"/><Relationship Id="rId329" Type="http://schemas.openxmlformats.org/officeDocument/2006/relationships/hyperlink" Target="http://mlb.mlb.com/team/player.jsp?player_id=518444" TargetMode="External"/><Relationship Id="rId47" Type="http://schemas.openxmlformats.org/officeDocument/2006/relationships/hyperlink" Target="http://mlb.mlb.com/team/player.jsp?player_id=457425" TargetMode="External"/><Relationship Id="rId68" Type="http://schemas.openxmlformats.org/officeDocument/2006/relationships/hyperlink" Target="http://mlb.mlb.com/team/player.jsp?player_id=408241" TargetMode="External"/><Relationship Id="rId89" Type="http://schemas.openxmlformats.org/officeDocument/2006/relationships/hyperlink" Target="http://mlb.mlb.com/team/player.jsp?player_id=430613" TargetMode="External"/><Relationship Id="rId112" Type="http://schemas.openxmlformats.org/officeDocument/2006/relationships/hyperlink" Target="http://mlb.mlb.com/team/player.jsp?player_id=450275" TargetMode="External"/><Relationship Id="rId133" Type="http://schemas.openxmlformats.org/officeDocument/2006/relationships/hyperlink" Target="http://mlb.mlb.com/team/player.jsp?player_id=519003" TargetMode="External"/><Relationship Id="rId154" Type="http://schemas.openxmlformats.org/officeDocument/2006/relationships/hyperlink" Target="http://mlb.mlb.com/team/player.jsp?player_id=458006" TargetMode="External"/><Relationship Id="rId175" Type="http://schemas.openxmlformats.org/officeDocument/2006/relationships/hyperlink" Target="http://mlb.mlb.com/team/player.jsp?player_id=150035" TargetMode="External"/><Relationship Id="rId340" Type="http://schemas.openxmlformats.org/officeDocument/2006/relationships/hyperlink" Target="http://mlb.mlb.com/team/player.jsp?player_id=502171" TargetMode="External"/><Relationship Id="rId361" Type="http://schemas.openxmlformats.org/officeDocument/2006/relationships/hyperlink" Target="http://mlb.mlb.com/team/player.jsp?player_id=502706" TargetMode="External"/><Relationship Id="rId196" Type="http://schemas.openxmlformats.org/officeDocument/2006/relationships/hyperlink" Target="http://mlb.mlb.com/team/player.jsp?player_id=499107" TargetMode="External"/><Relationship Id="rId200" Type="http://schemas.openxmlformats.org/officeDocument/2006/relationships/hyperlink" Target="http://mlb.mlb.com/team/player.jsp?player_id=592527" TargetMode="External"/><Relationship Id="rId382" Type="http://schemas.openxmlformats.org/officeDocument/2006/relationships/hyperlink" Target="http://mlb.mlb.com/team/player.jsp?player_id=435044" TargetMode="External"/><Relationship Id="rId417" Type="http://schemas.openxmlformats.org/officeDocument/2006/relationships/hyperlink" Target="http://mlb.mlb.com/team/player.jsp?player_id=469134" TargetMode="External"/><Relationship Id="rId16" Type="http://schemas.openxmlformats.org/officeDocument/2006/relationships/hyperlink" Target="http://mlb.mlb.com/stats/sortable.jsp?c_id=det" TargetMode="External"/><Relationship Id="rId221" Type="http://schemas.openxmlformats.org/officeDocument/2006/relationships/hyperlink" Target="http://mlb.mlb.com/team/player.jsp?player_id=450308" TargetMode="External"/><Relationship Id="rId242" Type="http://schemas.openxmlformats.org/officeDocument/2006/relationships/hyperlink" Target="http://mlb.mlb.com/team/player.jsp?player_id=450282" TargetMode="External"/><Relationship Id="rId263" Type="http://schemas.openxmlformats.org/officeDocument/2006/relationships/hyperlink" Target="http://mlb.mlb.com/team/player.jsp?player_id=501381" TargetMode="External"/><Relationship Id="rId284" Type="http://schemas.openxmlformats.org/officeDocument/2006/relationships/hyperlink" Target="http://mlb.mlb.com/team/player.jsp?player_id=467100" TargetMode="External"/><Relationship Id="rId319" Type="http://schemas.openxmlformats.org/officeDocument/2006/relationships/hyperlink" Target="http://mlb.mlb.com/team/player.jsp?player_id=452666" TargetMode="External"/><Relationship Id="rId37" Type="http://schemas.openxmlformats.org/officeDocument/2006/relationships/hyperlink" Target="http://mlb.mlb.com/team/player.jsp?player_id=542960" TargetMode="External"/><Relationship Id="rId58" Type="http://schemas.openxmlformats.org/officeDocument/2006/relationships/hyperlink" Target="http://mlb.mlb.com/team/player.jsp?player_id=453214" TargetMode="External"/><Relationship Id="rId79" Type="http://schemas.openxmlformats.org/officeDocument/2006/relationships/hyperlink" Target="http://mlb.mlb.com/team/player.jsp?player_id=502593" TargetMode="External"/><Relationship Id="rId102" Type="http://schemas.openxmlformats.org/officeDocument/2006/relationships/hyperlink" Target="http://mlb.mlb.com/team/player.jsp?player_id=641490" TargetMode="External"/><Relationship Id="rId123" Type="http://schemas.openxmlformats.org/officeDocument/2006/relationships/hyperlink" Target="http://mlb.mlb.com/team/player.jsp?player_id=458669" TargetMode="External"/><Relationship Id="rId144" Type="http://schemas.openxmlformats.org/officeDocument/2006/relationships/hyperlink" Target="http://mlb.mlb.com/team/player.jsp?player_id=605477" TargetMode="External"/><Relationship Id="rId330" Type="http://schemas.openxmlformats.org/officeDocument/2006/relationships/hyperlink" Target="http://mlb.mlb.com/team/player.jsp?player_id=543506" TargetMode="External"/><Relationship Id="rId90" Type="http://schemas.openxmlformats.org/officeDocument/2006/relationships/hyperlink" Target="http://mlb.mlb.com/team/player.jsp?player_id=275933" TargetMode="External"/><Relationship Id="rId165" Type="http://schemas.openxmlformats.org/officeDocument/2006/relationships/hyperlink" Target="http://mlb.mlb.com/team/player.jsp?player_id=607374" TargetMode="External"/><Relationship Id="rId186" Type="http://schemas.openxmlformats.org/officeDocument/2006/relationships/hyperlink" Target="http://mlb.mlb.com/team/player.jsp?player_id=518813" TargetMode="External"/><Relationship Id="rId351" Type="http://schemas.openxmlformats.org/officeDocument/2006/relationships/hyperlink" Target="http://mlb.mlb.com/team/player.jsp?player_id=476451" TargetMode="External"/><Relationship Id="rId372" Type="http://schemas.openxmlformats.org/officeDocument/2006/relationships/hyperlink" Target="http://mlb.mlb.com/team/player.jsp?player_id=471896" TargetMode="External"/><Relationship Id="rId393" Type="http://schemas.openxmlformats.org/officeDocument/2006/relationships/hyperlink" Target="http://mlb.mlb.com/team/player.jsp?player_id=489294" TargetMode="External"/><Relationship Id="rId407" Type="http://schemas.openxmlformats.org/officeDocument/2006/relationships/hyperlink" Target="http://mlb.mlb.com/team/player.jsp?player_id=285079" TargetMode="External"/><Relationship Id="rId211" Type="http://schemas.openxmlformats.org/officeDocument/2006/relationships/hyperlink" Target="http://mlb.mlb.com/team/player.jsp?player_id=572070" TargetMode="External"/><Relationship Id="rId232" Type="http://schemas.openxmlformats.org/officeDocument/2006/relationships/hyperlink" Target="http://mlb.mlb.com/team/player.jsp?player_id=430634" TargetMode="External"/><Relationship Id="rId253" Type="http://schemas.openxmlformats.org/officeDocument/2006/relationships/hyperlink" Target="http://mlb.mlb.com/team/player.jsp?player_id=445060" TargetMode="External"/><Relationship Id="rId274" Type="http://schemas.openxmlformats.org/officeDocument/2006/relationships/hyperlink" Target="http://mlb.mlb.com/team/player.jsp?player_id=475479" TargetMode="External"/><Relationship Id="rId295" Type="http://schemas.openxmlformats.org/officeDocument/2006/relationships/hyperlink" Target="http://mlb.mlb.com/team/player.jsp?player_id=502381" TargetMode="External"/><Relationship Id="rId309" Type="http://schemas.openxmlformats.org/officeDocument/2006/relationships/hyperlink" Target="http://mlb.mlb.com/team/player.jsp?player_id=502166" TargetMode="External"/><Relationship Id="rId27" Type="http://schemas.openxmlformats.org/officeDocument/2006/relationships/hyperlink" Target="http://mlb.mlb.com/stats/sortable.jsp?c_id=oak" TargetMode="External"/><Relationship Id="rId48" Type="http://schemas.openxmlformats.org/officeDocument/2006/relationships/hyperlink" Target="http://mlb.mlb.com/team/player.jsp?player_id=502139" TargetMode="External"/><Relationship Id="rId69" Type="http://schemas.openxmlformats.org/officeDocument/2006/relationships/hyperlink" Target="http://mlb.mlb.com/team/player.jsp?player_id=519168" TargetMode="External"/><Relationship Id="rId113" Type="http://schemas.openxmlformats.org/officeDocument/2006/relationships/hyperlink" Target="http://mlb.mlb.com/team/player.jsp?player_id=446099" TargetMode="External"/><Relationship Id="rId134" Type="http://schemas.openxmlformats.org/officeDocument/2006/relationships/hyperlink" Target="http://mlb.mlb.com/team/player.jsp?player_id=457435" TargetMode="External"/><Relationship Id="rId320" Type="http://schemas.openxmlformats.org/officeDocument/2006/relationships/hyperlink" Target="http://mlb.mlb.com/team/player.jsp?player_id=592836" TargetMode="External"/><Relationship Id="rId80" Type="http://schemas.openxmlformats.org/officeDocument/2006/relationships/hyperlink" Target="http://mlb.mlb.com/team/player.jsp?player_id=500779" TargetMode="External"/><Relationship Id="rId155" Type="http://schemas.openxmlformats.org/officeDocument/2006/relationships/hyperlink" Target="http://mlb.mlb.com/team/player.jsp?player_id=543521" TargetMode="External"/><Relationship Id="rId176" Type="http://schemas.openxmlformats.org/officeDocument/2006/relationships/hyperlink" Target="http://mlb.mlb.com/team/player.jsp?player_id=542914" TargetMode="External"/><Relationship Id="rId197" Type="http://schemas.openxmlformats.org/officeDocument/2006/relationships/hyperlink" Target="http://mlb.mlb.com/team/player.jsp?player_id=521230" TargetMode="External"/><Relationship Id="rId341" Type="http://schemas.openxmlformats.org/officeDocument/2006/relationships/hyperlink" Target="http://mlb.mlb.com/team/player.jsp?player_id=456034" TargetMode="External"/><Relationship Id="rId362" Type="http://schemas.openxmlformats.org/officeDocument/2006/relationships/hyperlink" Target="http://mlb.mlb.com/team/player.jsp?player_id=457779" TargetMode="External"/><Relationship Id="rId383" Type="http://schemas.openxmlformats.org/officeDocument/2006/relationships/hyperlink" Target="http://mlb.mlb.com/team/player.jsp?player_id=519145" TargetMode="External"/><Relationship Id="rId418" Type="http://schemas.openxmlformats.org/officeDocument/2006/relationships/hyperlink" Target="http://mlb.mlb.com/team/player.jsp?player_id=474599" TargetMode="External"/><Relationship Id="rId201" Type="http://schemas.openxmlformats.org/officeDocument/2006/relationships/hyperlink" Target="http://mlb.mlb.com/team/player.jsp?player_id=136600" TargetMode="External"/><Relationship Id="rId222" Type="http://schemas.openxmlformats.org/officeDocument/2006/relationships/hyperlink" Target="http://mlb.mlb.com/team/player.jsp?player_id=502327" TargetMode="External"/><Relationship Id="rId243" Type="http://schemas.openxmlformats.org/officeDocument/2006/relationships/hyperlink" Target="http://mlb.mlb.com/team/player.jsp?player_id=407825" TargetMode="External"/><Relationship Id="rId264" Type="http://schemas.openxmlformats.org/officeDocument/2006/relationships/hyperlink" Target="http://mlb.mlb.com/team/player.jsp?player_id=571951" TargetMode="External"/><Relationship Id="rId285" Type="http://schemas.openxmlformats.org/officeDocument/2006/relationships/hyperlink" Target="http://mlb.mlb.com/team/player.jsp?player_id=501852" TargetMode="External"/><Relationship Id="rId17" Type="http://schemas.openxmlformats.org/officeDocument/2006/relationships/hyperlink" Target="http://mlb.mlb.com/stats/sortable.jsp?c_id=kc" TargetMode="External"/><Relationship Id="rId38" Type="http://schemas.openxmlformats.org/officeDocument/2006/relationships/hyperlink" Target="http://mlb.mlb.com/team/player.jsp?player_id=456068" TargetMode="External"/><Relationship Id="rId59" Type="http://schemas.openxmlformats.org/officeDocument/2006/relationships/hyperlink" Target="http://mlb.mlb.com/team/player.jsp?player_id=547749" TargetMode="External"/><Relationship Id="rId103" Type="http://schemas.openxmlformats.org/officeDocument/2006/relationships/hyperlink" Target="http://mlb.mlb.com/team/player.jsp?player_id=592102" TargetMode="External"/><Relationship Id="rId124" Type="http://schemas.openxmlformats.org/officeDocument/2006/relationships/hyperlink" Target="http://mlb.mlb.com/team/player.jsp?player_id=542235" TargetMode="External"/><Relationship Id="rId310" Type="http://schemas.openxmlformats.org/officeDocument/2006/relationships/hyperlink" Target="http://mlb.mlb.com/team/player.jsp?player_id=519267" TargetMode="External"/><Relationship Id="rId70" Type="http://schemas.openxmlformats.org/officeDocument/2006/relationships/hyperlink" Target="http://mlb.mlb.com/team/player.jsp?player_id=543903" TargetMode="External"/><Relationship Id="rId91" Type="http://schemas.openxmlformats.org/officeDocument/2006/relationships/hyperlink" Target="http://mlb.mlb.com/team/player.jsp?player_id=605304" TargetMode="External"/><Relationship Id="rId145" Type="http://schemas.openxmlformats.org/officeDocument/2006/relationships/hyperlink" Target="http://mlb.mlb.com/team/player.jsp?player_id=572403" TargetMode="External"/><Relationship Id="rId166" Type="http://schemas.openxmlformats.org/officeDocument/2006/relationships/hyperlink" Target="http://mlb.mlb.com/team/player.jsp?player_id=594772" TargetMode="External"/><Relationship Id="rId187" Type="http://schemas.openxmlformats.org/officeDocument/2006/relationships/hyperlink" Target="http://mlb.mlb.com/team/player.jsp?player_id=430630" TargetMode="External"/><Relationship Id="rId331" Type="http://schemas.openxmlformats.org/officeDocument/2006/relationships/hyperlink" Target="http://mlb.mlb.com/team/player.jsp?player_id=476595" TargetMode="External"/><Relationship Id="rId352" Type="http://schemas.openxmlformats.org/officeDocument/2006/relationships/hyperlink" Target="http://mlb.mlb.com/team/player.jsp?player_id=407853" TargetMode="External"/><Relationship Id="rId373" Type="http://schemas.openxmlformats.org/officeDocument/2006/relationships/hyperlink" Target="http://mlb.mlb.com/team/player.jsp?player_id=457448" TargetMode="External"/><Relationship Id="rId394" Type="http://schemas.openxmlformats.org/officeDocument/2006/relationships/hyperlink" Target="http://mlb.mlb.com/team/player.jsp?player_id=425532" TargetMode="External"/><Relationship Id="rId408" Type="http://schemas.openxmlformats.org/officeDocument/2006/relationships/hyperlink" Target="http://mlb.mlb.com/team/player.jsp?player_id=608665" TargetMode="External"/><Relationship Id="rId1" Type="http://schemas.openxmlformats.org/officeDocument/2006/relationships/hyperlink" Target="http://mlb.mlb.com/stats/sortable.jsp?c_id=sea" TargetMode="External"/><Relationship Id="rId212" Type="http://schemas.openxmlformats.org/officeDocument/2006/relationships/hyperlink" Target="http://mlb.mlb.com/team/player.jsp?player_id=448178" TargetMode="External"/><Relationship Id="rId233" Type="http://schemas.openxmlformats.org/officeDocument/2006/relationships/hyperlink" Target="http://mlb.mlb.com/team/player.jsp?player_id=459439" TargetMode="External"/><Relationship Id="rId254" Type="http://schemas.openxmlformats.org/officeDocument/2006/relationships/hyperlink" Target="http://mlb.mlb.com/team/player.jsp?player_id=543548" TargetMode="External"/><Relationship Id="rId28" Type="http://schemas.openxmlformats.org/officeDocument/2006/relationships/hyperlink" Target="http://mlb.mlb.com/stats/sortable.jsp?c_id=bos" TargetMode="External"/><Relationship Id="rId49" Type="http://schemas.openxmlformats.org/officeDocument/2006/relationships/hyperlink" Target="http://mlb.mlb.com/team/player.jsp?player_id=461856" TargetMode="External"/><Relationship Id="rId114" Type="http://schemas.openxmlformats.org/officeDocument/2006/relationships/hyperlink" Target="http://mlb.mlb.com/team/player.jsp?player_id=545333" TargetMode="External"/><Relationship Id="rId275" Type="http://schemas.openxmlformats.org/officeDocument/2006/relationships/hyperlink" Target="http://mlb.mlb.com/team/player.jsp?player_id=518875" TargetMode="External"/><Relationship Id="rId296" Type="http://schemas.openxmlformats.org/officeDocument/2006/relationships/hyperlink" Target="http://mlb.mlb.com/team/player.jsp?player_id=447714" TargetMode="External"/><Relationship Id="rId300" Type="http://schemas.openxmlformats.org/officeDocument/2006/relationships/hyperlink" Target="http://mlb.mlb.com/team/player.jsp?player_id=448281" TargetMode="External"/><Relationship Id="rId60" Type="http://schemas.openxmlformats.org/officeDocument/2006/relationships/hyperlink" Target="http://mlb.mlb.com/team/player.jsp?player_id=407793" TargetMode="External"/><Relationship Id="rId81" Type="http://schemas.openxmlformats.org/officeDocument/2006/relationships/hyperlink" Target="http://mlb.mlb.com/team/player.jsp?player_id=605135" TargetMode="External"/><Relationship Id="rId135" Type="http://schemas.openxmlformats.org/officeDocument/2006/relationships/hyperlink" Target="http://mlb.mlb.com/team/player.jsp?player_id=592767" TargetMode="External"/><Relationship Id="rId156" Type="http://schemas.openxmlformats.org/officeDocument/2006/relationships/hyperlink" Target="http://mlb.mlb.com/team/player.jsp?player_id=572971" TargetMode="External"/><Relationship Id="rId177" Type="http://schemas.openxmlformats.org/officeDocument/2006/relationships/hyperlink" Target="http://mlb.mlb.com/team/player.jsp?player_id=473646" TargetMode="External"/><Relationship Id="rId198" Type="http://schemas.openxmlformats.org/officeDocument/2006/relationships/hyperlink" Target="http://mlb.mlb.com/team/player.jsp?player_id=488787" TargetMode="External"/><Relationship Id="rId321" Type="http://schemas.openxmlformats.org/officeDocument/2006/relationships/hyperlink" Target="http://mlb.mlb.com/team/player.jsp?player_id=543144" TargetMode="External"/><Relationship Id="rId342" Type="http://schemas.openxmlformats.org/officeDocument/2006/relationships/hyperlink" Target="http://mlb.mlb.com/team/player.jsp?player_id=544993" TargetMode="External"/><Relationship Id="rId363" Type="http://schemas.openxmlformats.org/officeDocument/2006/relationships/hyperlink" Target="http://mlb.mlb.com/team/player.jsp?player_id=491703" TargetMode="External"/><Relationship Id="rId384" Type="http://schemas.openxmlformats.org/officeDocument/2006/relationships/hyperlink" Target="http://mlb.mlb.com/team/player.jsp?player_id=434578" TargetMode="External"/><Relationship Id="rId419" Type="http://schemas.openxmlformats.org/officeDocument/2006/relationships/hyperlink" Target="http://mlb.mlb.com/team/player.jsp?player_id=445090" TargetMode="External"/><Relationship Id="rId202" Type="http://schemas.openxmlformats.org/officeDocument/2006/relationships/hyperlink" Target="http://mlb.mlb.com/team/player.jsp?player_id=476123" TargetMode="External"/><Relationship Id="rId223" Type="http://schemas.openxmlformats.org/officeDocument/2006/relationships/hyperlink" Target="http://mlb.mlb.com/team/player.jsp?player_id=572140" TargetMode="External"/><Relationship Id="rId244" Type="http://schemas.openxmlformats.org/officeDocument/2006/relationships/hyperlink" Target="http://mlb.mlb.com/team/player.jsp?player_id=502272" TargetMode="External"/><Relationship Id="rId18" Type="http://schemas.openxmlformats.org/officeDocument/2006/relationships/hyperlink" Target="http://mlb.mlb.com/stats/sortable.jsp?c_id=ana" TargetMode="External"/><Relationship Id="rId39" Type="http://schemas.openxmlformats.org/officeDocument/2006/relationships/hyperlink" Target="http://mlb.mlb.com/team/player.jsp?player_id=501957" TargetMode="External"/><Relationship Id="rId265" Type="http://schemas.openxmlformats.org/officeDocument/2006/relationships/hyperlink" Target="http://mlb.mlb.com/team/player.jsp?player_id=407819" TargetMode="External"/><Relationship Id="rId286" Type="http://schemas.openxmlformats.org/officeDocument/2006/relationships/hyperlink" Target="http://mlb.mlb.com/team/player.jsp?player_id=475054" TargetMode="External"/><Relationship Id="rId50" Type="http://schemas.openxmlformats.org/officeDocument/2006/relationships/hyperlink" Target="http://mlb.mlb.com/team/player.jsp?player_id=434578" TargetMode="External"/><Relationship Id="rId104" Type="http://schemas.openxmlformats.org/officeDocument/2006/relationships/hyperlink" Target="http://mlb.mlb.com/team/player.jsp?player_id=446372" TargetMode="External"/><Relationship Id="rId125" Type="http://schemas.openxmlformats.org/officeDocument/2006/relationships/hyperlink" Target="http://mlb.mlb.com/team/player.jsp?player_id=456379" TargetMode="External"/><Relationship Id="rId146" Type="http://schemas.openxmlformats.org/officeDocument/2006/relationships/hyperlink" Target="http://mlb.mlb.com/team/player.jsp?player_id=608349" TargetMode="External"/><Relationship Id="rId167" Type="http://schemas.openxmlformats.org/officeDocument/2006/relationships/hyperlink" Target="http://mlb.mlb.com/team/player.jsp?player_id=502087" TargetMode="External"/><Relationship Id="rId188" Type="http://schemas.openxmlformats.org/officeDocument/2006/relationships/hyperlink" Target="http://mlb.mlb.com/team/player.jsp?player_id=518633" TargetMode="External"/><Relationship Id="rId311" Type="http://schemas.openxmlformats.org/officeDocument/2006/relationships/hyperlink" Target="http://mlb.mlb.com/team/player.jsp?player_id=573185" TargetMode="External"/><Relationship Id="rId332" Type="http://schemas.openxmlformats.org/officeDocument/2006/relationships/hyperlink" Target="http://mlb.mlb.com/team/player.jsp?player_id=541640" TargetMode="External"/><Relationship Id="rId353" Type="http://schemas.openxmlformats.org/officeDocument/2006/relationships/hyperlink" Target="http://mlb.mlb.com/team/player.jsp?player_id=346797" TargetMode="External"/><Relationship Id="rId374" Type="http://schemas.openxmlformats.org/officeDocument/2006/relationships/hyperlink" Target="http://mlb.mlb.com/team/player.jsp?player_id=594985" TargetMode="External"/><Relationship Id="rId395" Type="http://schemas.openxmlformats.org/officeDocument/2006/relationships/hyperlink" Target="http://mlb.mlb.com/team/player.jsp?player_id=430683" TargetMode="External"/><Relationship Id="rId409" Type="http://schemas.openxmlformats.org/officeDocument/2006/relationships/hyperlink" Target="http://mlb.mlb.com/team/player.jsp?player_id=445163" TargetMode="External"/><Relationship Id="rId71" Type="http://schemas.openxmlformats.org/officeDocument/2006/relationships/hyperlink" Target="http://mlb.mlb.com/team/player.jsp?player_id=519443" TargetMode="External"/><Relationship Id="rId92" Type="http://schemas.openxmlformats.org/officeDocument/2006/relationships/hyperlink" Target="http://mlb.mlb.com/team/player.jsp?player_id=516589" TargetMode="External"/><Relationship Id="rId213" Type="http://schemas.openxmlformats.org/officeDocument/2006/relationships/hyperlink" Target="http://mlb.mlb.com/team/player.jsp?player_id=506648" TargetMode="External"/><Relationship Id="rId234" Type="http://schemas.openxmlformats.org/officeDocument/2006/relationships/hyperlink" Target="http://mlb.mlb.com/team/player.jsp?player_id=476205" TargetMode="External"/><Relationship Id="rId420" Type="http://schemas.openxmlformats.org/officeDocument/2006/relationships/hyperlink" Target="http://mlb.mlb.com/team/player.jsp?player_id=435045" TargetMode="External"/><Relationship Id="rId2" Type="http://schemas.openxmlformats.org/officeDocument/2006/relationships/hyperlink" Target="http://mlb.mlb.com/stats/sortable.jsp?c_id=oak" TargetMode="External"/><Relationship Id="rId29" Type="http://schemas.openxmlformats.org/officeDocument/2006/relationships/hyperlink" Target="http://mlb.mlb.com/stats/sortable.jsp?c_id=sea" TargetMode="External"/><Relationship Id="rId255" Type="http://schemas.openxmlformats.org/officeDocument/2006/relationships/hyperlink" Target="http://mlb.mlb.com/team/player.jsp?player_id=500902" TargetMode="External"/><Relationship Id="rId276" Type="http://schemas.openxmlformats.org/officeDocument/2006/relationships/hyperlink" Target="http://mlb.mlb.com/team/player.jsp?player_id=469134" TargetMode="External"/><Relationship Id="rId297" Type="http://schemas.openxmlformats.org/officeDocument/2006/relationships/hyperlink" Target="http://mlb.mlb.com/team/player.jsp?player_id=519096" TargetMode="External"/><Relationship Id="rId40" Type="http://schemas.openxmlformats.org/officeDocument/2006/relationships/hyperlink" Target="http://mlb.mlb.com/team/player.jsp?player_id=451085" TargetMode="External"/><Relationship Id="rId115" Type="http://schemas.openxmlformats.org/officeDocument/2006/relationships/hyperlink" Target="http://mlb.mlb.com/team/player.jsp?player_id=517593" TargetMode="External"/><Relationship Id="rId136" Type="http://schemas.openxmlformats.org/officeDocument/2006/relationships/hyperlink" Target="http://mlb.mlb.com/team/player.jsp?player_id=519175" TargetMode="External"/><Relationship Id="rId157" Type="http://schemas.openxmlformats.org/officeDocument/2006/relationships/hyperlink" Target="http://mlb.mlb.com/team/player.jsp?player_id=407842" TargetMode="External"/><Relationship Id="rId178" Type="http://schemas.openxmlformats.org/officeDocument/2006/relationships/hyperlink" Target="http://mlb.mlb.com/team/player.jsp?player_id=502168" TargetMode="External"/><Relationship Id="rId301" Type="http://schemas.openxmlformats.org/officeDocument/2006/relationships/hyperlink" Target="http://mlb.mlb.com/team/player.jsp?player_id=543243" TargetMode="External"/><Relationship Id="rId322" Type="http://schemas.openxmlformats.org/officeDocument/2006/relationships/hyperlink" Target="http://mlb.mlb.com/team/player.jsp?player_id=500721" TargetMode="External"/><Relationship Id="rId343" Type="http://schemas.openxmlformats.org/officeDocument/2006/relationships/hyperlink" Target="http://mlb.mlb.com/team/player.jsp?player_id=502042" TargetMode="External"/><Relationship Id="rId364" Type="http://schemas.openxmlformats.org/officeDocument/2006/relationships/hyperlink" Target="http://mlb.mlb.com/team/player.jsp?player_id=542669" TargetMode="External"/><Relationship Id="rId61" Type="http://schemas.openxmlformats.org/officeDocument/2006/relationships/hyperlink" Target="http://mlb.mlb.com/team/player.jsp?player_id=465629" TargetMode="External"/><Relationship Id="rId82" Type="http://schemas.openxmlformats.org/officeDocument/2006/relationships/hyperlink" Target="http://mlb.mlb.com/team/player.jsp?player_id=543900" TargetMode="External"/><Relationship Id="rId199" Type="http://schemas.openxmlformats.org/officeDocument/2006/relationships/hyperlink" Target="http://mlb.mlb.com/team/player.jsp?player_id=488786" TargetMode="External"/><Relationship Id="rId203" Type="http://schemas.openxmlformats.org/officeDocument/2006/relationships/hyperlink" Target="http://mlb.mlb.com/team/player.jsp?player_id=605156" TargetMode="External"/><Relationship Id="rId385" Type="http://schemas.openxmlformats.org/officeDocument/2006/relationships/hyperlink" Target="http://mlb.mlb.com/team/player.jsp?player_id=456387" TargetMode="External"/><Relationship Id="rId19" Type="http://schemas.openxmlformats.org/officeDocument/2006/relationships/hyperlink" Target="http://mlb.mlb.com/stats/sortable.jsp?c_id=tor" TargetMode="External"/><Relationship Id="rId224" Type="http://schemas.openxmlformats.org/officeDocument/2006/relationships/hyperlink" Target="http://mlb.mlb.com/team/player.jsp?player_id=450351" TargetMode="External"/><Relationship Id="rId245" Type="http://schemas.openxmlformats.org/officeDocument/2006/relationships/hyperlink" Target="http://mlb.mlb.com/team/player.jsp?player_id=454537" TargetMode="External"/><Relationship Id="rId266" Type="http://schemas.openxmlformats.org/officeDocument/2006/relationships/hyperlink" Target="http://mlb.mlb.com/team/player.jsp?player_id=547888" TargetMode="External"/><Relationship Id="rId287" Type="http://schemas.openxmlformats.org/officeDocument/2006/relationships/hyperlink" Target="http://mlb.mlb.com/team/player.jsp?player_id=542883" TargetMode="External"/><Relationship Id="rId410" Type="http://schemas.openxmlformats.org/officeDocument/2006/relationships/hyperlink" Target="http://mlb.mlb.com/team/player.jsp?player_id=430661" TargetMode="External"/><Relationship Id="rId30" Type="http://schemas.openxmlformats.org/officeDocument/2006/relationships/hyperlink" Target="http://mlb.mlb.com/stats/sortable.jsp?c_id=hou" TargetMode="External"/><Relationship Id="rId105" Type="http://schemas.openxmlformats.org/officeDocument/2006/relationships/hyperlink" Target="http://mlb.mlb.com/team/player.jsp?player_id=471911" TargetMode="External"/><Relationship Id="rId126" Type="http://schemas.openxmlformats.org/officeDocument/2006/relationships/hyperlink" Target="http://mlb.mlb.com/team/player.jsp?player_id=543278" TargetMode="External"/><Relationship Id="rId147" Type="http://schemas.openxmlformats.org/officeDocument/2006/relationships/hyperlink" Target="http://mlb.mlb.com/team/player.jsp?player_id=462382" TargetMode="External"/><Relationship Id="rId168" Type="http://schemas.openxmlformats.org/officeDocument/2006/relationships/hyperlink" Target="http://mlb.mlb.com/team/player.jsp?player_id=502748" TargetMode="External"/><Relationship Id="rId312" Type="http://schemas.openxmlformats.org/officeDocument/2006/relationships/hyperlink" Target="http://mlb.mlb.com/team/player.jsp?player_id=433585" TargetMode="External"/><Relationship Id="rId333" Type="http://schemas.openxmlformats.org/officeDocument/2006/relationships/hyperlink" Target="http://mlb.mlb.com/team/player.jsp?player_id=456051" TargetMode="External"/><Relationship Id="rId354" Type="http://schemas.openxmlformats.org/officeDocument/2006/relationships/hyperlink" Target="http://mlb.mlb.com/team/player.jsp?player_id=518961" TargetMode="External"/><Relationship Id="rId51" Type="http://schemas.openxmlformats.org/officeDocument/2006/relationships/hyperlink" Target="http://mlb.mlb.com/team/player.jsp?player_id=518493" TargetMode="External"/><Relationship Id="rId72" Type="http://schemas.openxmlformats.org/officeDocument/2006/relationships/hyperlink" Target="http://mlb.mlb.com/team/player.jsp?player_id=453329" TargetMode="External"/><Relationship Id="rId93" Type="http://schemas.openxmlformats.org/officeDocument/2006/relationships/hyperlink" Target="http://mlb.mlb.com/team/player.jsp?player_id=453264" TargetMode="External"/><Relationship Id="rId189" Type="http://schemas.openxmlformats.org/officeDocument/2006/relationships/hyperlink" Target="http://mlb.mlb.com/team/player.jsp?player_id=275933" TargetMode="External"/><Relationship Id="rId375" Type="http://schemas.openxmlformats.org/officeDocument/2006/relationships/hyperlink" Target="http://mlb.mlb.com/team/player.jsp?player_id=425840" TargetMode="External"/><Relationship Id="rId396" Type="http://schemas.openxmlformats.org/officeDocument/2006/relationships/hyperlink" Target="http://mlb.mlb.com/team/player.jsp?player_id=456051" TargetMode="External"/><Relationship Id="rId3" Type="http://schemas.openxmlformats.org/officeDocument/2006/relationships/hyperlink" Target="http://mlb.mlb.com/stats/sortable.jsp?c_id=bal" TargetMode="External"/><Relationship Id="rId214" Type="http://schemas.openxmlformats.org/officeDocument/2006/relationships/hyperlink" Target="http://mlb.mlb.com/team/player.jsp?player_id=573046" TargetMode="External"/><Relationship Id="rId235" Type="http://schemas.openxmlformats.org/officeDocument/2006/relationships/hyperlink" Target="http://mlb.mlb.com/team/player.jsp?player_id=448179" TargetMode="External"/><Relationship Id="rId256" Type="http://schemas.openxmlformats.org/officeDocument/2006/relationships/hyperlink" Target="http://mlb.mlb.com/team/player.jsp?player_id=592244" TargetMode="External"/><Relationship Id="rId277" Type="http://schemas.openxmlformats.org/officeDocument/2006/relationships/hyperlink" Target="http://mlb.mlb.com/team/player.jsp?player_id=457935" TargetMode="External"/><Relationship Id="rId298" Type="http://schemas.openxmlformats.org/officeDocument/2006/relationships/hyperlink" Target="http://mlb.mlb.com/team/player.jsp?player_id=452657" TargetMode="External"/><Relationship Id="rId400" Type="http://schemas.openxmlformats.org/officeDocument/2006/relationships/hyperlink" Target="http://mlb.mlb.com/team/player.jsp?player_id=554432" TargetMode="External"/><Relationship Id="rId421" Type="http://schemas.openxmlformats.org/officeDocument/2006/relationships/hyperlink" Target="http://mlb.mlb.com/team/player.jsp?player_id=543594" TargetMode="External"/><Relationship Id="rId116" Type="http://schemas.openxmlformats.org/officeDocument/2006/relationships/hyperlink" Target="http://mlb.mlb.com/team/player.jsp?player_id=547348" TargetMode="External"/><Relationship Id="rId137" Type="http://schemas.openxmlformats.org/officeDocument/2006/relationships/hyperlink" Target="http://mlb.mlb.com/team/player.jsp?player_id=543456" TargetMode="External"/><Relationship Id="rId158" Type="http://schemas.openxmlformats.org/officeDocument/2006/relationships/hyperlink" Target="http://mlb.mlb.com/team/player.jsp?player_id=465679" TargetMode="External"/><Relationship Id="rId302" Type="http://schemas.openxmlformats.org/officeDocument/2006/relationships/hyperlink" Target="http://mlb.mlb.com/team/player.jsp?player_id=502188" TargetMode="External"/><Relationship Id="rId323" Type="http://schemas.openxmlformats.org/officeDocument/2006/relationships/hyperlink" Target="http://mlb.mlb.com/team/player.jsp?player_id=407845" TargetMode="External"/><Relationship Id="rId344" Type="http://schemas.openxmlformats.org/officeDocument/2006/relationships/hyperlink" Target="http://mlb.mlb.com/team/player.jsp?player_id=434663" TargetMode="External"/><Relationship Id="rId20" Type="http://schemas.openxmlformats.org/officeDocument/2006/relationships/hyperlink" Target="http://mlb.mlb.com/stats/sortable.jsp?c_id=tex" TargetMode="External"/><Relationship Id="rId41" Type="http://schemas.openxmlformats.org/officeDocument/2006/relationships/hyperlink" Target="http://mlb.mlb.com/team/player.jsp?player_id=612672" TargetMode="External"/><Relationship Id="rId62" Type="http://schemas.openxmlformats.org/officeDocument/2006/relationships/hyperlink" Target="http://mlb.mlb.com/team/player.jsp?player_id=598264" TargetMode="External"/><Relationship Id="rId83" Type="http://schemas.openxmlformats.org/officeDocument/2006/relationships/hyperlink" Target="http://mlb.mlb.com/team/player.jsp?player_id=456051" TargetMode="External"/><Relationship Id="rId179" Type="http://schemas.openxmlformats.org/officeDocument/2006/relationships/hyperlink" Target="http://mlb.mlb.com/team/player.jsp?player_id=449173" TargetMode="External"/><Relationship Id="rId365" Type="http://schemas.openxmlformats.org/officeDocument/2006/relationships/hyperlink" Target="http://mlb.mlb.com/team/player.jsp?player_id=465657" TargetMode="External"/><Relationship Id="rId386" Type="http://schemas.openxmlformats.org/officeDocument/2006/relationships/hyperlink" Target="http://mlb.mlb.com/team/player.jsp?player_id=543726" TargetMode="External"/><Relationship Id="rId190" Type="http://schemas.openxmlformats.org/officeDocument/2006/relationships/hyperlink" Target="http://mlb.mlb.com/team/player.jsp?player_id=570649" TargetMode="External"/><Relationship Id="rId204" Type="http://schemas.openxmlformats.org/officeDocument/2006/relationships/hyperlink" Target="http://mlb.mlb.com/team/player.jsp?player_id=548348" TargetMode="External"/><Relationship Id="rId225" Type="http://schemas.openxmlformats.org/officeDocument/2006/relationships/hyperlink" Target="http://mlb.mlb.com/team/player.jsp?player_id=607968" TargetMode="External"/><Relationship Id="rId246" Type="http://schemas.openxmlformats.org/officeDocument/2006/relationships/hyperlink" Target="http://mlb.mlb.com/team/player.jsp?player_id=502043" TargetMode="External"/><Relationship Id="rId267" Type="http://schemas.openxmlformats.org/officeDocument/2006/relationships/hyperlink" Target="http://mlb.mlb.com/team/player.jsp?player_id=435221" TargetMode="External"/><Relationship Id="rId288" Type="http://schemas.openxmlformats.org/officeDocument/2006/relationships/hyperlink" Target="http://mlb.mlb.com/team/player.jsp?player_id=453281" TargetMode="External"/><Relationship Id="rId411" Type="http://schemas.openxmlformats.org/officeDocument/2006/relationships/hyperlink" Target="http://mlb.mlb.com/team/player.jsp?player_id=457918" TargetMode="External"/><Relationship Id="rId106" Type="http://schemas.openxmlformats.org/officeDocument/2006/relationships/hyperlink" Target="http://mlb.mlb.com/team/player.jsp?player_id=543766" TargetMode="External"/><Relationship Id="rId127" Type="http://schemas.openxmlformats.org/officeDocument/2006/relationships/hyperlink" Target="http://mlb.mlb.com/team/player.jsp?player_id=594986" TargetMode="External"/><Relationship Id="rId313" Type="http://schemas.openxmlformats.org/officeDocument/2006/relationships/hyperlink" Target="http://mlb.mlb.com/team/player.jsp?player_id=462382" TargetMode="External"/><Relationship Id="rId10" Type="http://schemas.openxmlformats.org/officeDocument/2006/relationships/hyperlink" Target="http://mlb.mlb.com/stats/sortable.jsp?c_id=bos" TargetMode="External"/><Relationship Id="rId31" Type="http://schemas.openxmlformats.org/officeDocument/2006/relationships/hyperlink" Target="http://mlb.mlb.com/team/player.jsp?player_id=430673" TargetMode="External"/><Relationship Id="rId52" Type="http://schemas.openxmlformats.org/officeDocument/2006/relationships/hyperlink" Target="http://mlb.mlb.com/team/player.jsp?player_id=518927" TargetMode="External"/><Relationship Id="rId73" Type="http://schemas.openxmlformats.org/officeDocument/2006/relationships/hyperlink" Target="http://mlb.mlb.com/team/player.jsp?player_id=444520" TargetMode="External"/><Relationship Id="rId94" Type="http://schemas.openxmlformats.org/officeDocument/2006/relationships/hyperlink" Target="http://mlb.mlb.com/team/player.jsp?player_id=276055" TargetMode="External"/><Relationship Id="rId148" Type="http://schemas.openxmlformats.org/officeDocument/2006/relationships/hyperlink" Target="http://mlb.mlb.com/team/player.jsp?player_id=592662" TargetMode="External"/><Relationship Id="rId169" Type="http://schemas.openxmlformats.org/officeDocument/2006/relationships/hyperlink" Target="http://mlb.mlb.com/team/player.jsp?player_id=501529" TargetMode="External"/><Relationship Id="rId334" Type="http://schemas.openxmlformats.org/officeDocument/2006/relationships/hyperlink" Target="http://mlb.mlb.com/team/player.jsp?player_id=592767" TargetMode="External"/><Relationship Id="rId355" Type="http://schemas.openxmlformats.org/officeDocument/2006/relationships/hyperlink" Target="http://mlb.mlb.com/team/player.jsp?player_id=425514" TargetMode="External"/><Relationship Id="rId376" Type="http://schemas.openxmlformats.org/officeDocument/2006/relationships/hyperlink" Target="http://mlb.mlb.com/team/player.jsp?player_id=457754" TargetMode="External"/><Relationship Id="rId397" Type="http://schemas.openxmlformats.org/officeDocument/2006/relationships/hyperlink" Target="http://mlb.mlb.com/team/player.jsp?player_id=475138" TargetMode="External"/><Relationship Id="rId4" Type="http://schemas.openxmlformats.org/officeDocument/2006/relationships/hyperlink" Target="http://mlb.mlb.com/stats/sortable.jsp?c_id=kc" TargetMode="External"/><Relationship Id="rId180" Type="http://schemas.openxmlformats.org/officeDocument/2006/relationships/hyperlink" Target="http://mlb.mlb.com/team/player.jsp?player_id=542585" TargetMode="External"/><Relationship Id="rId215" Type="http://schemas.openxmlformats.org/officeDocument/2006/relationships/hyperlink" Target="http://mlb.mlb.com/team/player.jsp?player_id=543409" TargetMode="External"/><Relationship Id="rId236" Type="http://schemas.openxmlformats.org/officeDocument/2006/relationships/hyperlink" Target="http://mlb.mlb.com/team/player.jsp?player_id=457744" TargetMode="External"/><Relationship Id="rId257" Type="http://schemas.openxmlformats.org/officeDocument/2006/relationships/hyperlink" Target="http://mlb.mlb.com/team/player.jsp?player_id=543507" TargetMode="External"/><Relationship Id="rId278" Type="http://schemas.openxmlformats.org/officeDocument/2006/relationships/hyperlink" Target="http://mlb.mlb.com/team/player.jsp?player_id=595032" TargetMode="External"/><Relationship Id="rId401" Type="http://schemas.openxmlformats.org/officeDocument/2006/relationships/hyperlink" Target="http://mlb.mlb.com/team/player.jsp?player_id=446399" TargetMode="External"/><Relationship Id="rId422" Type="http://schemas.openxmlformats.org/officeDocument/2006/relationships/hyperlink" Target="http://mlb.mlb.com/team/player.jsp?player_id=502026" TargetMode="External"/><Relationship Id="rId303" Type="http://schemas.openxmlformats.org/officeDocument/2006/relationships/hyperlink" Target="http://mlb.mlb.com/team/player.jsp?player_id=475857" TargetMode="External"/><Relationship Id="rId42" Type="http://schemas.openxmlformats.org/officeDocument/2006/relationships/hyperlink" Target="http://mlb.mlb.com/team/player.jsp?player_id=592332" TargetMode="External"/><Relationship Id="rId84" Type="http://schemas.openxmlformats.org/officeDocument/2006/relationships/hyperlink" Target="http://mlb.mlb.com/team/player.jsp?player_id=521055" TargetMode="External"/><Relationship Id="rId138" Type="http://schemas.openxmlformats.org/officeDocument/2006/relationships/hyperlink" Target="http://mlb.mlb.com/team/player.jsp?player_id=519445" TargetMode="External"/><Relationship Id="rId345" Type="http://schemas.openxmlformats.org/officeDocument/2006/relationships/hyperlink" Target="http://mlb.mlb.com/team/player.jsp?player_id=459987" TargetMode="External"/><Relationship Id="rId387" Type="http://schemas.openxmlformats.org/officeDocument/2006/relationships/hyperlink" Target="http://mlb.mlb.com/team/player.jsp?player_id=571945" TargetMode="External"/><Relationship Id="rId191" Type="http://schemas.openxmlformats.org/officeDocument/2006/relationships/hyperlink" Target="http://mlb.mlb.com/team/player.jsp?player_id=448306" TargetMode="External"/><Relationship Id="rId205" Type="http://schemas.openxmlformats.org/officeDocument/2006/relationships/hyperlink" Target="http://mlb.mlb.com/team/player.jsp?player_id=501625" TargetMode="External"/><Relationship Id="rId247" Type="http://schemas.openxmlformats.org/officeDocument/2006/relationships/hyperlink" Target="http://mlb.mlb.com/team/player.jsp?player_id=465679" TargetMode="External"/><Relationship Id="rId412" Type="http://schemas.openxmlformats.org/officeDocument/2006/relationships/hyperlink" Target="http://mlb.mlb.com/team/player.jsp?player_id=571800" TargetMode="External"/><Relationship Id="rId107" Type="http://schemas.openxmlformats.org/officeDocument/2006/relationships/hyperlink" Target="http://mlb.mlb.com/team/player.jsp?player_id=444935" TargetMode="External"/><Relationship Id="rId289" Type="http://schemas.openxmlformats.org/officeDocument/2006/relationships/hyperlink" Target="http://mlb.mlb.com/team/player.jsp?player_id=461848" TargetMode="External"/><Relationship Id="rId11" Type="http://schemas.openxmlformats.org/officeDocument/2006/relationships/hyperlink" Target="http://mlb.mlb.com/stats/sortable.jsp?c_id=det" TargetMode="External"/><Relationship Id="rId53" Type="http://schemas.openxmlformats.org/officeDocument/2006/relationships/hyperlink" Target="http://mlb.mlb.com/team/player.jsp?player_id=543935" TargetMode="External"/><Relationship Id="rId149" Type="http://schemas.openxmlformats.org/officeDocument/2006/relationships/hyperlink" Target="http://mlb.mlb.com/team/player.jsp?player_id=571656" TargetMode="External"/><Relationship Id="rId314" Type="http://schemas.openxmlformats.org/officeDocument/2006/relationships/hyperlink" Target="http://mlb.mlb.com/team/player.jsp?player_id=543668" TargetMode="External"/><Relationship Id="rId356" Type="http://schemas.openxmlformats.org/officeDocument/2006/relationships/hyperlink" Target="http://mlb.mlb.com/team/player.jsp?player_id=592677" TargetMode="External"/><Relationship Id="rId398" Type="http://schemas.openxmlformats.org/officeDocument/2006/relationships/hyperlink" Target="http://mlb.mlb.com/team/player.jsp?player_id=476270" TargetMode="External"/><Relationship Id="rId95" Type="http://schemas.openxmlformats.org/officeDocument/2006/relationships/hyperlink" Target="http://mlb.mlb.com/team/player.jsp?player_id=543853" TargetMode="External"/><Relationship Id="rId160" Type="http://schemas.openxmlformats.org/officeDocument/2006/relationships/hyperlink" Target="http://mlb.mlb.com/team/player.jsp?player_id=448609" TargetMode="External"/><Relationship Id="rId216" Type="http://schemas.openxmlformats.org/officeDocument/2006/relationships/hyperlink" Target="http://mlb.mlb.com/team/player.jsp?player_id=533167" TargetMode="External"/><Relationship Id="rId423" Type="http://schemas.openxmlformats.org/officeDocument/2006/relationships/hyperlink" Target="http://mlb.mlb.com/team/player.jsp?player_id=502166" TargetMode="External"/><Relationship Id="rId258" Type="http://schemas.openxmlformats.org/officeDocument/2006/relationships/hyperlink" Target="http://mlb.mlb.com/team/player.jsp?player_id=46005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mlb.mlb.com/team/player.jsp?player_id=571561" TargetMode="External"/><Relationship Id="rId299" Type="http://schemas.openxmlformats.org/officeDocument/2006/relationships/hyperlink" Target="http://mlb.mlb.com/team/player.jsp?player_id=276542" TargetMode="External"/><Relationship Id="rId303" Type="http://schemas.openxmlformats.org/officeDocument/2006/relationships/hyperlink" Target="http://mlb.mlb.com/team/player.jsp?player_id=534812" TargetMode="External"/><Relationship Id="rId21" Type="http://schemas.openxmlformats.org/officeDocument/2006/relationships/hyperlink" Target="http://mlb.mlb.com/stats/sortable.jsp?c_id=nym" TargetMode="External"/><Relationship Id="rId42" Type="http://schemas.openxmlformats.org/officeDocument/2006/relationships/hyperlink" Target="http://mlb.mlb.com/team/player.jsp?player_id=276520" TargetMode="External"/><Relationship Id="rId63" Type="http://schemas.openxmlformats.org/officeDocument/2006/relationships/hyperlink" Target="http://mlb.mlb.com/team/player.jsp?player_id=622072" TargetMode="External"/><Relationship Id="rId84" Type="http://schemas.openxmlformats.org/officeDocument/2006/relationships/hyperlink" Target="http://mlb.mlb.com/team/player.jsp?player_id=434628" TargetMode="External"/><Relationship Id="rId138" Type="http://schemas.openxmlformats.org/officeDocument/2006/relationships/hyperlink" Target="http://mlb.mlb.com/team/player.jsp?player_id=543746" TargetMode="External"/><Relationship Id="rId159" Type="http://schemas.openxmlformats.org/officeDocument/2006/relationships/hyperlink" Target="http://mlb.mlb.com/team/player.jsp?player_id=434181" TargetMode="External"/><Relationship Id="rId324" Type="http://schemas.openxmlformats.org/officeDocument/2006/relationships/hyperlink" Target="http://mlb.mlb.com/team/player.jsp?player_id=408241" TargetMode="External"/><Relationship Id="rId345" Type="http://schemas.openxmlformats.org/officeDocument/2006/relationships/hyperlink" Target="http://mlb.mlb.com/team/player.jsp?player_id=518693" TargetMode="External"/><Relationship Id="rId366" Type="http://schemas.openxmlformats.org/officeDocument/2006/relationships/hyperlink" Target="http://mlb.mlb.com/team/player.jsp?player_id=458919" TargetMode="External"/><Relationship Id="rId170" Type="http://schemas.openxmlformats.org/officeDocument/2006/relationships/hyperlink" Target="http://mlb.mlb.com/team/player.jsp?player_id=124604" TargetMode="External"/><Relationship Id="rId191" Type="http://schemas.openxmlformats.org/officeDocument/2006/relationships/hyperlink" Target="http://mlb.mlb.com/team/player.jsp?player_id=543135" TargetMode="External"/><Relationship Id="rId205" Type="http://schemas.openxmlformats.org/officeDocument/2006/relationships/hyperlink" Target="http://mlb.mlb.com/team/player.jsp?player_id=407489" TargetMode="External"/><Relationship Id="rId226" Type="http://schemas.openxmlformats.org/officeDocument/2006/relationships/hyperlink" Target="http://mlb.mlb.com/team/player.jsp?player_id=234194" TargetMode="External"/><Relationship Id="rId247" Type="http://schemas.openxmlformats.org/officeDocument/2006/relationships/hyperlink" Target="http://mlb.mlb.com/team/player.jsp?player_id=593576" TargetMode="External"/><Relationship Id="rId107" Type="http://schemas.openxmlformats.org/officeDocument/2006/relationships/hyperlink" Target="http://mlb.mlb.com/team/player.jsp?player_id=456501" TargetMode="External"/><Relationship Id="rId268" Type="http://schemas.openxmlformats.org/officeDocument/2006/relationships/hyperlink" Target="http://mlb.mlb.com/team/player.jsp?player_id=646057" TargetMode="External"/><Relationship Id="rId289" Type="http://schemas.openxmlformats.org/officeDocument/2006/relationships/hyperlink" Target="http://mlb.mlb.com/team/player.jsp?player_id=276351" TargetMode="External"/><Relationship Id="rId11" Type="http://schemas.openxmlformats.org/officeDocument/2006/relationships/hyperlink" Target="http://mlb.mlb.com/stats/sortable.jsp?c_id=atl" TargetMode="External"/><Relationship Id="rId32" Type="http://schemas.openxmlformats.org/officeDocument/2006/relationships/hyperlink" Target="http://mlb.mlb.com/team/player.jsp?player_id=605359" TargetMode="External"/><Relationship Id="rId53" Type="http://schemas.openxmlformats.org/officeDocument/2006/relationships/hyperlink" Target="http://mlb.mlb.com/team/player.jsp?player_id=544759" TargetMode="External"/><Relationship Id="rId74" Type="http://schemas.openxmlformats.org/officeDocument/2006/relationships/hyperlink" Target="http://mlb.mlb.com/team/player.jsp?player_id=462089" TargetMode="External"/><Relationship Id="rId128" Type="http://schemas.openxmlformats.org/officeDocument/2006/relationships/hyperlink" Target="http://mlb.mlb.com/team/player.jsp?player_id=453156" TargetMode="External"/><Relationship Id="rId149" Type="http://schemas.openxmlformats.org/officeDocument/2006/relationships/hyperlink" Target="http://mlb.mlb.com/team/player.jsp?player_id=457429" TargetMode="External"/><Relationship Id="rId314" Type="http://schemas.openxmlformats.org/officeDocument/2006/relationships/hyperlink" Target="http://mlb.mlb.com/team/player.jsp?player_id=459932" TargetMode="External"/><Relationship Id="rId335" Type="http://schemas.openxmlformats.org/officeDocument/2006/relationships/hyperlink" Target="http://mlb.mlb.com/team/player.jsp?player_id=430912" TargetMode="External"/><Relationship Id="rId356" Type="http://schemas.openxmlformats.org/officeDocument/2006/relationships/hyperlink" Target="http://mlb.mlb.com/team/player.jsp?player_id=544928" TargetMode="External"/><Relationship Id="rId377" Type="http://schemas.openxmlformats.org/officeDocument/2006/relationships/hyperlink" Target="http://mlb.mlb.com/team/player.jsp?player_id=489334" TargetMode="External"/><Relationship Id="rId5" Type="http://schemas.openxmlformats.org/officeDocument/2006/relationships/hyperlink" Target="http://mlb.mlb.com/stats/sortable.jsp?c_id=was" TargetMode="External"/><Relationship Id="rId95" Type="http://schemas.openxmlformats.org/officeDocument/2006/relationships/hyperlink" Target="http://mlb.mlb.com/team/player.jsp?player_id=453284" TargetMode="External"/><Relationship Id="rId160" Type="http://schemas.openxmlformats.org/officeDocument/2006/relationships/hyperlink" Target="http://mlb.mlb.com/team/player.jsp?player_id=520980" TargetMode="External"/><Relationship Id="rId181" Type="http://schemas.openxmlformats.org/officeDocument/2006/relationships/hyperlink" Target="http://mlb.mlb.com/team/player.jsp?player_id=573109" TargetMode="External"/><Relationship Id="rId216" Type="http://schemas.openxmlformats.org/officeDocument/2006/relationships/hyperlink" Target="http://mlb.mlb.com/team/player.jsp?player_id=519293" TargetMode="External"/><Relationship Id="rId237" Type="http://schemas.openxmlformats.org/officeDocument/2006/relationships/hyperlink" Target="http://mlb.mlb.com/team/player.jsp?player_id=493137" TargetMode="External"/><Relationship Id="rId258" Type="http://schemas.openxmlformats.org/officeDocument/2006/relationships/hyperlink" Target="http://mlb.mlb.com/team/player.jsp?player_id=433584" TargetMode="External"/><Relationship Id="rId279" Type="http://schemas.openxmlformats.org/officeDocument/2006/relationships/hyperlink" Target="http://mlb.mlb.com/team/player.jsp?player_id=450172" TargetMode="External"/><Relationship Id="rId22" Type="http://schemas.openxmlformats.org/officeDocument/2006/relationships/hyperlink" Target="http://mlb.mlb.com/stats/sortable.jsp?c_id=sf" TargetMode="External"/><Relationship Id="rId43" Type="http://schemas.openxmlformats.org/officeDocument/2006/relationships/hyperlink" Target="http://mlb.mlb.com/team/player.jsp?player_id=592665" TargetMode="External"/><Relationship Id="rId64" Type="http://schemas.openxmlformats.org/officeDocument/2006/relationships/hyperlink" Target="http://mlb.mlb.com/team/player.jsp?player_id=477229" TargetMode="External"/><Relationship Id="rId118" Type="http://schemas.openxmlformats.org/officeDocument/2006/relationships/hyperlink" Target="http://mlb.mlb.com/team/player.jsp?player_id=448159" TargetMode="External"/><Relationship Id="rId139" Type="http://schemas.openxmlformats.org/officeDocument/2006/relationships/hyperlink" Target="http://mlb.mlb.com/team/player.jsp?player_id=279571" TargetMode="External"/><Relationship Id="rId290" Type="http://schemas.openxmlformats.org/officeDocument/2006/relationships/hyperlink" Target="http://mlb.mlb.com/team/player.jsp?player_id=592238" TargetMode="External"/><Relationship Id="rId304" Type="http://schemas.openxmlformats.org/officeDocument/2006/relationships/hyperlink" Target="http://mlb.mlb.com/team/player.jsp?player_id=488768" TargetMode="External"/><Relationship Id="rId325" Type="http://schemas.openxmlformats.org/officeDocument/2006/relationships/hyperlink" Target="http://mlb.mlb.com/team/player.jsp?player_id=346793" TargetMode="External"/><Relationship Id="rId346" Type="http://schemas.openxmlformats.org/officeDocument/2006/relationships/hyperlink" Target="http://mlb.mlb.com/team/player.jsp?player_id=458681" TargetMode="External"/><Relationship Id="rId367" Type="http://schemas.openxmlformats.org/officeDocument/2006/relationships/hyperlink" Target="http://mlb.mlb.com/team/player.jsp?player_id=519322" TargetMode="External"/><Relationship Id="rId85" Type="http://schemas.openxmlformats.org/officeDocument/2006/relationships/hyperlink" Target="http://mlb.mlb.com/team/player.jsp?player_id=449079" TargetMode="External"/><Relationship Id="rId150" Type="http://schemas.openxmlformats.org/officeDocument/2006/relationships/hyperlink" Target="http://mlb.mlb.com/team/player.jsp?player_id=455119" TargetMode="External"/><Relationship Id="rId171" Type="http://schemas.openxmlformats.org/officeDocument/2006/relationships/hyperlink" Target="http://mlb.mlb.com/team/player.jsp?player_id=451216" TargetMode="External"/><Relationship Id="rId192" Type="http://schemas.openxmlformats.org/officeDocument/2006/relationships/hyperlink" Target="http://mlb.mlb.com/team/player.jsp?player_id=543272" TargetMode="External"/><Relationship Id="rId206" Type="http://schemas.openxmlformats.org/officeDocument/2006/relationships/hyperlink" Target="http://mlb.mlb.com/team/player.jsp?player_id=452733" TargetMode="External"/><Relationship Id="rId227" Type="http://schemas.openxmlformats.org/officeDocument/2006/relationships/hyperlink" Target="http://mlb.mlb.com/team/player.jsp?player_id=544727" TargetMode="External"/><Relationship Id="rId248" Type="http://schemas.openxmlformats.org/officeDocument/2006/relationships/hyperlink" Target="http://mlb.mlb.com/team/player.jsp?player_id=571704" TargetMode="External"/><Relationship Id="rId269" Type="http://schemas.openxmlformats.org/officeDocument/2006/relationships/hyperlink" Target="http://mlb.mlb.com/team/player.jsp?player_id=543725" TargetMode="External"/><Relationship Id="rId12" Type="http://schemas.openxmlformats.org/officeDocument/2006/relationships/hyperlink" Target="http://mlb.mlb.com/stats/sortable.jsp?c_id=chc" TargetMode="External"/><Relationship Id="rId33" Type="http://schemas.openxmlformats.org/officeDocument/2006/relationships/hyperlink" Target="http://mlb.mlb.com/team/player.jsp?player_id=424144" TargetMode="External"/><Relationship Id="rId108" Type="http://schemas.openxmlformats.org/officeDocument/2006/relationships/hyperlink" Target="http://mlb.mlb.com/team/player.jsp?player_id=518420" TargetMode="External"/><Relationship Id="rId129" Type="http://schemas.openxmlformats.org/officeDocument/2006/relationships/hyperlink" Target="http://mlb.mlb.com/team/player.jsp?player_id=474463" TargetMode="External"/><Relationship Id="rId280" Type="http://schemas.openxmlformats.org/officeDocument/2006/relationships/hyperlink" Target="http://mlb.mlb.com/team/player.jsp?player_id=491646" TargetMode="External"/><Relationship Id="rId315" Type="http://schemas.openxmlformats.org/officeDocument/2006/relationships/hyperlink" Target="http://mlb.mlb.com/team/player.jsp?player_id=543698" TargetMode="External"/><Relationship Id="rId336" Type="http://schemas.openxmlformats.org/officeDocument/2006/relationships/hyperlink" Target="http://mlb.mlb.com/team/player.jsp?player_id=453311" TargetMode="External"/><Relationship Id="rId357" Type="http://schemas.openxmlformats.org/officeDocument/2006/relationships/hyperlink" Target="http://mlb.mlb.com/team/player.jsp?player_id=329092" TargetMode="External"/><Relationship Id="rId54" Type="http://schemas.openxmlformats.org/officeDocument/2006/relationships/hyperlink" Target="http://mlb.mlb.com/team/player.jsp?player_id=543339" TargetMode="External"/><Relationship Id="rId75" Type="http://schemas.openxmlformats.org/officeDocument/2006/relationships/hyperlink" Target="http://mlb.mlb.com/team/player.jsp?player_id=534576" TargetMode="External"/><Relationship Id="rId96" Type="http://schemas.openxmlformats.org/officeDocument/2006/relationships/hyperlink" Target="http://mlb.mlb.com/team/player.jsp?player_id=527055" TargetMode="External"/><Relationship Id="rId140" Type="http://schemas.openxmlformats.org/officeDocument/2006/relationships/hyperlink" Target="http://mlb.mlb.com/team/player.jsp?player_id=456071" TargetMode="External"/><Relationship Id="rId161" Type="http://schemas.openxmlformats.org/officeDocument/2006/relationships/hyperlink" Target="http://mlb.mlb.com/team/player.jsp?player_id=425844" TargetMode="External"/><Relationship Id="rId182" Type="http://schemas.openxmlformats.org/officeDocument/2006/relationships/hyperlink" Target="http://mlb.mlb.com/team/player.jsp?player_id=473879" TargetMode="External"/><Relationship Id="rId217" Type="http://schemas.openxmlformats.org/officeDocument/2006/relationships/hyperlink" Target="http://mlb.mlb.com/team/player.jsp?player_id=592804" TargetMode="External"/><Relationship Id="rId378" Type="http://schemas.openxmlformats.org/officeDocument/2006/relationships/hyperlink" Target="http://mlb.mlb.com/team/player.jsp?player_id=458584" TargetMode="External"/><Relationship Id="rId6" Type="http://schemas.openxmlformats.org/officeDocument/2006/relationships/hyperlink" Target="http://mlb.mlb.com/stats/sortable.jsp?c_id=stl" TargetMode="External"/><Relationship Id="rId238" Type="http://schemas.openxmlformats.org/officeDocument/2006/relationships/hyperlink" Target="http://mlb.mlb.com/team/player.jsp?player_id=518716" TargetMode="External"/><Relationship Id="rId259" Type="http://schemas.openxmlformats.org/officeDocument/2006/relationships/hyperlink" Target="http://mlb.mlb.com/team/player.jsp?player_id=455374" TargetMode="External"/><Relationship Id="rId23" Type="http://schemas.openxmlformats.org/officeDocument/2006/relationships/hyperlink" Target="http://mlb.mlb.com/stats/sortable.jsp?c_id=stl" TargetMode="External"/><Relationship Id="rId119" Type="http://schemas.openxmlformats.org/officeDocument/2006/relationships/hyperlink" Target="http://mlb.mlb.com/team/player.jsp?player_id=571787" TargetMode="External"/><Relationship Id="rId270" Type="http://schemas.openxmlformats.org/officeDocument/2006/relationships/hyperlink" Target="http://mlb.mlb.com/team/player.jsp?player_id=543643" TargetMode="External"/><Relationship Id="rId291" Type="http://schemas.openxmlformats.org/officeDocument/2006/relationships/hyperlink" Target="http://mlb.mlb.com/team/player.jsp?player_id=516935" TargetMode="External"/><Relationship Id="rId305" Type="http://schemas.openxmlformats.org/officeDocument/2006/relationships/hyperlink" Target="http://mlb.mlb.com/team/player.jsp?player_id=475115" TargetMode="External"/><Relationship Id="rId326" Type="http://schemas.openxmlformats.org/officeDocument/2006/relationships/hyperlink" Target="http://mlb.mlb.com/team/player.jsp?player_id=466948" TargetMode="External"/><Relationship Id="rId347" Type="http://schemas.openxmlformats.org/officeDocument/2006/relationships/hyperlink" Target="http://mlb.mlb.com/team/player.jsp?player_id=595307" TargetMode="External"/><Relationship Id="rId44" Type="http://schemas.openxmlformats.org/officeDocument/2006/relationships/hyperlink" Target="http://mlb.mlb.com/team/player.jsp?player_id=489119" TargetMode="External"/><Relationship Id="rId65" Type="http://schemas.openxmlformats.org/officeDocument/2006/relationships/hyperlink" Target="http://mlb.mlb.com/team/player.jsp?player_id=527054" TargetMode="External"/><Relationship Id="rId86" Type="http://schemas.openxmlformats.org/officeDocument/2006/relationships/hyperlink" Target="http://mlb.mlb.com/team/player.jsp?player_id=493159" TargetMode="External"/><Relationship Id="rId130" Type="http://schemas.openxmlformats.org/officeDocument/2006/relationships/hyperlink" Target="http://mlb.mlb.com/team/player.jsp?player_id=115629" TargetMode="External"/><Relationship Id="rId151" Type="http://schemas.openxmlformats.org/officeDocument/2006/relationships/hyperlink" Target="http://mlb.mlb.com/team/player.jsp?player_id=518452" TargetMode="External"/><Relationship Id="rId368" Type="http://schemas.openxmlformats.org/officeDocument/2006/relationships/hyperlink" Target="http://mlb.mlb.com/team/player.jsp?player_id=461325" TargetMode="External"/><Relationship Id="rId172" Type="http://schemas.openxmlformats.org/officeDocument/2006/relationships/hyperlink" Target="http://mlb.mlb.com/team/player.jsp?player_id=433584" TargetMode="External"/><Relationship Id="rId193" Type="http://schemas.openxmlformats.org/officeDocument/2006/relationships/hyperlink" Target="http://mlb.mlb.com/team/player.jsp?player_id=150116" TargetMode="External"/><Relationship Id="rId207" Type="http://schemas.openxmlformats.org/officeDocument/2006/relationships/hyperlink" Target="http://mlb.mlb.com/team/player.jsp?player_id=502026" TargetMode="External"/><Relationship Id="rId228" Type="http://schemas.openxmlformats.org/officeDocument/2006/relationships/hyperlink" Target="http://mlb.mlb.com/team/player.jsp?player_id=502195" TargetMode="External"/><Relationship Id="rId249" Type="http://schemas.openxmlformats.org/officeDocument/2006/relationships/hyperlink" Target="http://mlb.mlb.com/team/player.jsp?player_id=462945" TargetMode="External"/><Relationship Id="rId13" Type="http://schemas.openxmlformats.org/officeDocument/2006/relationships/hyperlink" Target="http://mlb.mlb.com/stats/sortable.jsp?c_id=nym" TargetMode="External"/><Relationship Id="rId109" Type="http://schemas.openxmlformats.org/officeDocument/2006/relationships/hyperlink" Target="http://mlb.mlb.com/team/player.jsp?player_id=502009" TargetMode="External"/><Relationship Id="rId260" Type="http://schemas.openxmlformats.org/officeDocument/2006/relationships/hyperlink" Target="http://mlb.mlb.com/team/player.jsp?player_id=571786" TargetMode="External"/><Relationship Id="rId281" Type="http://schemas.openxmlformats.org/officeDocument/2006/relationships/hyperlink" Target="http://mlb.mlb.com/team/player.jsp?player_id=434538" TargetMode="External"/><Relationship Id="rId316" Type="http://schemas.openxmlformats.org/officeDocument/2006/relationships/hyperlink" Target="http://mlb.mlb.com/team/player.jsp?player_id=434438" TargetMode="External"/><Relationship Id="rId337" Type="http://schemas.openxmlformats.org/officeDocument/2006/relationships/hyperlink" Target="http://mlb.mlb.com/team/player.jsp?player_id=518790" TargetMode="External"/><Relationship Id="rId34" Type="http://schemas.openxmlformats.org/officeDocument/2006/relationships/hyperlink" Target="http://mlb.mlb.com/team/player.jsp?player_id=545001" TargetMode="External"/><Relationship Id="rId55" Type="http://schemas.openxmlformats.org/officeDocument/2006/relationships/hyperlink" Target="http://mlb.mlb.com/team/player.jsp?player_id=519110" TargetMode="External"/><Relationship Id="rId76" Type="http://schemas.openxmlformats.org/officeDocument/2006/relationships/hyperlink" Target="http://mlb.mlb.com/team/player.jsp?player_id=434633" TargetMode="External"/><Relationship Id="rId97" Type="http://schemas.openxmlformats.org/officeDocument/2006/relationships/hyperlink" Target="http://mlb.mlb.com/team/player.jsp?player_id=429719" TargetMode="External"/><Relationship Id="rId120" Type="http://schemas.openxmlformats.org/officeDocument/2006/relationships/hyperlink" Target="http://mlb.mlb.com/team/player.jsp?player_id=543331" TargetMode="External"/><Relationship Id="rId141" Type="http://schemas.openxmlformats.org/officeDocument/2006/relationships/hyperlink" Target="http://mlb.mlb.com/team/player.jsp?player_id=462985" TargetMode="External"/><Relationship Id="rId358" Type="http://schemas.openxmlformats.org/officeDocument/2006/relationships/hyperlink" Target="http://mlb.mlb.com/team/player.jsp?player_id=543174" TargetMode="External"/><Relationship Id="rId379" Type="http://schemas.openxmlformats.org/officeDocument/2006/relationships/hyperlink" Target="http://mlb.mlb.com/team/player.jsp?player_id=446321" TargetMode="External"/><Relationship Id="rId7" Type="http://schemas.openxmlformats.org/officeDocument/2006/relationships/hyperlink" Target="http://mlb.mlb.com/stats/sortable.jsp?c_id=mia" TargetMode="External"/><Relationship Id="rId162" Type="http://schemas.openxmlformats.org/officeDocument/2006/relationships/hyperlink" Target="http://mlb.mlb.com/team/player.jsp?player_id=445276" TargetMode="External"/><Relationship Id="rId183" Type="http://schemas.openxmlformats.org/officeDocument/2006/relationships/hyperlink" Target="http://mlb.mlb.com/team/player.jsp?player_id=543054" TargetMode="External"/><Relationship Id="rId218" Type="http://schemas.openxmlformats.org/officeDocument/2006/relationships/hyperlink" Target="http://mlb.mlb.com/team/player.jsp?player_id=455009" TargetMode="External"/><Relationship Id="rId239" Type="http://schemas.openxmlformats.org/officeDocument/2006/relationships/hyperlink" Target="http://mlb.mlb.com/team/player.jsp?player_id=606160" TargetMode="External"/><Relationship Id="rId250" Type="http://schemas.openxmlformats.org/officeDocument/2006/relationships/hyperlink" Target="http://mlb.mlb.com/team/player.jsp?player_id=449097" TargetMode="External"/><Relationship Id="rId271" Type="http://schemas.openxmlformats.org/officeDocument/2006/relationships/hyperlink" Target="http://mlb.mlb.com/team/player.jsp?player_id=453184" TargetMode="External"/><Relationship Id="rId292" Type="http://schemas.openxmlformats.org/officeDocument/2006/relationships/hyperlink" Target="http://mlb.mlb.com/team/player.jsp?player_id=434643" TargetMode="External"/><Relationship Id="rId306" Type="http://schemas.openxmlformats.org/officeDocument/2006/relationships/hyperlink" Target="http://mlb.mlb.com/team/player.jsp?player_id=534910" TargetMode="External"/><Relationship Id="rId24" Type="http://schemas.openxmlformats.org/officeDocument/2006/relationships/hyperlink" Target="http://mlb.mlb.com/stats/sortable.jsp?c_id=cin" TargetMode="External"/><Relationship Id="rId45" Type="http://schemas.openxmlformats.org/officeDocument/2006/relationships/hyperlink" Target="http://mlb.mlb.com/team/player.jsp?player_id=501789" TargetMode="External"/><Relationship Id="rId66" Type="http://schemas.openxmlformats.org/officeDocument/2006/relationships/hyperlink" Target="http://mlb.mlb.com/team/player.jsp?player_id=623406" TargetMode="External"/><Relationship Id="rId87" Type="http://schemas.openxmlformats.org/officeDocument/2006/relationships/hyperlink" Target="http://mlb.mlb.com/team/player.jsp?player_id=542923" TargetMode="External"/><Relationship Id="rId110" Type="http://schemas.openxmlformats.org/officeDocument/2006/relationships/hyperlink" Target="http://mlb.mlb.com/team/player.jsp?player_id=471822" TargetMode="External"/><Relationship Id="rId131" Type="http://schemas.openxmlformats.org/officeDocument/2006/relationships/hyperlink" Target="http://mlb.mlb.com/team/player.jsp?player_id=493603" TargetMode="External"/><Relationship Id="rId327" Type="http://schemas.openxmlformats.org/officeDocument/2006/relationships/hyperlink" Target="http://mlb.mlb.com/team/player.jsp?player_id=502004" TargetMode="External"/><Relationship Id="rId348" Type="http://schemas.openxmlformats.org/officeDocument/2006/relationships/hyperlink" Target="http://mlb.mlb.com/team/player.jsp?player_id=608379" TargetMode="External"/><Relationship Id="rId369" Type="http://schemas.openxmlformats.org/officeDocument/2006/relationships/hyperlink" Target="http://mlb.mlb.com/team/player.jsp?player_id=450729" TargetMode="External"/><Relationship Id="rId152" Type="http://schemas.openxmlformats.org/officeDocument/2006/relationships/hyperlink" Target="http://mlb.mlb.com/team/player.jsp?player_id=457453" TargetMode="External"/><Relationship Id="rId173" Type="http://schemas.openxmlformats.org/officeDocument/2006/relationships/hyperlink" Target="http://mlb.mlb.com/team/player.jsp?player_id=430904" TargetMode="External"/><Relationship Id="rId194" Type="http://schemas.openxmlformats.org/officeDocument/2006/relationships/hyperlink" Target="http://mlb.mlb.com/team/player.jsp?player_id=458713" TargetMode="External"/><Relationship Id="rId208" Type="http://schemas.openxmlformats.org/officeDocument/2006/relationships/hyperlink" Target="http://mlb.mlb.com/team/player.jsp?player_id=571666" TargetMode="External"/><Relationship Id="rId229" Type="http://schemas.openxmlformats.org/officeDocument/2006/relationships/hyperlink" Target="http://mlb.mlb.com/team/player.jsp?player_id=445968" TargetMode="External"/><Relationship Id="rId380" Type="http://schemas.openxmlformats.org/officeDocument/2006/relationships/hyperlink" Target="http://mlb.mlb.com/team/player.jsp?player_id=460283" TargetMode="External"/><Relationship Id="rId240" Type="http://schemas.openxmlformats.org/officeDocument/2006/relationships/hyperlink" Target="http://mlb.mlb.com/team/player.jsp?player_id=112526" TargetMode="External"/><Relationship Id="rId261" Type="http://schemas.openxmlformats.org/officeDocument/2006/relationships/hyperlink" Target="http://mlb.mlb.com/team/player.jsp?player_id=543495" TargetMode="External"/><Relationship Id="rId14" Type="http://schemas.openxmlformats.org/officeDocument/2006/relationships/hyperlink" Target="http://mlb.mlb.com/stats/sortable.jsp?c_id=cin" TargetMode="External"/><Relationship Id="rId35" Type="http://schemas.openxmlformats.org/officeDocument/2006/relationships/hyperlink" Target="http://mlb.mlb.com/team/player.jsp?player_id=543266" TargetMode="External"/><Relationship Id="rId56" Type="http://schemas.openxmlformats.org/officeDocument/2006/relationships/hyperlink" Target="http://mlb.mlb.com/team/player.jsp?player_id=474039" TargetMode="External"/><Relationship Id="rId77" Type="http://schemas.openxmlformats.org/officeDocument/2006/relationships/hyperlink" Target="http://mlb.mlb.com/team/player.jsp?player_id=519166" TargetMode="External"/><Relationship Id="rId100" Type="http://schemas.openxmlformats.org/officeDocument/2006/relationships/hyperlink" Target="http://mlb.mlb.com/team/player.jsp?player_id=407842" TargetMode="External"/><Relationship Id="rId282" Type="http://schemas.openxmlformats.org/officeDocument/2006/relationships/hyperlink" Target="http://mlb.mlb.com/team/player.jsp?player_id=476570" TargetMode="External"/><Relationship Id="rId317" Type="http://schemas.openxmlformats.org/officeDocument/2006/relationships/hyperlink" Target="http://mlb.mlb.com/team/player.jsp?player_id=572362" TargetMode="External"/><Relationship Id="rId338" Type="http://schemas.openxmlformats.org/officeDocument/2006/relationships/hyperlink" Target="http://mlb.mlb.com/team/player.jsp?player_id=594762" TargetMode="External"/><Relationship Id="rId359" Type="http://schemas.openxmlformats.org/officeDocument/2006/relationships/hyperlink" Target="http://mlb.mlb.com/team/player.jsp?player_id=435400" TargetMode="External"/><Relationship Id="rId8" Type="http://schemas.openxmlformats.org/officeDocument/2006/relationships/hyperlink" Target="http://mlb.mlb.com/stats/sortable.jsp?c_id=mil" TargetMode="External"/><Relationship Id="rId98" Type="http://schemas.openxmlformats.org/officeDocument/2006/relationships/hyperlink" Target="http://mlb.mlb.com/team/player.jsp?player_id=545363" TargetMode="External"/><Relationship Id="rId121" Type="http://schemas.openxmlformats.org/officeDocument/2006/relationships/hyperlink" Target="http://mlb.mlb.com/team/player.jsp?player_id=433585" TargetMode="External"/><Relationship Id="rId142" Type="http://schemas.openxmlformats.org/officeDocument/2006/relationships/hyperlink" Target="http://mlb.mlb.com/team/player.jsp?player_id=504379" TargetMode="External"/><Relationship Id="rId163" Type="http://schemas.openxmlformats.org/officeDocument/2006/relationships/hyperlink" Target="http://mlb.mlb.com/team/player.jsp?player_id=277417" TargetMode="External"/><Relationship Id="rId184" Type="http://schemas.openxmlformats.org/officeDocument/2006/relationships/hyperlink" Target="http://mlb.mlb.com/team/player.jsp?player_id=605228" TargetMode="External"/><Relationship Id="rId219" Type="http://schemas.openxmlformats.org/officeDocument/2006/relationships/hyperlink" Target="http://mlb.mlb.com/team/player.jsp?player_id=462136" TargetMode="External"/><Relationship Id="rId370" Type="http://schemas.openxmlformats.org/officeDocument/2006/relationships/hyperlink" Target="http://mlb.mlb.com/team/player.jsp?player_id=595014" TargetMode="External"/><Relationship Id="rId230" Type="http://schemas.openxmlformats.org/officeDocument/2006/relationships/hyperlink" Target="http://mlb.mlb.com/team/player.jsp?player_id=594798" TargetMode="External"/><Relationship Id="rId251" Type="http://schemas.openxmlformats.org/officeDocument/2006/relationships/hyperlink" Target="http://mlb.mlb.com/team/player.jsp?player_id=518603" TargetMode="External"/><Relationship Id="rId25" Type="http://schemas.openxmlformats.org/officeDocument/2006/relationships/hyperlink" Target="http://mlb.mlb.com/stats/sortable.jsp?c_id=mil" TargetMode="External"/><Relationship Id="rId46" Type="http://schemas.openxmlformats.org/officeDocument/2006/relationships/hyperlink" Target="http://mlb.mlb.com/team/player.jsp?player_id=517414" TargetMode="External"/><Relationship Id="rId67" Type="http://schemas.openxmlformats.org/officeDocument/2006/relationships/hyperlink" Target="http://mlb.mlb.com/team/player.jsp?player_id=571735" TargetMode="External"/><Relationship Id="rId272" Type="http://schemas.openxmlformats.org/officeDocument/2006/relationships/hyperlink" Target="http://mlb.mlb.com/team/player.jsp?player_id=518418" TargetMode="External"/><Relationship Id="rId293" Type="http://schemas.openxmlformats.org/officeDocument/2006/relationships/hyperlink" Target="http://mlb.mlb.com/team/player.jsp?player_id=594987" TargetMode="External"/><Relationship Id="rId307" Type="http://schemas.openxmlformats.org/officeDocument/2006/relationships/hyperlink" Target="http://mlb.mlb.com/team/player.jsp?player_id=456776" TargetMode="External"/><Relationship Id="rId328" Type="http://schemas.openxmlformats.org/officeDocument/2006/relationships/hyperlink" Target="http://mlb.mlb.com/team/player.jsp?player_id=518516" TargetMode="External"/><Relationship Id="rId349" Type="http://schemas.openxmlformats.org/officeDocument/2006/relationships/hyperlink" Target="http://mlb.mlb.com/team/player.jsp?player_id=572096" TargetMode="External"/><Relationship Id="rId88" Type="http://schemas.openxmlformats.org/officeDocument/2006/relationships/hyperlink" Target="http://mlb.mlb.com/team/player.jsp?player_id=460701" TargetMode="External"/><Relationship Id="rId111" Type="http://schemas.openxmlformats.org/officeDocument/2006/relationships/hyperlink" Target="http://mlb.mlb.com/team/player.jsp?player_id=430580" TargetMode="External"/><Relationship Id="rId132" Type="http://schemas.openxmlformats.org/officeDocument/2006/relationships/hyperlink" Target="http://mlb.mlb.com/team/player.jsp?player_id=554431" TargetMode="External"/><Relationship Id="rId153" Type="http://schemas.openxmlformats.org/officeDocument/2006/relationships/hyperlink" Target="http://mlb.mlb.com/team/player.jsp?player_id=446641" TargetMode="External"/><Relationship Id="rId174" Type="http://schemas.openxmlformats.org/officeDocument/2006/relationships/hyperlink" Target="http://mlb.mlb.com/team/player.jsp?player_id=543155" TargetMode="External"/><Relationship Id="rId195" Type="http://schemas.openxmlformats.org/officeDocument/2006/relationships/hyperlink" Target="http://mlb.mlb.com/team/player.jsp?player_id=571760" TargetMode="External"/><Relationship Id="rId209" Type="http://schemas.openxmlformats.org/officeDocument/2006/relationships/hyperlink" Target="http://mlb.mlb.com/team/player.jsp?player_id=435043" TargetMode="External"/><Relationship Id="rId360" Type="http://schemas.openxmlformats.org/officeDocument/2006/relationships/hyperlink" Target="http://mlb.mlb.com/team/player.jsp?player_id=572889" TargetMode="External"/><Relationship Id="rId381" Type="http://schemas.openxmlformats.org/officeDocument/2006/relationships/hyperlink" Target="http://mlb.mlb.com/team/player.jsp?player_id=518863" TargetMode="External"/><Relationship Id="rId220" Type="http://schemas.openxmlformats.org/officeDocument/2006/relationships/hyperlink" Target="http://mlb.mlb.com/team/player.jsp?player_id=543942" TargetMode="External"/><Relationship Id="rId241" Type="http://schemas.openxmlformats.org/officeDocument/2006/relationships/hyperlink" Target="http://mlb.mlb.com/team/player.jsp?player_id=542674" TargetMode="External"/><Relationship Id="rId15" Type="http://schemas.openxmlformats.org/officeDocument/2006/relationships/hyperlink" Target="http://mlb.mlb.com/stats/sortable.jsp?c_id=sd" TargetMode="External"/><Relationship Id="rId36" Type="http://schemas.openxmlformats.org/officeDocument/2006/relationships/hyperlink" Target="http://mlb.mlb.com/team/player.jsp?player_id=518567" TargetMode="External"/><Relationship Id="rId57" Type="http://schemas.openxmlformats.org/officeDocument/2006/relationships/hyperlink" Target="http://mlb.mlb.com/team/player.jsp?player_id=488748" TargetMode="External"/><Relationship Id="rId262" Type="http://schemas.openxmlformats.org/officeDocument/2006/relationships/hyperlink" Target="http://mlb.mlb.com/team/player.jsp?player_id=150359" TargetMode="External"/><Relationship Id="rId283" Type="http://schemas.openxmlformats.org/officeDocument/2006/relationships/hyperlink" Target="http://mlb.mlb.com/team/player.jsp?player_id=543037" TargetMode="External"/><Relationship Id="rId318" Type="http://schemas.openxmlformats.org/officeDocument/2006/relationships/hyperlink" Target="http://mlb.mlb.com/team/player.jsp?player_id=599998" TargetMode="External"/><Relationship Id="rId339" Type="http://schemas.openxmlformats.org/officeDocument/2006/relationships/hyperlink" Target="http://mlb.mlb.com/team/player.jsp?player_id=453307" TargetMode="External"/><Relationship Id="rId78" Type="http://schemas.openxmlformats.org/officeDocument/2006/relationships/hyperlink" Target="http://mlb.mlb.com/team/player.jsp?player_id=518852" TargetMode="External"/><Relationship Id="rId99" Type="http://schemas.openxmlformats.org/officeDocument/2006/relationships/hyperlink" Target="http://mlb.mlb.com/team/player.jsp?player_id=543734" TargetMode="External"/><Relationship Id="rId101" Type="http://schemas.openxmlformats.org/officeDocument/2006/relationships/hyperlink" Target="http://mlb.mlb.com/team/player.jsp?player_id=573127" TargetMode="External"/><Relationship Id="rId122" Type="http://schemas.openxmlformats.org/officeDocument/2006/relationships/hyperlink" Target="http://mlb.mlb.com/team/player.jsp?player_id=446185" TargetMode="External"/><Relationship Id="rId143" Type="http://schemas.openxmlformats.org/officeDocument/2006/relationships/hyperlink" Target="http://mlb.mlb.com/team/player.jsp?player_id=468504" TargetMode="External"/><Relationship Id="rId164" Type="http://schemas.openxmlformats.org/officeDocument/2006/relationships/hyperlink" Target="http://mlb.mlb.com/team/player.jsp?player_id=519437" TargetMode="External"/><Relationship Id="rId185" Type="http://schemas.openxmlformats.org/officeDocument/2006/relationships/hyperlink" Target="http://mlb.mlb.com/team/player.jsp?player_id=506693" TargetMode="External"/><Relationship Id="rId350" Type="http://schemas.openxmlformats.org/officeDocument/2006/relationships/hyperlink" Target="http://mlb.mlb.com/team/player.jsp?player_id=571946" TargetMode="External"/><Relationship Id="rId371" Type="http://schemas.openxmlformats.org/officeDocument/2006/relationships/hyperlink" Target="http://mlb.mlb.com/team/player.jsp?player_id=502578" TargetMode="External"/><Relationship Id="rId9" Type="http://schemas.openxmlformats.org/officeDocument/2006/relationships/hyperlink" Target="http://mlb.mlb.com/stats/sortable.jsp?c_id=ari" TargetMode="External"/><Relationship Id="rId210" Type="http://schemas.openxmlformats.org/officeDocument/2006/relationships/hyperlink" Target="http://mlb.mlb.com/team/player.jsp?player_id=408061" TargetMode="External"/><Relationship Id="rId26" Type="http://schemas.openxmlformats.org/officeDocument/2006/relationships/hyperlink" Target="http://mlb.mlb.com/stats/sortable.jsp?c_id=mia" TargetMode="External"/><Relationship Id="rId231" Type="http://schemas.openxmlformats.org/officeDocument/2006/relationships/hyperlink" Target="http://mlb.mlb.com/team/player.jsp?player_id=592340" TargetMode="External"/><Relationship Id="rId252" Type="http://schemas.openxmlformats.org/officeDocument/2006/relationships/hyperlink" Target="http://mlb.mlb.com/team/player.jsp?player_id=430935" TargetMode="External"/><Relationship Id="rId273" Type="http://schemas.openxmlformats.org/officeDocument/2006/relationships/hyperlink" Target="http://mlb.mlb.com/team/player.jsp?player_id=453265" TargetMode="External"/><Relationship Id="rId294" Type="http://schemas.openxmlformats.org/officeDocument/2006/relationships/hyperlink" Target="http://mlb.mlb.com/team/player.jsp?player_id=457117" TargetMode="External"/><Relationship Id="rId308" Type="http://schemas.openxmlformats.org/officeDocument/2006/relationships/hyperlink" Target="http://mlb.mlb.com/team/player.jsp?player_id=628333" TargetMode="External"/><Relationship Id="rId329" Type="http://schemas.openxmlformats.org/officeDocument/2006/relationships/hyperlink" Target="http://mlb.mlb.com/team/player.jsp?player_id=425657" TargetMode="External"/><Relationship Id="rId47" Type="http://schemas.openxmlformats.org/officeDocument/2006/relationships/hyperlink" Target="http://mlb.mlb.com/team/player.jsp?player_id=434884" TargetMode="External"/><Relationship Id="rId68" Type="http://schemas.openxmlformats.org/officeDocument/2006/relationships/hyperlink" Target="http://mlb.mlb.com/team/player.jsp?player_id=502304" TargetMode="External"/><Relationship Id="rId89" Type="http://schemas.openxmlformats.org/officeDocument/2006/relationships/hyperlink" Target="http://mlb.mlb.com/team/player.jsp?player_id=518748" TargetMode="External"/><Relationship Id="rId112" Type="http://schemas.openxmlformats.org/officeDocument/2006/relationships/hyperlink" Target="http://mlb.mlb.com/team/player.jsp?player_id=502190" TargetMode="External"/><Relationship Id="rId133" Type="http://schemas.openxmlformats.org/officeDocument/2006/relationships/hyperlink" Target="http://mlb.mlb.com/team/player.jsp?player_id=407822" TargetMode="External"/><Relationship Id="rId154" Type="http://schemas.openxmlformats.org/officeDocument/2006/relationships/hyperlink" Target="http://mlb.mlb.com/team/player.jsp?player_id=477132" TargetMode="External"/><Relationship Id="rId175" Type="http://schemas.openxmlformats.org/officeDocument/2006/relationships/hyperlink" Target="http://mlb.mlb.com/team/player.jsp?player_id=516910" TargetMode="External"/><Relationship Id="rId340" Type="http://schemas.openxmlformats.org/officeDocument/2006/relationships/hyperlink" Target="http://mlb.mlb.com/team/player.jsp?player_id=592464" TargetMode="External"/><Relationship Id="rId361" Type="http://schemas.openxmlformats.org/officeDocument/2006/relationships/hyperlink" Target="http://mlb.mlb.com/team/player.jsp?player_id=543779" TargetMode="External"/><Relationship Id="rId196" Type="http://schemas.openxmlformats.org/officeDocument/2006/relationships/hyperlink" Target="http://mlb.mlb.com/team/player.jsp?player_id=545363" TargetMode="External"/><Relationship Id="rId200" Type="http://schemas.openxmlformats.org/officeDocument/2006/relationships/hyperlink" Target="http://mlb.mlb.com/team/player.jsp?player_id=543169" TargetMode="External"/><Relationship Id="rId382" Type="http://schemas.openxmlformats.org/officeDocument/2006/relationships/hyperlink" Target="http://mlb.mlb.com/team/player.jsp?player_id=592398" TargetMode="External"/><Relationship Id="rId16" Type="http://schemas.openxmlformats.org/officeDocument/2006/relationships/hyperlink" Target="http://mlb.mlb.com/stats/sortable.jsp?c_id=was" TargetMode="External"/><Relationship Id="rId221" Type="http://schemas.openxmlformats.org/officeDocument/2006/relationships/hyperlink" Target="http://mlb.mlb.com/team/player.jsp?player_id=519076" TargetMode="External"/><Relationship Id="rId242" Type="http://schemas.openxmlformats.org/officeDocument/2006/relationships/hyperlink" Target="http://mlb.mlb.com/team/player.jsp?player_id=407878" TargetMode="External"/><Relationship Id="rId263" Type="http://schemas.openxmlformats.org/officeDocument/2006/relationships/hyperlink" Target="http://mlb.mlb.com/team/player.jsp?player_id=452718" TargetMode="External"/><Relationship Id="rId284" Type="http://schemas.openxmlformats.org/officeDocument/2006/relationships/hyperlink" Target="http://mlb.mlb.com/team/player.jsp?player_id=450203" TargetMode="External"/><Relationship Id="rId319" Type="http://schemas.openxmlformats.org/officeDocument/2006/relationships/hyperlink" Target="http://mlb.mlb.com/team/player.jsp?player_id=543921" TargetMode="External"/><Relationship Id="rId37" Type="http://schemas.openxmlformats.org/officeDocument/2006/relationships/hyperlink" Target="http://mlb.mlb.com/team/player.jsp?player_id=446899" TargetMode="External"/><Relationship Id="rId58" Type="http://schemas.openxmlformats.org/officeDocument/2006/relationships/hyperlink" Target="http://mlb.mlb.com/team/player.jsp?player_id=592741" TargetMode="External"/><Relationship Id="rId79" Type="http://schemas.openxmlformats.org/officeDocument/2006/relationships/hyperlink" Target="http://mlb.mlb.com/team/player.jsp?player_id=467008" TargetMode="External"/><Relationship Id="rId102" Type="http://schemas.openxmlformats.org/officeDocument/2006/relationships/hyperlink" Target="http://mlb.mlb.com/team/player.jsp?player_id=573185" TargetMode="External"/><Relationship Id="rId123" Type="http://schemas.openxmlformats.org/officeDocument/2006/relationships/hyperlink" Target="http://mlb.mlb.com/team/player.jsp?player_id=543023" TargetMode="External"/><Relationship Id="rId144" Type="http://schemas.openxmlformats.org/officeDocument/2006/relationships/hyperlink" Target="http://mlb.mlb.com/team/player.jsp?player_id=571521" TargetMode="External"/><Relationship Id="rId330" Type="http://schemas.openxmlformats.org/officeDocument/2006/relationships/hyperlink" Target="http://mlb.mlb.com/team/player.jsp?player_id=218596" TargetMode="External"/><Relationship Id="rId90" Type="http://schemas.openxmlformats.org/officeDocument/2006/relationships/hyperlink" Target="http://mlb.mlb.com/team/player.jsp?player_id=467094" TargetMode="External"/><Relationship Id="rId165" Type="http://schemas.openxmlformats.org/officeDocument/2006/relationships/hyperlink" Target="http://mlb.mlb.com/team/player.jsp?player_id=547943" TargetMode="External"/><Relationship Id="rId186" Type="http://schemas.openxmlformats.org/officeDocument/2006/relationships/hyperlink" Target="http://mlb.mlb.com/team/player.jsp?player_id=445197" TargetMode="External"/><Relationship Id="rId351" Type="http://schemas.openxmlformats.org/officeDocument/2006/relationships/hyperlink" Target="http://mlb.mlb.com/team/player.jsp?player_id=593372" TargetMode="External"/><Relationship Id="rId372" Type="http://schemas.openxmlformats.org/officeDocument/2006/relationships/hyperlink" Target="http://mlb.mlb.com/team/player.jsp?player_id=519455" TargetMode="External"/><Relationship Id="rId211" Type="http://schemas.openxmlformats.org/officeDocument/2006/relationships/hyperlink" Target="http://mlb.mlb.com/team/player.jsp?player_id=445213" TargetMode="External"/><Relationship Id="rId232" Type="http://schemas.openxmlformats.org/officeDocument/2006/relationships/hyperlink" Target="http://mlb.mlb.com/team/player.jsp?player_id=448614" TargetMode="External"/><Relationship Id="rId253" Type="http://schemas.openxmlformats.org/officeDocument/2006/relationships/hyperlink" Target="http://mlb.mlb.com/team/player.jsp?player_id=425532" TargetMode="External"/><Relationship Id="rId274" Type="http://schemas.openxmlformats.org/officeDocument/2006/relationships/hyperlink" Target="http://mlb.mlb.com/team/player.jsp?player_id=453343" TargetMode="External"/><Relationship Id="rId295" Type="http://schemas.openxmlformats.org/officeDocument/2006/relationships/hyperlink" Target="http://mlb.mlb.com/team/player.jsp?player_id=501983" TargetMode="External"/><Relationship Id="rId309" Type="http://schemas.openxmlformats.org/officeDocument/2006/relationships/hyperlink" Target="http://mlb.mlb.com/team/player.jsp?player_id=431162" TargetMode="External"/><Relationship Id="rId27" Type="http://schemas.openxmlformats.org/officeDocument/2006/relationships/hyperlink" Target="http://mlb.mlb.com/stats/sortable.jsp?c_id=phi" TargetMode="External"/><Relationship Id="rId48" Type="http://schemas.openxmlformats.org/officeDocument/2006/relationships/hyperlink" Target="http://mlb.mlb.com/team/player.jsp?player_id=435221" TargetMode="External"/><Relationship Id="rId69" Type="http://schemas.openxmlformats.org/officeDocument/2006/relationships/hyperlink" Target="http://mlb.mlb.com/team/player.jsp?player_id=421685" TargetMode="External"/><Relationship Id="rId113" Type="http://schemas.openxmlformats.org/officeDocument/2006/relationships/hyperlink" Target="http://mlb.mlb.com/team/player.jsp?player_id=456701" TargetMode="External"/><Relationship Id="rId134" Type="http://schemas.openxmlformats.org/officeDocument/2006/relationships/hyperlink" Target="http://mlb.mlb.com/team/player.jsp?player_id=592454" TargetMode="External"/><Relationship Id="rId320" Type="http://schemas.openxmlformats.org/officeDocument/2006/relationships/hyperlink" Target="http://mlb.mlb.com/team/player.jsp?player_id=572827" TargetMode="External"/><Relationship Id="rId80" Type="http://schemas.openxmlformats.org/officeDocument/2006/relationships/hyperlink" Target="http://mlb.mlb.com/team/player.jsp?player_id=444468" TargetMode="External"/><Relationship Id="rId155" Type="http://schemas.openxmlformats.org/officeDocument/2006/relationships/hyperlink" Target="http://mlb.mlb.com/team/player.jsp?player_id=554340" TargetMode="External"/><Relationship Id="rId176" Type="http://schemas.openxmlformats.org/officeDocument/2006/relationships/hyperlink" Target="http://mlb.mlb.com/team/player.jsp?player_id=429781" TargetMode="External"/><Relationship Id="rId197" Type="http://schemas.openxmlformats.org/officeDocument/2006/relationships/hyperlink" Target="http://mlb.mlb.com/team/player.jsp?player_id=543101" TargetMode="External"/><Relationship Id="rId341" Type="http://schemas.openxmlformats.org/officeDocument/2006/relationships/hyperlink" Target="http://mlb.mlb.com/team/player.jsp?player_id=518614" TargetMode="External"/><Relationship Id="rId362" Type="http://schemas.openxmlformats.org/officeDocument/2006/relationships/hyperlink" Target="http://mlb.mlb.com/team/player.jsp?player_id=475416" TargetMode="External"/><Relationship Id="rId383" Type="http://schemas.openxmlformats.org/officeDocument/2006/relationships/printerSettings" Target="../printerSettings/printerSettings6.bin"/><Relationship Id="rId201" Type="http://schemas.openxmlformats.org/officeDocument/2006/relationships/hyperlink" Target="http://mlb.mlb.com/team/player.jsp?player_id=276514" TargetMode="External"/><Relationship Id="rId222" Type="http://schemas.openxmlformats.org/officeDocument/2006/relationships/hyperlink" Target="http://mlb.mlb.com/team/player.jsp?player_id=449104" TargetMode="External"/><Relationship Id="rId243" Type="http://schemas.openxmlformats.org/officeDocument/2006/relationships/hyperlink" Target="http://mlb.mlb.com/team/player.jsp?player_id=446488" TargetMode="External"/><Relationship Id="rId264" Type="http://schemas.openxmlformats.org/officeDocument/2006/relationships/hyperlink" Target="http://mlb.mlb.com/team/player.jsp?player_id=425861" TargetMode="External"/><Relationship Id="rId285" Type="http://schemas.openxmlformats.org/officeDocument/2006/relationships/hyperlink" Target="http://mlb.mlb.com/team/player.jsp?player_id=457768" TargetMode="External"/><Relationship Id="rId17" Type="http://schemas.openxmlformats.org/officeDocument/2006/relationships/hyperlink" Target="http://mlb.mlb.com/stats/sortable.jsp?c_id=sd" TargetMode="External"/><Relationship Id="rId38" Type="http://schemas.openxmlformats.org/officeDocument/2006/relationships/hyperlink" Target="http://mlb.mlb.com/team/player.jsp?player_id=543809" TargetMode="External"/><Relationship Id="rId59" Type="http://schemas.openxmlformats.org/officeDocument/2006/relationships/hyperlink" Target="http://mlb.mlb.com/team/player.jsp?player_id=518886" TargetMode="External"/><Relationship Id="rId103" Type="http://schemas.openxmlformats.org/officeDocument/2006/relationships/hyperlink" Target="http://mlb.mlb.com/team/player.jsp?player_id=489197" TargetMode="External"/><Relationship Id="rId124" Type="http://schemas.openxmlformats.org/officeDocument/2006/relationships/hyperlink" Target="http://mlb.mlb.com/team/player.jsp?player_id=542266" TargetMode="External"/><Relationship Id="rId310" Type="http://schemas.openxmlformats.org/officeDocument/2006/relationships/hyperlink" Target="http://mlb.mlb.com/team/player.jsp?player_id=430641" TargetMode="External"/><Relationship Id="rId70" Type="http://schemas.openxmlformats.org/officeDocument/2006/relationships/hyperlink" Target="http://mlb.mlb.com/team/player.jsp?player_id=429722" TargetMode="External"/><Relationship Id="rId91" Type="http://schemas.openxmlformats.org/officeDocument/2006/relationships/hyperlink" Target="http://mlb.mlb.com/team/player.jsp?player_id=489295" TargetMode="External"/><Relationship Id="rId145" Type="http://schemas.openxmlformats.org/officeDocument/2006/relationships/hyperlink" Target="http://mlb.mlb.com/team/player.jsp?player_id=434665" TargetMode="External"/><Relationship Id="rId166" Type="http://schemas.openxmlformats.org/officeDocument/2006/relationships/hyperlink" Target="http://mlb.mlb.com/team/player.jsp?player_id=572089" TargetMode="External"/><Relationship Id="rId187" Type="http://schemas.openxmlformats.org/officeDocument/2006/relationships/hyperlink" Target="http://mlb.mlb.com/team/player.jsp?player_id=518553" TargetMode="External"/><Relationship Id="rId331" Type="http://schemas.openxmlformats.org/officeDocument/2006/relationships/hyperlink" Target="http://mlb.mlb.com/team/player.jsp?player_id=433589" TargetMode="External"/><Relationship Id="rId352" Type="http://schemas.openxmlformats.org/officeDocument/2006/relationships/hyperlink" Target="http://mlb.mlb.com/team/player.jsp?player_id=448802" TargetMode="External"/><Relationship Id="rId373" Type="http://schemas.openxmlformats.org/officeDocument/2006/relationships/hyperlink" Target="http://mlb.mlb.com/team/player.jsp?player_id=543699" TargetMode="External"/><Relationship Id="rId1" Type="http://schemas.openxmlformats.org/officeDocument/2006/relationships/hyperlink" Target="http://mlb.mlb.com/stats/sortable.jsp?c_id=col" TargetMode="External"/><Relationship Id="rId212" Type="http://schemas.openxmlformats.org/officeDocument/2006/relationships/hyperlink" Target="http://mlb.mlb.com/team/player.jsp?player_id=451596" TargetMode="External"/><Relationship Id="rId233" Type="http://schemas.openxmlformats.org/officeDocument/2006/relationships/hyperlink" Target="http://mlb.mlb.com/team/player.jsp?player_id=150035" TargetMode="External"/><Relationship Id="rId254" Type="http://schemas.openxmlformats.org/officeDocument/2006/relationships/hyperlink" Target="http://mlb.mlb.com/team/player.jsp?player_id=430606" TargetMode="External"/><Relationship Id="rId28" Type="http://schemas.openxmlformats.org/officeDocument/2006/relationships/hyperlink" Target="http://mlb.mlb.com/stats/sortable.jsp?c_id=chc" TargetMode="External"/><Relationship Id="rId49" Type="http://schemas.openxmlformats.org/officeDocument/2006/relationships/hyperlink" Target="http://mlb.mlb.com/team/player.jsp?player_id=502211" TargetMode="External"/><Relationship Id="rId114" Type="http://schemas.openxmlformats.org/officeDocument/2006/relationships/hyperlink" Target="http://mlb.mlb.com/team/player.jsp?player_id=459967" TargetMode="External"/><Relationship Id="rId275" Type="http://schemas.openxmlformats.org/officeDocument/2006/relationships/hyperlink" Target="http://mlb.mlb.com/team/player.jsp?player_id=453172" TargetMode="External"/><Relationship Id="rId296" Type="http://schemas.openxmlformats.org/officeDocument/2006/relationships/hyperlink" Target="http://mlb.mlb.com/team/player.jsp?player_id=407835" TargetMode="External"/><Relationship Id="rId300" Type="http://schemas.openxmlformats.org/officeDocument/2006/relationships/hyperlink" Target="http://mlb.mlb.com/team/player.jsp?player_id=571057" TargetMode="External"/><Relationship Id="rId60" Type="http://schemas.openxmlformats.org/officeDocument/2006/relationships/hyperlink" Target="http://mlb.mlb.com/team/player.jsp?player_id=460701" TargetMode="External"/><Relationship Id="rId81" Type="http://schemas.openxmlformats.org/officeDocument/2006/relationships/hyperlink" Target="http://mlb.mlb.com/team/player.jsp?player_id=543294" TargetMode="External"/><Relationship Id="rId135" Type="http://schemas.openxmlformats.org/officeDocument/2006/relationships/hyperlink" Target="http://mlb.mlb.com/team/player.jsp?player_id=543475" TargetMode="External"/><Relationship Id="rId156" Type="http://schemas.openxmlformats.org/officeDocument/2006/relationships/hyperlink" Target="http://mlb.mlb.com/team/player.jsp?player_id=572017" TargetMode="External"/><Relationship Id="rId177" Type="http://schemas.openxmlformats.org/officeDocument/2006/relationships/hyperlink" Target="http://mlb.mlb.com/team/player.jsp?player_id=460077" TargetMode="External"/><Relationship Id="rId198" Type="http://schemas.openxmlformats.org/officeDocument/2006/relationships/hyperlink" Target="http://mlb.mlb.com/team/player.jsp?player_id=207267" TargetMode="External"/><Relationship Id="rId321" Type="http://schemas.openxmlformats.org/officeDocument/2006/relationships/hyperlink" Target="http://mlb.mlb.com/team/player.jsp?player_id=519326" TargetMode="External"/><Relationship Id="rId342" Type="http://schemas.openxmlformats.org/officeDocument/2006/relationships/hyperlink" Target="http://mlb.mlb.com/team/player.jsp?player_id=504083" TargetMode="External"/><Relationship Id="rId363" Type="http://schemas.openxmlformats.org/officeDocument/2006/relationships/hyperlink" Target="http://mlb.mlb.com/team/player.jsp?player_id=572751" TargetMode="External"/><Relationship Id="rId202" Type="http://schemas.openxmlformats.org/officeDocument/2006/relationships/hyperlink" Target="http://mlb.mlb.com/team/player.jsp?player_id=469159" TargetMode="External"/><Relationship Id="rId223" Type="http://schemas.openxmlformats.org/officeDocument/2006/relationships/hyperlink" Target="http://mlb.mlb.com/team/player.jsp?player_id=451628" TargetMode="External"/><Relationship Id="rId244" Type="http://schemas.openxmlformats.org/officeDocument/2006/relationships/hyperlink" Target="http://mlb.mlb.com/team/player.jsp?player_id=458730" TargetMode="External"/><Relationship Id="rId18" Type="http://schemas.openxmlformats.org/officeDocument/2006/relationships/hyperlink" Target="http://mlb.mlb.com/stats/sortable.jsp?c_id=atl" TargetMode="External"/><Relationship Id="rId39" Type="http://schemas.openxmlformats.org/officeDocument/2006/relationships/hyperlink" Target="http://mlb.mlb.com/team/player.jsp?player_id=573064" TargetMode="External"/><Relationship Id="rId265" Type="http://schemas.openxmlformats.org/officeDocument/2006/relationships/hyperlink" Target="http://mlb.mlb.com/team/player.jsp?player_id=457711" TargetMode="External"/><Relationship Id="rId286" Type="http://schemas.openxmlformats.org/officeDocument/2006/relationships/hyperlink" Target="http://mlb.mlb.com/team/player.jsp?player_id=502046" TargetMode="External"/><Relationship Id="rId50" Type="http://schemas.openxmlformats.org/officeDocument/2006/relationships/hyperlink" Target="http://mlb.mlb.com/team/player.jsp?player_id=502239" TargetMode="External"/><Relationship Id="rId104" Type="http://schemas.openxmlformats.org/officeDocument/2006/relationships/hyperlink" Target="http://mlb.mlb.com/team/player.jsp?player_id=435401" TargetMode="External"/><Relationship Id="rId125" Type="http://schemas.openxmlformats.org/officeDocument/2006/relationships/hyperlink" Target="http://mlb.mlb.com/team/player.jsp?player_id=445156" TargetMode="External"/><Relationship Id="rId146" Type="http://schemas.openxmlformats.org/officeDocument/2006/relationships/hyperlink" Target="http://mlb.mlb.com/team/player.jsp?player_id=543184" TargetMode="External"/><Relationship Id="rId167" Type="http://schemas.openxmlformats.org/officeDocument/2006/relationships/hyperlink" Target="http://mlb.mlb.com/team/player.jsp?player_id=429717" TargetMode="External"/><Relationship Id="rId188" Type="http://schemas.openxmlformats.org/officeDocument/2006/relationships/hyperlink" Target="http://mlb.mlb.com/team/player.jsp?player_id=501822" TargetMode="External"/><Relationship Id="rId311" Type="http://schemas.openxmlformats.org/officeDocument/2006/relationships/hyperlink" Target="http://mlb.mlb.com/team/player.jsp?player_id=543883" TargetMode="External"/><Relationship Id="rId332" Type="http://schemas.openxmlformats.org/officeDocument/2006/relationships/hyperlink" Target="http://mlb.mlb.com/team/player.jsp?player_id=489265" TargetMode="External"/><Relationship Id="rId353" Type="http://schemas.openxmlformats.org/officeDocument/2006/relationships/hyperlink" Target="http://mlb.mlb.com/team/player.jsp?player_id=594835" TargetMode="External"/><Relationship Id="rId374" Type="http://schemas.openxmlformats.org/officeDocument/2006/relationships/hyperlink" Target="http://mlb.mlb.com/team/player.jsp?player_id=544931" TargetMode="External"/><Relationship Id="rId71" Type="http://schemas.openxmlformats.org/officeDocument/2006/relationships/hyperlink" Target="http://mlb.mlb.com/team/player.jsp?player_id=621962" TargetMode="External"/><Relationship Id="rId92" Type="http://schemas.openxmlformats.org/officeDocument/2006/relationships/hyperlink" Target="http://mlb.mlb.com/team/player.jsp?player_id=453646" TargetMode="External"/><Relationship Id="rId213" Type="http://schemas.openxmlformats.org/officeDocument/2006/relationships/hyperlink" Target="http://mlb.mlb.com/team/player.jsp?player_id=503449" TargetMode="External"/><Relationship Id="rId234" Type="http://schemas.openxmlformats.org/officeDocument/2006/relationships/hyperlink" Target="http://mlb.mlb.com/team/player.jsp?player_id=477003" TargetMode="External"/><Relationship Id="rId2" Type="http://schemas.openxmlformats.org/officeDocument/2006/relationships/hyperlink" Target="http://mlb.mlb.com/stats/sortable.jsp?c_id=la" TargetMode="External"/><Relationship Id="rId29" Type="http://schemas.openxmlformats.org/officeDocument/2006/relationships/hyperlink" Target="http://mlb.mlb.com/stats/sortable.jsp?c_id=ari" TargetMode="External"/><Relationship Id="rId255" Type="http://schemas.openxmlformats.org/officeDocument/2006/relationships/hyperlink" Target="http://mlb.mlb.com/team/player.jsp?player_id=424324" TargetMode="External"/><Relationship Id="rId276" Type="http://schemas.openxmlformats.org/officeDocument/2006/relationships/hyperlink" Target="http://mlb.mlb.com/team/player.jsp?player_id=458720" TargetMode="External"/><Relationship Id="rId297" Type="http://schemas.openxmlformats.org/officeDocument/2006/relationships/hyperlink" Target="http://mlb.mlb.com/team/player.jsp?player_id=434718" TargetMode="External"/><Relationship Id="rId40" Type="http://schemas.openxmlformats.org/officeDocument/2006/relationships/hyperlink" Target="http://mlb.mlb.com/team/player.jsp?player_id=605177" TargetMode="External"/><Relationship Id="rId115" Type="http://schemas.openxmlformats.org/officeDocument/2006/relationships/hyperlink" Target="http://mlb.mlb.com/team/player.jsp?player_id=543881" TargetMode="External"/><Relationship Id="rId136" Type="http://schemas.openxmlformats.org/officeDocument/2006/relationships/hyperlink" Target="http://mlb.mlb.com/team/player.jsp?player_id=543022" TargetMode="External"/><Relationship Id="rId157" Type="http://schemas.openxmlformats.org/officeDocument/2006/relationships/hyperlink" Target="http://mlb.mlb.com/team/player.jsp?player_id=455092" TargetMode="External"/><Relationship Id="rId178" Type="http://schemas.openxmlformats.org/officeDocument/2006/relationships/hyperlink" Target="http://mlb.mlb.com/team/player.jsp?player_id=523848" TargetMode="External"/><Relationship Id="rId301" Type="http://schemas.openxmlformats.org/officeDocument/2006/relationships/hyperlink" Target="http://mlb.mlb.com/team/player.jsp?player_id=445612" TargetMode="External"/><Relationship Id="rId322" Type="http://schemas.openxmlformats.org/officeDocument/2006/relationships/hyperlink" Target="http://mlb.mlb.com/team/player.jsp?player_id=449170" TargetMode="External"/><Relationship Id="rId343" Type="http://schemas.openxmlformats.org/officeDocument/2006/relationships/hyperlink" Target="http://mlb.mlb.com/team/player.jsp?player_id=450212" TargetMode="External"/><Relationship Id="rId364" Type="http://schemas.openxmlformats.org/officeDocument/2006/relationships/hyperlink" Target="http://mlb.mlb.com/team/player.jsp?player_id=592815" TargetMode="External"/><Relationship Id="rId61" Type="http://schemas.openxmlformats.org/officeDocument/2006/relationships/hyperlink" Target="http://mlb.mlb.com/team/player.jsp?player_id=460008" TargetMode="External"/><Relationship Id="rId82" Type="http://schemas.openxmlformats.org/officeDocument/2006/relationships/hyperlink" Target="http://mlb.mlb.com/team/player.jsp?player_id=453562" TargetMode="External"/><Relationship Id="rId199" Type="http://schemas.openxmlformats.org/officeDocument/2006/relationships/hyperlink" Target="http://mlb.mlb.com/team/player.jsp?player_id=461791" TargetMode="External"/><Relationship Id="rId203" Type="http://schemas.openxmlformats.org/officeDocument/2006/relationships/hyperlink" Target="http://mlb.mlb.com/team/player.jsp?player_id=491708" TargetMode="External"/><Relationship Id="rId19" Type="http://schemas.openxmlformats.org/officeDocument/2006/relationships/hyperlink" Target="http://mlb.mlb.com/stats/sortable.jsp?c_id=la" TargetMode="External"/><Relationship Id="rId224" Type="http://schemas.openxmlformats.org/officeDocument/2006/relationships/hyperlink" Target="http://mlb.mlb.com/team/player.jsp?player_id=623913" TargetMode="External"/><Relationship Id="rId245" Type="http://schemas.openxmlformats.org/officeDocument/2006/relationships/hyperlink" Target="http://mlb.mlb.com/team/player.jsp?player_id=516714" TargetMode="External"/><Relationship Id="rId266" Type="http://schemas.openxmlformats.org/officeDocument/2006/relationships/hyperlink" Target="http://mlb.mlb.com/team/player.jsp?player_id=472610" TargetMode="External"/><Relationship Id="rId287" Type="http://schemas.openxmlformats.org/officeDocument/2006/relationships/hyperlink" Target="http://mlb.mlb.com/team/player.jsp?player_id=446099" TargetMode="External"/><Relationship Id="rId30" Type="http://schemas.openxmlformats.org/officeDocument/2006/relationships/hyperlink" Target="http://mlb.mlb.com/stats/sortable.jsp?c_id=col" TargetMode="External"/><Relationship Id="rId105" Type="http://schemas.openxmlformats.org/officeDocument/2006/relationships/hyperlink" Target="http://mlb.mlb.com/team/player.jsp?player_id=455009" TargetMode="External"/><Relationship Id="rId126" Type="http://schemas.openxmlformats.org/officeDocument/2006/relationships/hyperlink" Target="http://mlb.mlb.com/team/player.jsp?player_id=572810" TargetMode="External"/><Relationship Id="rId147" Type="http://schemas.openxmlformats.org/officeDocument/2006/relationships/hyperlink" Target="http://mlb.mlb.com/team/player.jsp?player_id=548357" TargetMode="External"/><Relationship Id="rId168" Type="http://schemas.openxmlformats.org/officeDocument/2006/relationships/hyperlink" Target="http://mlb.mlb.com/team/player.jsp?player_id=543056" TargetMode="External"/><Relationship Id="rId312" Type="http://schemas.openxmlformats.org/officeDocument/2006/relationships/hyperlink" Target="http://mlb.mlb.com/team/player.jsp?player_id=453178" TargetMode="External"/><Relationship Id="rId333" Type="http://schemas.openxmlformats.org/officeDocument/2006/relationships/hyperlink" Target="http://mlb.mlb.com/team/player.jsp?player_id=434641" TargetMode="External"/><Relationship Id="rId354" Type="http://schemas.openxmlformats.org/officeDocument/2006/relationships/hyperlink" Target="http://mlb.mlb.com/team/player.jsp?player_id=407793" TargetMode="External"/><Relationship Id="rId51" Type="http://schemas.openxmlformats.org/officeDocument/2006/relationships/hyperlink" Target="http://mlb.mlb.com/team/player.jsp?player_id=592781" TargetMode="External"/><Relationship Id="rId72" Type="http://schemas.openxmlformats.org/officeDocument/2006/relationships/hyperlink" Target="http://mlb.mlb.com/team/player.jsp?player_id=501593" TargetMode="External"/><Relationship Id="rId93" Type="http://schemas.openxmlformats.org/officeDocument/2006/relationships/hyperlink" Target="http://mlb.mlb.com/team/player.jsp?player_id=493117" TargetMode="External"/><Relationship Id="rId189" Type="http://schemas.openxmlformats.org/officeDocument/2006/relationships/hyperlink" Target="http://mlb.mlb.com/team/player.jsp?player_id=543408" TargetMode="External"/><Relationship Id="rId375" Type="http://schemas.openxmlformats.org/officeDocument/2006/relationships/hyperlink" Target="http://mlb.mlb.com/team/player.jsp?player_id=400089" TargetMode="External"/><Relationship Id="rId3" Type="http://schemas.openxmlformats.org/officeDocument/2006/relationships/hyperlink" Target="http://mlb.mlb.com/stats/sortable.jsp?c_id=pit" TargetMode="External"/><Relationship Id="rId214" Type="http://schemas.openxmlformats.org/officeDocument/2006/relationships/hyperlink" Target="http://mlb.mlb.com/team/player.jsp?player_id=346798" TargetMode="External"/><Relationship Id="rId235" Type="http://schemas.openxmlformats.org/officeDocument/2006/relationships/hyperlink" Target="http://mlb.mlb.com/team/player.jsp?player_id=554430" TargetMode="External"/><Relationship Id="rId256" Type="http://schemas.openxmlformats.org/officeDocument/2006/relationships/hyperlink" Target="http://mlb.mlb.com/team/player.jsp?player_id=571527" TargetMode="External"/><Relationship Id="rId277" Type="http://schemas.openxmlformats.org/officeDocument/2006/relationships/hyperlink" Target="http://mlb.mlb.com/team/player.jsp?player_id=489039" TargetMode="External"/><Relationship Id="rId298" Type="http://schemas.openxmlformats.org/officeDocument/2006/relationships/hyperlink" Target="http://mlb.mlb.com/team/player.jsp?player_id=571439" TargetMode="External"/><Relationship Id="rId116" Type="http://schemas.openxmlformats.org/officeDocument/2006/relationships/hyperlink" Target="http://mlb.mlb.com/team/player.jsp?player_id=542289" TargetMode="External"/><Relationship Id="rId137" Type="http://schemas.openxmlformats.org/officeDocument/2006/relationships/hyperlink" Target="http://mlb.mlb.com/team/player.jsp?player_id=517060" TargetMode="External"/><Relationship Id="rId158" Type="http://schemas.openxmlformats.org/officeDocument/2006/relationships/hyperlink" Target="http://mlb.mlb.com/team/player.jsp?player_id=434442" TargetMode="External"/><Relationship Id="rId302" Type="http://schemas.openxmlformats.org/officeDocument/2006/relationships/hyperlink" Target="http://mlb.mlb.com/team/player.jsp?player_id=461856" TargetMode="External"/><Relationship Id="rId323" Type="http://schemas.openxmlformats.org/officeDocument/2006/relationships/hyperlink" Target="http://mlb.mlb.com/team/player.jsp?player_id=433586" TargetMode="External"/><Relationship Id="rId344" Type="http://schemas.openxmlformats.org/officeDocument/2006/relationships/hyperlink" Target="http://mlb.mlb.com/team/player.jsp?player_id=425794" TargetMode="External"/><Relationship Id="rId20" Type="http://schemas.openxmlformats.org/officeDocument/2006/relationships/hyperlink" Target="http://mlb.mlb.com/stats/sortable.jsp?c_id=pit" TargetMode="External"/><Relationship Id="rId41" Type="http://schemas.openxmlformats.org/officeDocument/2006/relationships/hyperlink" Target="http://mlb.mlb.com/team/player.jsp?player_id=502624" TargetMode="External"/><Relationship Id="rId62" Type="http://schemas.openxmlformats.org/officeDocument/2006/relationships/hyperlink" Target="http://mlb.mlb.com/team/player.jsp?player_id=425856" TargetMode="External"/><Relationship Id="rId83" Type="http://schemas.openxmlformats.org/officeDocument/2006/relationships/hyperlink" Target="http://mlb.mlb.com/team/player.jsp?player_id=502188" TargetMode="External"/><Relationship Id="rId179" Type="http://schemas.openxmlformats.org/officeDocument/2006/relationships/hyperlink" Target="http://mlb.mlb.com/team/player.jsp?player_id=457768" TargetMode="External"/><Relationship Id="rId365" Type="http://schemas.openxmlformats.org/officeDocument/2006/relationships/hyperlink" Target="http://mlb.mlb.com/team/player.jsp?player_id=407819" TargetMode="External"/><Relationship Id="rId190" Type="http://schemas.openxmlformats.org/officeDocument/2006/relationships/hyperlink" Target="http://mlb.mlb.com/team/player.jsp?player_id=605169" TargetMode="External"/><Relationship Id="rId204" Type="http://schemas.openxmlformats.org/officeDocument/2006/relationships/hyperlink" Target="http://mlb.mlb.com/team/player.jsp?player_id=455117" TargetMode="External"/><Relationship Id="rId225" Type="http://schemas.openxmlformats.org/officeDocument/2006/relationships/hyperlink" Target="http://mlb.mlb.com/team/player.jsp?player_id=572831" TargetMode="External"/><Relationship Id="rId246" Type="http://schemas.openxmlformats.org/officeDocument/2006/relationships/hyperlink" Target="http://mlb.mlb.com/team/player.jsp?player_id=458709" TargetMode="External"/><Relationship Id="rId267" Type="http://schemas.openxmlformats.org/officeDocument/2006/relationships/hyperlink" Target="http://mlb.mlb.com/team/player.jsp?player_id=453249" TargetMode="External"/><Relationship Id="rId288" Type="http://schemas.openxmlformats.org/officeDocument/2006/relationships/hyperlink" Target="http://mlb.mlb.com/team/player.jsp?player_id=458677" TargetMode="External"/><Relationship Id="rId106" Type="http://schemas.openxmlformats.org/officeDocument/2006/relationships/hyperlink" Target="http://mlb.mlb.com/team/player.jsp?player_id=547973" TargetMode="External"/><Relationship Id="rId127" Type="http://schemas.openxmlformats.org/officeDocument/2006/relationships/hyperlink" Target="http://mlb.mlb.com/team/player.jsp?player_id=457707" TargetMode="External"/><Relationship Id="rId313" Type="http://schemas.openxmlformats.org/officeDocument/2006/relationships/hyperlink" Target="http://mlb.mlb.com/team/player.jsp?player_id=445590" TargetMode="External"/><Relationship Id="rId10" Type="http://schemas.openxmlformats.org/officeDocument/2006/relationships/hyperlink" Target="http://mlb.mlb.com/stats/sortable.jsp?c_id=phi" TargetMode="External"/><Relationship Id="rId31" Type="http://schemas.openxmlformats.org/officeDocument/2006/relationships/hyperlink" Target="http://mlb.mlb.com/team/player.jsp?player_id=491159" TargetMode="External"/><Relationship Id="rId52" Type="http://schemas.openxmlformats.org/officeDocument/2006/relationships/hyperlink" Target="http://mlb.mlb.com/team/player.jsp?player_id=407816" TargetMode="External"/><Relationship Id="rId73" Type="http://schemas.openxmlformats.org/officeDocument/2006/relationships/hyperlink" Target="http://mlb.mlb.com/team/player.jsp?player_id=501985" TargetMode="External"/><Relationship Id="rId94" Type="http://schemas.openxmlformats.org/officeDocument/2006/relationships/hyperlink" Target="http://mlb.mlb.com/team/player.jsp?player_id=475243" TargetMode="External"/><Relationship Id="rId148" Type="http://schemas.openxmlformats.org/officeDocument/2006/relationships/hyperlink" Target="http://mlb.mlb.com/team/player.jsp?player_id=572750" TargetMode="External"/><Relationship Id="rId169" Type="http://schemas.openxmlformats.org/officeDocument/2006/relationships/hyperlink" Target="http://mlb.mlb.com/team/player.jsp?player_id=453198" TargetMode="External"/><Relationship Id="rId334" Type="http://schemas.openxmlformats.org/officeDocument/2006/relationships/hyperlink" Target="http://mlb.mlb.com/team/player.jsp?player_id=285064" TargetMode="External"/><Relationship Id="rId355" Type="http://schemas.openxmlformats.org/officeDocument/2006/relationships/hyperlink" Target="http://mlb.mlb.com/team/player.jsp?player_id=523260" TargetMode="External"/><Relationship Id="rId376" Type="http://schemas.openxmlformats.org/officeDocument/2006/relationships/hyperlink" Target="http://mlb.mlb.com/team/player.jsp?player_id=461829" TargetMode="External"/><Relationship Id="rId4" Type="http://schemas.openxmlformats.org/officeDocument/2006/relationships/hyperlink" Target="http://mlb.mlb.com/stats/sortable.jsp?c_id=sf" TargetMode="External"/><Relationship Id="rId180" Type="http://schemas.openxmlformats.org/officeDocument/2006/relationships/hyperlink" Target="http://mlb.mlb.com/team/player.jsp?player_id=543359" TargetMode="External"/><Relationship Id="rId215" Type="http://schemas.openxmlformats.org/officeDocument/2006/relationships/hyperlink" Target="http://mlb.mlb.com/team/player.jsp?player_id=490063" TargetMode="External"/><Relationship Id="rId236" Type="http://schemas.openxmlformats.org/officeDocument/2006/relationships/hyperlink" Target="http://mlb.mlb.com/team/player.jsp?player_id=516769" TargetMode="External"/><Relationship Id="rId257" Type="http://schemas.openxmlformats.org/officeDocument/2006/relationships/hyperlink" Target="http://mlb.mlb.com/team/player.jsp?player_id=518617" TargetMode="External"/><Relationship Id="rId278" Type="http://schemas.openxmlformats.org/officeDocument/2006/relationships/hyperlink" Target="http://mlb.mlb.com/team/player.jsp?player_id=47469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mlb.mlb.com/team/player.jsp?player_id=429717" TargetMode="External"/><Relationship Id="rId13" Type="http://schemas.openxmlformats.org/officeDocument/2006/relationships/hyperlink" Target="http://mlb.mlb.com/team/player.jsp?player_id=456043" TargetMode="External"/><Relationship Id="rId18" Type="http://schemas.openxmlformats.org/officeDocument/2006/relationships/hyperlink" Target="http://mlb.mlb.com/team/player.jsp?player_id=467726" TargetMode="External"/><Relationship Id="rId3" Type="http://schemas.openxmlformats.org/officeDocument/2006/relationships/hyperlink" Target="http://mlb.mlb.com/team/player.jsp?player_id=452666" TargetMode="External"/><Relationship Id="rId21" Type="http://schemas.openxmlformats.org/officeDocument/2006/relationships/hyperlink" Target="http://mlb.mlb.com/team/player.jsp?player_id=501697" TargetMode="External"/><Relationship Id="rId7" Type="http://schemas.openxmlformats.org/officeDocument/2006/relationships/hyperlink" Target="http://mlb.mlb.com/team/player.jsp?player_id=150188" TargetMode="External"/><Relationship Id="rId12" Type="http://schemas.openxmlformats.org/officeDocument/2006/relationships/hyperlink" Target="http://mlb.mlb.com/team/player.jsp?player_id=502327" TargetMode="External"/><Relationship Id="rId17" Type="http://schemas.openxmlformats.org/officeDocument/2006/relationships/hyperlink" Target="http://mlb.mlb.com/team/player.jsp?player_id=150188" TargetMode="External"/><Relationship Id="rId2" Type="http://schemas.openxmlformats.org/officeDocument/2006/relationships/hyperlink" Target="http://mlb.mlb.com/team/player.jsp?player_id=430574" TargetMode="External"/><Relationship Id="rId16" Type="http://schemas.openxmlformats.org/officeDocument/2006/relationships/hyperlink" Target="http://mlb.mlb.com/team/player.jsp?player_id=491703" TargetMode="External"/><Relationship Id="rId20" Type="http://schemas.openxmlformats.org/officeDocument/2006/relationships/hyperlink" Target="http://mlb.mlb.com/team/player.jsp?player_id=467726" TargetMode="External"/><Relationship Id="rId1" Type="http://schemas.openxmlformats.org/officeDocument/2006/relationships/hyperlink" Target="http://mlb.mlb.com/team/player.jsp?player_id=453562" TargetMode="External"/><Relationship Id="rId6" Type="http://schemas.openxmlformats.org/officeDocument/2006/relationships/hyperlink" Target="http://mlb.mlb.com/team/player.jsp?player_id=456068" TargetMode="External"/><Relationship Id="rId11" Type="http://schemas.openxmlformats.org/officeDocument/2006/relationships/hyperlink" Target="http://mlb.mlb.com/team/player.jsp?player_id=467008" TargetMode="External"/><Relationship Id="rId24" Type="http://schemas.openxmlformats.org/officeDocument/2006/relationships/drawing" Target="../drawings/drawing4.xml"/><Relationship Id="rId5" Type="http://schemas.openxmlformats.org/officeDocument/2006/relationships/hyperlink" Target="http://mlb.mlb.com/team/player.jsp?player_id=448165" TargetMode="External"/><Relationship Id="rId15" Type="http://schemas.openxmlformats.org/officeDocument/2006/relationships/hyperlink" Target="http://mlb.mlb.com/team/player.jsp?player_id=460283" TargetMode="External"/><Relationship Id="rId23" Type="http://schemas.openxmlformats.org/officeDocument/2006/relationships/printerSettings" Target="../printerSettings/printerSettings7.bin"/><Relationship Id="rId10" Type="http://schemas.openxmlformats.org/officeDocument/2006/relationships/hyperlink" Target="http://mlb.mlb.com/team/player.jsp?player_id=501697" TargetMode="External"/><Relationship Id="rId19" Type="http://schemas.openxmlformats.org/officeDocument/2006/relationships/hyperlink" Target="http://mlb.mlb.com/team/player.jsp?player_id=501697" TargetMode="External"/><Relationship Id="rId4" Type="http://schemas.openxmlformats.org/officeDocument/2006/relationships/hyperlink" Target="http://mlb.mlb.com/team/player.jsp?player_id=502264" TargetMode="External"/><Relationship Id="rId9" Type="http://schemas.openxmlformats.org/officeDocument/2006/relationships/hyperlink" Target="http://mlb.mlb.com/team/player.jsp?player_id=488674" TargetMode="External"/><Relationship Id="rId14" Type="http://schemas.openxmlformats.org/officeDocument/2006/relationships/hyperlink" Target="http://mlb.mlb.com/team/player.jsp?player_id=519293" TargetMode="External"/><Relationship Id="rId22" Type="http://schemas.openxmlformats.org/officeDocument/2006/relationships/hyperlink" Target="http://mlb.mlb.com/team/player.jsp?player_id=46028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4"/>
  <sheetViews>
    <sheetView topLeftCell="N1" workbookViewId="0">
      <pane ySplit="1" topLeftCell="A2" activePane="bottomLeft" state="frozen"/>
      <selection pane="bottomLeft" activeCell="AF250" sqref="AF250:AM263"/>
    </sheetView>
  </sheetViews>
  <sheetFormatPr defaultRowHeight="12.75" x14ac:dyDescent="0.2"/>
  <cols>
    <col min="1" max="1" width="16.5703125" style="111" bestFit="1" customWidth="1"/>
    <col min="2" max="2" width="5.5703125" bestFit="1" customWidth="1"/>
    <col min="3" max="3" width="3" style="3" bestFit="1" customWidth="1"/>
    <col min="4" max="4" width="3" bestFit="1" customWidth="1"/>
    <col min="5" max="5" width="6.5703125" style="3" bestFit="1" customWidth="1"/>
    <col min="6" max="6" width="3" bestFit="1" customWidth="1"/>
    <col min="7" max="7" width="3.7109375" style="21" bestFit="1" customWidth="1"/>
    <col min="8" max="8" width="3.7109375" style="189" bestFit="1" customWidth="1"/>
    <col min="9" max="9" width="4.7109375" style="195" bestFit="1" customWidth="1"/>
    <col min="10" max="10" width="3.5703125" style="22" bestFit="1" customWidth="1"/>
    <col min="11" max="11" width="5" bestFit="1" customWidth="1"/>
    <col min="12" max="12" width="6.5703125" style="114" bestFit="1" customWidth="1"/>
    <col min="13" max="13" width="4" bestFit="1" customWidth="1"/>
    <col min="14" max="14" width="4" style="3" bestFit="1" customWidth="1"/>
    <col min="15" max="15" width="4" bestFit="1" customWidth="1"/>
    <col min="16" max="17" width="3.5703125" bestFit="1" customWidth="1"/>
    <col min="18" max="18" width="4" style="24" bestFit="1" customWidth="1"/>
    <col min="19" max="19" width="4" style="11" bestFit="1" customWidth="1"/>
    <col min="20" max="20" width="4.42578125" style="23" bestFit="1" customWidth="1"/>
    <col min="21" max="21" width="2" style="23" customWidth="1"/>
    <col min="22" max="22" width="7.140625" style="17" bestFit="1" customWidth="1"/>
    <col min="23" max="23" width="10" style="44" bestFit="1" customWidth="1"/>
    <col min="24" max="24" width="9.7109375" style="17" bestFit="1" customWidth="1"/>
    <col min="25" max="25" width="6.5703125" style="44" bestFit="1" customWidth="1"/>
    <col min="26" max="26" width="10" style="44" bestFit="1" customWidth="1"/>
    <col min="27" max="27" width="9.7109375" style="17" bestFit="1" customWidth="1"/>
    <col min="28" max="28" width="7.140625" style="44" bestFit="1" customWidth="1"/>
    <col min="29" max="29" width="7.5703125" style="44" bestFit="1" customWidth="1"/>
    <col min="30" max="30" width="6.140625" style="44" bestFit="1" customWidth="1"/>
    <col min="31" max="31" width="7.140625" style="17" bestFit="1" customWidth="1"/>
    <col min="32" max="32" width="16.5703125" style="111" bestFit="1" customWidth="1"/>
    <col min="33" max="33" width="5.5703125" style="5" bestFit="1" customWidth="1"/>
    <col min="34" max="34" width="7.5703125" style="5" customWidth="1"/>
    <col min="35" max="35" width="6.85546875" style="5" bestFit="1" customWidth="1"/>
    <col min="36" max="36" width="8.5703125" style="44" bestFit="1" customWidth="1"/>
    <col min="37" max="37" width="8.140625" style="15" bestFit="1" customWidth="1"/>
    <col min="38" max="38" width="9.42578125" style="15" bestFit="1" customWidth="1"/>
    <col min="39" max="39" width="9.140625" style="15" bestFit="1" customWidth="1"/>
    <col min="40" max="40" width="2.42578125" style="25" customWidth="1"/>
    <col min="41" max="41" width="10.5703125" style="116" bestFit="1" customWidth="1"/>
    <col min="42" max="42" width="5.5703125" style="116" bestFit="1" customWidth="1"/>
    <col min="43" max="43" width="9.28515625" style="116" bestFit="1" customWidth="1"/>
    <col min="44" max="44" width="10.7109375" style="116" bestFit="1" customWidth="1"/>
    <col min="45" max="45" width="9.140625" style="25"/>
    <col min="46" max="46" width="6.5703125" style="111" bestFit="1" customWidth="1"/>
    <col min="47" max="16384" width="9.140625" style="25"/>
  </cols>
  <sheetData>
    <row r="1" spans="1:46" s="31" customFormat="1" x14ac:dyDescent="0.2">
      <c r="A1" s="70" t="s">
        <v>151</v>
      </c>
      <c r="B1" s="19" t="s">
        <v>245</v>
      </c>
      <c r="C1" s="106" t="s">
        <v>105</v>
      </c>
      <c r="D1" s="19" t="s">
        <v>106</v>
      </c>
      <c r="E1" s="106" t="s">
        <v>107</v>
      </c>
      <c r="F1" s="19" t="s">
        <v>153</v>
      </c>
      <c r="G1" s="19" t="s">
        <v>108</v>
      </c>
      <c r="H1" s="147" t="s">
        <v>109</v>
      </c>
      <c r="I1" s="188" t="s">
        <v>434</v>
      </c>
      <c r="J1" s="15" t="s">
        <v>110</v>
      </c>
      <c r="K1" s="15" t="s">
        <v>246</v>
      </c>
      <c r="L1" s="106" t="s">
        <v>111</v>
      </c>
      <c r="M1" s="19" t="s">
        <v>112</v>
      </c>
      <c r="N1" s="19" t="s">
        <v>113</v>
      </c>
      <c r="O1" s="19" t="s">
        <v>114</v>
      </c>
      <c r="P1" s="19" t="s">
        <v>115</v>
      </c>
      <c r="Q1" s="19" t="s">
        <v>116</v>
      </c>
      <c r="R1" s="19" t="s">
        <v>118</v>
      </c>
      <c r="S1" s="19" t="s">
        <v>117</v>
      </c>
      <c r="T1" s="19" t="s">
        <v>156</v>
      </c>
      <c r="U1" s="19"/>
      <c r="V1" s="120" t="s">
        <v>2</v>
      </c>
      <c r="W1" s="119" t="s">
        <v>3</v>
      </c>
      <c r="X1" s="120" t="s">
        <v>4</v>
      </c>
      <c r="Y1" s="121" t="s">
        <v>5</v>
      </c>
      <c r="Z1" s="119" t="s">
        <v>6</v>
      </c>
      <c r="AA1" s="120" t="s">
        <v>7</v>
      </c>
      <c r="AB1" s="122" t="s">
        <v>8</v>
      </c>
      <c r="AC1" s="122" t="s">
        <v>101</v>
      </c>
      <c r="AD1" s="122" t="s">
        <v>9</v>
      </c>
      <c r="AE1" s="131" t="s">
        <v>10</v>
      </c>
      <c r="AF1" s="70" t="s">
        <v>151</v>
      </c>
      <c r="AG1" s="60" t="s">
        <v>11</v>
      </c>
      <c r="AH1" s="60" t="s">
        <v>12</v>
      </c>
      <c r="AI1" s="60" t="s">
        <v>13</v>
      </c>
      <c r="AJ1" s="58" t="s">
        <v>103</v>
      </c>
      <c r="AK1" s="58" t="s">
        <v>119</v>
      </c>
      <c r="AL1" s="58" t="s">
        <v>104</v>
      </c>
      <c r="AM1" s="58" t="s">
        <v>279</v>
      </c>
      <c r="AO1" s="115" t="s">
        <v>438</v>
      </c>
      <c r="AP1" s="115"/>
      <c r="AQ1" s="115"/>
      <c r="AR1" s="115"/>
      <c r="AT1" s="106" t="s">
        <v>111</v>
      </c>
    </row>
    <row r="2" spans="1:46" x14ac:dyDescent="0.2">
      <c r="A2" s="110"/>
      <c r="C2"/>
      <c r="D2" s="3"/>
      <c r="G2" s="63"/>
      <c r="I2" s="189"/>
      <c r="J2" s="63"/>
      <c r="K2" s="63"/>
      <c r="M2" s="3"/>
      <c r="N2"/>
      <c r="R2"/>
      <c r="S2"/>
      <c r="T2"/>
      <c r="U2"/>
      <c r="V2" s="51"/>
      <c r="W2" s="7"/>
      <c r="Y2" s="17"/>
      <c r="Z2" s="7"/>
      <c r="AB2" s="18"/>
      <c r="AC2" s="18"/>
      <c r="AD2" s="18"/>
      <c r="AE2" s="4"/>
      <c r="AF2" s="110"/>
      <c r="AJ2" s="15"/>
      <c r="AT2" s="112"/>
    </row>
    <row r="3" spans="1:46" x14ac:dyDescent="0.2">
      <c r="A3" s="42" t="s">
        <v>643</v>
      </c>
      <c r="B3" s="77" t="s">
        <v>233</v>
      </c>
      <c r="C3" s="77">
        <v>7</v>
      </c>
      <c r="D3" s="77">
        <v>1</v>
      </c>
      <c r="E3" s="98">
        <v>3.18</v>
      </c>
      <c r="F3" s="77">
        <v>46</v>
      </c>
      <c r="G3" s="77">
        <v>0</v>
      </c>
      <c r="H3" s="190">
        <v>0</v>
      </c>
      <c r="I3" s="190">
        <v>0</v>
      </c>
      <c r="J3" s="77">
        <v>0</v>
      </c>
      <c r="K3" s="77">
        <v>0</v>
      </c>
      <c r="L3" s="98">
        <v>62.33</v>
      </c>
      <c r="M3" s="77">
        <v>48</v>
      </c>
      <c r="N3" s="77">
        <v>24</v>
      </c>
      <c r="O3" s="77">
        <v>22</v>
      </c>
      <c r="P3" s="77">
        <v>6</v>
      </c>
      <c r="Q3" s="77">
        <v>25</v>
      </c>
      <c r="R3" s="77">
        <v>1</v>
      </c>
      <c r="S3" s="77">
        <v>54</v>
      </c>
      <c r="T3" s="77">
        <v>254</v>
      </c>
      <c r="U3" s="99"/>
      <c r="V3" s="51">
        <f t="shared" ref="V3" si="0">+(Q3-R3)/(T3-R3)*100</f>
        <v>9.4861660079051369</v>
      </c>
      <c r="W3" s="7">
        <f>IF(V3&lt;LeagueRatings!$K$10,((LeagueRatings!$K$10-V3)/LeagueRatings!$K$10)*36,(LeagueRatings!$K$10-V3)*6.48)</f>
        <v>-8.5213572253415251</v>
      </c>
      <c r="X3" s="17">
        <v>0.87</v>
      </c>
      <c r="Y3" s="17">
        <f>(P3/(T3-R3))*100</f>
        <v>2.3715415019762842</v>
      </c>
      <c r="Z3" s="7">
        <f>IF(Y3&lt;LeagueRatings!$K$8,((LeagueRatings!$K$8-Y3)/LeagueRatings!$K$8)*36,(LeagueRatings!$K$8-Y3)/LeagueRatings!$K$11)</f>
        <v>-0.2050706143891857</v>
      </c>
      <c r="AA3" s="17">
        <v>0</v>
      </c>
      <c r="AB3" s="18">
        <f>+((LeagueRatings!$I$6-E3)*5)+9.5</f>
        <v>12.672493872332577</v>
      </c>
      <c r="AC3" s="18">
        <f t="shared" ref="AC3" si="1">IF(AB3&lt;4,4,AB3)</f>
        <v>12.672493872332577</v>
      </c>
      <c r="AD3" s="18">
        <f>IF(M3&lt;L3,((1-(M3/L3))*7)-0.07,(1-(M3/L3))*5)</f>
        <v>1.539337397721803</v>
      </c>
      <c r="AE3" s="4">
        <f t="shared" ref="AE3" si="2">+X3+AA3+AC3+AD3</f>
        <v>15.08183127005438</v>
      </c>
      <c r="AF3" s="42" t="s">
        <v>643</v>
      </c>
      <c r="AG3" s="5" t="s">
        <v>14</v>
      </c>
      <c r="AH3" s="5" t="s">
        <v>55</v>
      </c>
      <c r="AI3" s="5" t="s">
        <v>48</v>
      </c>
      <c r="AJ3" s="15">
        <f>+AO3*LeagueRatings!$K$27</f>
        <v>38.888888888888886</v>
      </c>
      <c r="AK3" s="73">
        <f>F3*LeagueRatings!$K$27</f>
        <v>28.39506172839506</v>
      </c>
      <c r="AL3" s="73">
        <f>G3*LeagueRatings!$K$27</f>
        <v>0</v>
      </c>
      <c r="AM3" s="73">
        <f>T3*LeagueRatings!$K$27</f>
        <v>156.79012345679013</v>
      </c>
      <c r="AO3" s="73">
        <f>ROUNDUP(L3,0)</f>
        <v>63</v>
      </c>
      <c r="AT3" s="148">
        <v>40</v>
      </c>
    </row>
    <row r="4" spans="1:46" x14ac:dyDescent="0.2">
      <c r="A4" s="42" t="s">
        <v>710</v>
      </c>
      <c r="B4" s="77" t="s">
        <v>233</v>
      </c>
      <c r="C4" s="77">
        <v>3</v>
      </c>
      <c r="D4" s="77">
        <v>2</v>
      </c>
      <c r="E4" s="98">
        <v>1.65</v>
      </c>
      <c r="F4" s="77">
        <v>71</v>
      </c>
      <c r="G4" s="77">
        <v>0</v>
      </c>
      <c r="H4" s="190">
        <v>0</v>
      </c>
      <c r="I4" s="190">
        <v>0</v>
      </c>
      <c r="J4" s="77">
        <v>37</v>
      </c>
      <c r="K4" s="77">
        <v>41</v>
      </c>
      <c r="L4" s="98">
        <v>76.33</v>
      </c>
      <c r="M4" s="77">
        <v>46</v>
      </c>
      <c r="N4" s="77">
        <v>17</v>
      </c>
      <c r="O4" s="77">
        <v>14</v>
      </c>
      <c r="P4" s="77">
        <v>4</v>
      </c>
      <c r="Q4" s="77">
        <v>23</v>
      </c>
      <c r="R4" s="77">
        <v>0</v>
      </c>
      <c r="S4" s="77">
        <v>62</v>
      </c>
      <c r="T4" s="77">
        <v>285</v>
      </c>
      <c r="U4" s="99"/>
      <c r="V4" s="51">
        <f t="shared" ref="V4:V66" si="3">+(Q4-R4)/(T4-R4)*100</f>
        <v>8.0701754385964914</v>
      </c>
      <c r="W4" s="7">
        <f>IF(V4&lt;LeagueRatings!$K$10,((LeagueRatings!$K$10-V4)/LeagueRatings!$K$10)*36,(LeagueRatings!$K$10-V4)*6.48)</f>
        <v>0.44483220760839637</v>
      </c>
      <c r="X4" s="17">
        <v>0</v>
      </c>
      <c r="Y4" s="17">
        <f t="shared" ref="Y4:Y65" si="4">(P4/(T4-R4))*100</f>
        <v>1.4035087719298245</v>
      </c>
      <c r="Z4" s="7">
        <f>IF(Y4&lt;LeagueRatings!$K$8,((LeagueRatings!$K$8-Y4)/LeagueRatings!$K$8)*36,(LeagueRatings!$K$8-Y4)/LeagueRatings!$K$11)</f>
        <v>14.461601703002277</v>
      </c>
      <c r="AA4" s="17">
        <v>-1.05</v>
      </c>
      <c r="AB4" s="18">
        <f>+((LeagueRatings!$I$6-E4)*5)+9.5</f>
        <v>20.322493872332579</v>
      </c>
      <c r="AC4" s="18">
        <f t="shared" ref="AC4:AC65" si="5">IF(AB4&lt;4,4,AB4)</f>
        <v>20.322493872332579</v>
      </c>
      <c r="AD4" s="18">
        <f t="shared" ref="AD4:AD65" si="6">IF(M4&lt;L4,((1-(M4/L4))*7)-0.07,(1-(M4/L4))*5)</f>
        <v>2.7114751735883664</v>
      </c>
      <c r="AE4" s="4">
        <f t="shared" ref="AE4:AE65" si="7">+X4+AA4+AC4+AD4</f>
        <v>21.983969045920944</v>
      </c>
      <c r="AF4" s="42" t="s">
        <v>710</v>
      </c>
      <c r="AG4" s="5" t="s">
        <v>84</v>
      </c>
      <c r="AH4" s="5" t="s">
        <v>48</v>
      </c>
      <c r="AI4" s="5" t="s">
        <v>39</v>
      </c>
      <c r="AJ4" s="15">
        <f>+AO4*LeagueRatings!$K$27</f>
        <v>47.53086419753086</v>
      </c>
      <c r="AK4" s="73">
        <f>F4*LeagueRatings!$K$27</f>
        <v>43.827160493827158</v>
      </c>
      <c r="AL4" s="73">
        <f>G4*LeagueRatings!$K$27</f>
        <v>0</v>
      </c>
      <c r="AM4" s="73">
        <f>T4*LeagueRatings!$K$27</f>
        <v>175.92592592592592</v>
      </c>
      <c r="AO4" s="73">
        <f>ROUNDUP(L4,0)</f>
        <v>77</v>
      </c>
      <c r="AT4" s="148">
        <v>137</v>
      </c>
    </row>
    <row r="5" spans="1:46" s="27" customFormat="1" x14ac:dyDescent="0.2">
      <c r="A5" s="42" t="s">
        <v>706</v>
      </c>
      <c r="B5" s="77" t="s">
        <v>233</v>
      </c>
      <c r="C5" s="77">
        <v>16</v>
      </c>
      <c r="D5" s="77">
        <v>6</v>
      </c>
      <c r="E5" s="98">
        <v>3.54</v>
      </c>
      <c r="F5" s="77">
        <v>31</v>
      </c>
      <c r="G5" s="77">
        <v>31</v>
      </c>
      <c r="H5" s="190">
        <v>0</v>
      </c>
      <c r="I5" s="190">
        <v>0</v>
      </c>
      <c r="J5" s="77">
        <v>0</v>
      </c>
      <c r="K5" s="77">
        <v>0</v>
      </c>
      <c r="L5" s="98">
        <v>185.67</v>
      </c>
      <c r="M5" s="77">
        <v>193</v>
      </c>
      <c r="N5" s="77">
        <v>77</v>
      </c>
      <c r="O5" s="77">
        <v>73</v>
      </c>
      <c r="P5" s="77">
        <v>23</v>
      </c>
      <c r="Q5" s="77">
        <v>35</v>
      </c>
      <c r="R5" s="77">
        <v>2</v>
      </c>
      <c r="S5" s="77">
        <v>136</v>
      </c>
      <c r="T5" s="77">
        <v>772</v>
      </c>
      <c r="U5" s="99"/>
      <c r="V5" s="51">
        <f t="shared" si="3"/>
        <v>4.2857142857142856</v>
      </c>
      <c r="W5" s="7">
        <f>IF(V5&lt;LeagueRatings!$K$10,((LeagueRatings!$K$10-V5)/LeagueRatings!$K$10)*36,(LeagueRatings!$K$10-V5)*6.48)</f>
        <v>17.11821834627651</v>
      </c>
      <c r="X5" s="17">
        <v>-1.49</v>
      </c>
      <c r="Y5" s="17">
        <f t="shared" si="4"/>
        <v>2.9870129870129869</v>
      </c>
      <c r="Z5" s="7">
        <f>IF(Y5&lt;LeagueRatings!$K$8,((LeagueRatings!$K$8-Y5)/LeagueRatings!$K$8)*36,(LeagueRatings!$K$8-Y5)/LeagueRatings!$K$11)</f>
        <v>-5.1219132271407188</v>
      </c>
      <c r="AA5" s="17">
        <v>0.42</v>
      </c>
      <c r="AB5" s="18">
        <f>+((LeagueRatings!$I$6-E5)*5)+9.5</f>
        <v>10.872493872332578</v>
      </c>
      <c r="AC5" s="18">
        <f t="shared" si="5"/>
        <v>10.872493872332578</v>
      </c>
      <c r="AD5" s="18">
        <f t="shared" si="6"/>
        <v>-0.19739322453815933</v>
      </c>
      <c r="AE5" s="4">
        <f t="shared" si="7"/>
        <v>9.6051006477944192</v>
      </c>
      <c r="AF5" s="42" t="s">
        <v>706</v>
      </c>
      <c r="AG5" s="5" t="s">
        <v>42</v>
      </c>
      <c r="AH5" s="5" t="s">
        <v>88</v>
      </c>
      <c r="AI5" s="5" t="s">
        <v>27</v>
      </c>
      <c r="AJ5" s="15">
        <f>+AO5*LeagueRatings!$K$27</f>
        <v>114.81481481481481</v>
      </c>
      <c r="AK5" s="73">
        <f>F5*LeagueRatings!$K$27</f>
        <v>19.1358024691358</v>
      </c>
      <c r="AL5" s="73">
        <f>G5*LeagueRatings!$K$27</f>
        <v>19.1358024691358</v>
      </c>
      <c r="AM5" s="73">
        <f>T5*LeagueRatings!$K$27</f>
        <v>476.54320987654319</v>
      </c>
      <c r="AO5" s="73">
        <f t="shared" ref="AO5:AO66" si="8">ROUNDUP(L5,0)</f>
        <v>186</v>
      </c>
      <c r="AP5" s="116"/>
      <c r="AQ5" s="116"/>
      <c r="AR5" s="116"/>
      <c r="AT5" s="148">
        <v>90.67</v>
      </c>
    </row>
    <row r="6" spans="1:46" x14ac:dyDescent="0.2">
      <c r="A6" s="42" t="s">
        <v>712</v>
      </c>
      <c r="B6" s="77" t="s">
        <v>233</v>
      </c>
      <c r="C6" s="77">
        <v>7</v>
      </c>
      <c r="D6" s="77">
        <v>7</v>
      </c>
      <c r="E6" s="98">
        <v>3.57</v>
      </c>
      <c r="F6" s="77">
        <v>20</v>
      </c>
      <c r="G6" s="77">
        <v>20</v>
      </c>
      <c r="H6" s="190">
        <v>1</v>
      </c>
      <c r="I6" s="190">
        <v>0</v>
      </c>
      <c r="J6" s="77">
        <v>0</v>
      </c>
      <c r="K6" s="77">
        <v>0</v>
      </c>
      <c r="L6" s="98">
        <v>113.33</v>
      </c>
      <c r="M6" s="77">
        <v>111</v>
      </c>
      <c r="N6" s="77">
        <v>48</v>
      </c>
      <c r="O6" s="77">
        <v>45</v>
      </c>
      <c r="P6" s="77">
        <v>7</v>
      </c>
      <c r="Q6" s="77">
        <v>38</v>
      </c>
      <c r="R6" s="77">
        <v>0</v>
      </c>
      <c r="S6" s="77">
        <v>88</v>
      </c>
      <c r="T6" s="77">
        <v>476</v>
      </c>
      <c r="U6" s="99"/>
      <c r="V6" s="51">
        <f t="shared" si="3"/>
        <v>7.9831932773109235</v>
      </c>
      <c r="W6" s="7">
        <f>IF(V6&lt;LeagueRatings!$K$10,((LeagueRatings!$K$10-V6)/LeagueRatings!$K$10)*36,(LeagueRatings!$K$10-V6)*6.48)</f>
        <v>0.82805378227977555</v>
      </c>
      <c r="X6" s="17">
        <v>-0.08</v>
      </c>
      <c r="Y6" s="17">
        <f t="shared" si="4"/>
        <v>1.4705882352941175</v>
      </c>
      <c r="Z6" s="7">
        <f>IF(Y6&lt;LeagueRatings!$K$8,((LeagueRatings!$K$8-Y6)/LeagueRatings!$K$8)*36,(LeagueRatings!$K$8-Y6)/LeagueRatings!$K$11)</f>
        <v>13.432192960866356</v>
      </c>
      <c r="AA6" s="17">
        <v>-0.97</v>
      </c>
      <c r="AB6" s="18">
        <f>+((LeagueRatings!$I$6-E6)*5)+9.5</f>
        <v>10.72249387233258</v>
      </c>
      <c r="AC6" s="18">
        <f t="shared" si="5"/>
        <v>10.72249387233258</v>
      </c>
      <c r="AD6" s="18">
        <f t="shared" si="6"/>
        <v>7.3915997529339028E-2</v>
      </c>
      <c r="AE6" s="4">
        <f t="shared" si="7"/>
        <v>9.7464098698619175</v>
      </c>
      <c r="AF6" s="42" t="s">
        <v>712</v>
      </c>
      <c r="AG6" s="5" t="s">
        <v>42</v>
      </c>
      <c r="AH6" s="5" t="s">
        <v>62</v>
      </c>
      <c r="AI6" s="5" t="s">
        <v>24</v>
      </c>
      <c r="AJ6" s="15">
        <f>+AO6*LeagueRatings!$K$27</f>
        <v>70.370370370370367</v>
      </c>
      <c r="AK6" s="73">
        <f>F6*LeagueRatings!$K$27</f>
        <v>12.345679012345679</v>
      </c>
      <c r="AL6" s="73">
        <f>G6*LeagueRatings!$K$27</f>
        <v>12.345679012345679</v>
      </c>
      <c r="AM6" s="73">
        <f>T6*LeagueRatings!$K$27</f>
        <v>293.82716049382714</v>
      </c>
      <c r="AO6" s="73">
        <f t="shared" si="8"/>
        <v>114</v>
      </c>
      <c r="AT6" s="148">
        <v>47.67</v>
      </c>
    </row>
    <row r="7" spans="1:46" x14ac:dyDescent="0.2">
      <c r="A7" s="42" t="s">
        <v>580</v>
      </c>
      <c r="B7" s="77" t="s">
        <v>233</v>
      </c>
      <c r="C7" s="77">
        <v>10</v>
      </c>
      <c r="D7" s="77">
        <v>9</v>
      </c>
      <c r="E7" s="98">
        <v>3.23</v>
      </c>
      <c r="F7" s="77">
        <v>27</v>
      </c>
      <c r="G7" s="77">
        <v>26</v>
      </c>
      <c r="H7" s="190">
        <v>1</v>
      </c>
      <c r="I7" s="190">
        <v>1</v>
      </c>
      <c r="J7" s="77">
        <v>0</v>
      </c>
      <c r="K7" s="77">
        <v>0</v>
      </c>
      <c r="L7" s="98">
        <v>159</v>
      </c>
      <c r="M7" s="77">
        <v>155</v>
      </c>
      <c r="N7" s="77">
        <v>61</v>
      </c>
      <c r="O7" s="77">
        <v>57</v>
      </c>
      <c r="P7" s="77">
        <v>25</v>
      </c>
      <c r="Q7" s="77">
        <v>51</v>
      </c>
      <c r="R7" s="77">
        <v>1</v>
      </c>
      <c r="S7" s="77">
        <v>111</v>
      </c>
      <c r="T7" s="77">
        <v>671</v>
      </c>
      <c r="U7" s="99"/>
      <c r="V7" s="51">
        <f t="shared" si="3"/>
        <v>7.4626865671641784</v>
      </c>
      <c r="W7" s="7">
        <f>IF(V7&lt;LeagueRatings!$K$10,((LeagueRatings!$K$10-V7)/LeagueRatings!$K$10)*36,(LeagueRatings!$K$10-V7)*6.48)</f>
        <v>3.1212757273471579</v>
      </c>
      <c r="X7" s="17">
        <v>-0.24</v>
      </c>
      <c r="Y7" s="17">
        <f t="shared" si="4"/>
        <v>3.7313432835820892</v>
      </c>
      <c r="Z7" s="7">
        <f>IF(Y7&lt;LeagueRatings!$K$8,((LeagueRatings!$K$8-Y7)/LeagueRatings!$K$8)*36,(LeagueRatings!$K$8-Y7)/LeagueRatings!$K$11)</f>
        <v>-11.068175579026452</v>
      </c>
      <c r="AA7" s="17">
        <v>1.03</v>
      </c>
      <c r="AB7" s="18">
        <f>+((LeagueRatings!$I$6-E7)*5)+9.5</f>
        <v>12.422493872332579</v>
      </c>
      <c r="AC7" s="18">
        <f t="shared" si="5"/>
        <v>12.422493872332579</v>
      </c>
      <c r="AD7" s="18">
        <f t="shared" si="6"/>
        <v>0.10610062893081756</v>
      </c>
      <c r="AE7" s="4">
        <f t="shared" si="7"/>
        <v>13.318594501263398</v>
      </c>
      <c r="AF7" s="42" t="s">
        <v>580</v>
      </c>
      <c r="AG7" s="5" t="s">
        <v>17</v>
      </c>
      <c r="AH7" s="5" t="s">
        <v>23</v>
      </c>
      <c r="AI7" s="5" t="s">
        <v>40</v>
      </c>
      <c r="AJ7" s="15">
        <f>+AO7*LeagueRatings!$K$27</f>
        <v>98.148148148148138</v>
      </c>
      <c r="AK7" s="73">
        <f>F7*LeagueRatings!$K$27</f>
        <v>16.666666666666664</v>
      </c>
      <c r="AL7" s="73">
        <f>G7*LeagueRatings!$K$27</f>
        <v>16.049382716049383</v>
      </c>
      <c r="AM7" s="73">
        <f>T7*LeagueRatings!$K$27</f>
        <v>414.19753086419752</v>
      </c>
      <c r="AO7" s="73">
        <f t="shared" si="8"/>
        <v>159</v>
      </c>
      <c r="AT7" s="148">
        <v>171.33</v>
      </c>
    </row>
    <row r="8" spans="1:46" x14ac:dyDescent="0.2">
      <c r="A8" s="42" t="s">
        <v>700</v>
      </c>
      <c r="B8" s="77" t="s">
        <v>233</v>
      </c>
      <c r="C8" s="77">
        <v>3</v>
      </c>
      <c r="D8" s="77">
        <v>2</v>
      </c>
      <c r="E8" s="98">
        <v>2.97</v>
      </c>
      <c r="F8" s="77">
        <v>60</v>
      </c>
      <c r="G8" s="77">
        <v>0</v>
      </c>
      <c r="H8" s="190">
        <v>0</v>
      </c>
      <c r="I8" s="190">
        <v>0</v>
      </c>
      <c r="J8" s="77">
        <v>11</v>
      </c>
      <c r="K8" s="77">
        <v>17</v>
      </c>
      <c r="L8" s="98">
        <v>60.67</v>
      </c>
      <c r="M8" s="77">
        <v>55</v>
      </c>
      <c r="N8" s="77">
        <v>22</v>
      </c>
      <c r="O8" s="77">
        <v>20</v>
      </c>
      <c r="P8" s="77">
        <v>4</v>
      </c>
      <c r="Q8" s="77">
        <v>12</v>
      </c>
      <c r="R8" s="77">
        <v>3</v>
      </c>
      <c r="S8" s="77">
        <v>45</v>
      </c>
      <c r="T8" s="77">
        <v>241</v>
      </c>
      <c r="U8" s="99"/>
      <c r="V8" s="51">
        <f t="shared" si="3"/>
        <v>3.7815126050420167</v>
      </c>
      <c r="W8" s="7">
        <f>IF(V8&lt;LeagueRatings!$K$10,((LeagueRatings!$K$10-V8)/LeagueRatings!$K$10)*36,(LeagueRatings!$K$10-V8)*6.48)</f>
        <v>19.339604423185158</v>
      </c>
      <c r="X8" s="17">
        <v>-1.69</v>
      </c>
      <c r="Y8" s="17">
        <f t="shared" si="4"/>
        <v>1.680672268907563</v>
      </c>
      <c r="Z8" s="7">
        <f>IF(Y8&lt;LeagueRatings!$K$8,((LeagueRatings!$K$8-Y8)/LeagueRatings!$K$8)*36,(LeagueRatings!$K$8-Y8)/LeagueRatings!$K$11)</f>
        <v>10.208220526704405</v>
      </c>
      <c r="AA8" s="17">
        <v>-0.73</v>
      </c>
      <c r="AB8" s="18">
        <f>+((LeagueRatings!$I$6-E8)*5)+9.5</f>
        <v>13.722493872332578</v>
      </c>
      <c r="AC8" s="18">
        <f t="shared" si="5"/>
        <v>13.722493872332578</v>
      </c>
      <c r="AD8" s="18">
        <f t="shared" si="6"/>
        <v>0.58419482446019444</v>
      </c>
      <c r="AE8" s="4">
        <f t="shared" si="7"/>
        <v>11.886688696792772</v>
      </c>
      <c r="AF8" s="42" t="s">
        <v>700</v>
      </c>
      <c r="AG8" s="5" t="s">
        <v>64</v>
      </c>
      <c r="AH8" s="5" t="s">
        <v>79</v>
      </c>
      <c r="AI8" s="5" t="s">
        <v>70</v>
      </c>
      <c r="AJ8" s="15">
        <f>+AO8*LeagueRatings!$K$27</f>
        <v>37.654320987654316</v>
      </c>
      <c r="AK8" s="73">
        <f>F8*LeagueRatings!$K$27</f>
        <v>37.037037037037038</v>
      </c>
      <c r="AL8" s="73">
        <f>G8*LeagueRatings!$K$27</f>
        <v>0</v>
      </c>
      <c r="AM8" s="73">
        <f>T8*LeagueRatings!$K$27</f>
        <v>148.76543209876542</v>
      </c>
      <c r="AO8" s="73">
        <f t="shared" si="8"/>
        <v>61</v>
      </c>
      <c r="AT8" s="148">
        <v>139.33000000000001</v>
      </c>
    </row>
    <row r="9" spans="1:46" x14ac:dyDescent="0.2">
      <c r="A9" s="42" t="s">
        <v>754</v>
      </c>
      <c r="B9" s="77" t="s">
        <v>233</v>
      </c>
      <c r="C9" s="77">
        <v>6</v>
      </c>
      <c r="D9" s="77">
        <v>9</v>
      </c>
      <c r="E9" s="98">
        <v>4.8099999999999996</v>
      </c>
      <c r="F9" s="77">
        <v>25</v>
      </c>
      <c r="G9" s="77">
        <v>22</v>
      </c>
      <c r="H9" s="190">
        <v>0</v>
      </c>
      <c r="I9" s="190">
        <v>0</v>
      </c>
      <c r="J9" s="77">
        <v>0</v>
      </c>
      <c r="K9" s="77">
        <v>0</v>
      </c>
      <c r="L9" s="98">
        <v>125.33</v>
      </c>
      <c r="M9" s="77">
        <v>113</v>
      </c>
      <c r="N9" s="77">
        <v>68</v>
      </c>
      <c r="O9" s="77">
        <v>67</v>
      </c>
      <c r="P9" s="77">
        <v>14</v>
      </c>
      <c r="Q9" s="77">
        <v>77</v>
      </c>
      <c r="R9" s="77">
        <v>0</v>
      </c>
      <c r="S9" s="77">
        <v>116</v>
      </c>
      <c r="T9" s="77">
        <v>553</v>
      </c>
      <c r="U9" s="99"/>
      <c r="V9" s="51">
        <f t="shared" si="3"/>
        <v>13.924050632911392</v>
      </c>
      <c r="W9" s="7">
        <f>IF(V9&lt;LeagueRatings!$K$10,((LeagueRatings!$K$10-V9)/LeagueRatings!$K$10)*36,(LeagueRatings!$K$10-V9)*6.48)</f>
        <v>-37.278849595382063</v>
      </c>
      <c r="X9" s="17">
        <v>5.44</v>
      </c>
      <c r="Y9" s="17">
        <f t="shared" si="4"/>
        <v>2.5316455696202533</v>
      </c>
      <c r="Z9" s="7">
        <f>IF(Y9&lt;LeagueRatings!$K$8,((LeagueRatings!$K$8-Y9)/LeagueRatings!$K$8)*36,(LeagueRatings!$K$8-Y9)/LeagueRatings!$K$11)</f>
        <v>-1.484100628622546</v>
      </c>
      <c r="AA9" s="17">
        <v>0.08</v>
      </c>
      <c r="AB9" s="18">
        <f>+((LeagueRatings!$I$6-E9)*5)+9.5</f>
        <v>4.5224938723325803</v>
      </c>
      <c r="AC9" s="18">
        <f t="shared" si="5"/>
        <v>4.5224938723325803</v>
      </c>
      <c r="AD9" s="18">
        <f t="shared" si="6"/>
        <v>0.61866193249820434</v>
      </c>
      <c r="AE9" s="4">
        <f t="shared" si="7"/>
        <v>10.661155804830786</v>
      </c>
      <c r="AF9" s="42" t="s">
        <v>754</v>
      </c>
      <c r="AG9" s="5" t="s">
        <v>75</v>
      </c>
      <c r="AH9" s="5" t="s">
        <v>66</v>
      </c>
      <c r="AI9" s="5" t="s">
        <v>16</v>
      </c>
      <c r="AJ9" s="15">
        <f>+AO9*LeagueRatings!$K$27</f>
        <v>77.777777777777771</v>
      </c>
      <c r="AK9" s="73">
        <f>F9*LeagueRatings!$K$27</f>
        <v>15.432098765432098</v>
      </c>
      <c r="AL9" s="73">
        <f>G9*LeagueRatings!$K$27</f>
        <v>13.580246913580247</v>
      </c>
      <c r="AM9" s="73">
        <f>T9*LeagueRatings!$K$27</f>
        <v>341.35802469135803</v>
      </c>
      <c r="AO9" s="73">
        <f t="shared" si="8"/>
        <v>126</v>
      </c>
      <c r="AT9" s="148">
        <v>86.33</v>
      </c>
    </row>
    <row r="10" spans="1:46" x14ac:dyDescent="0.2">
      <c r="A10" s="42" t="s">
        <v>703</v>
      </c>
      <c r="B10" s="77" t="s">
        <v>233</v>
      </c>
      <c r="C10" s="77">
        <v>2</v>
      </c>
      <c r="D10" s="77">
        <v>3</v>
      </c>
      <c r="E10" s="98">
        <v>3.48</v>
      </c>
      <c r="F10" s="77">
        <v>63</v>
      </c>
      <c r="G10" s="77">
        <v>0</v>
      </c>
      <c r="H10" s="190">
        <v>0</v>
      </c>
      <c r="I10" s="190">
        <v>0</v>
      </c>
      <c r="J10" s="77">
        <v>0</v>
      </c>
      <c r="K10" s="77">
        <v>3</v>
      </c>
      <c r="L10" s="98">
        <v>51.67</v>
      </c>
      <c r="M10" s="77">
        <v>51</v>
      </c>
      <c r="N10" s="77">
        <v>23</v>
      </c>
      <c r="O10" s="77">
        <v>20</v>
      </c>
      <c r="P10" s="77">
        <v>7</v>
      </c>
      <c r="Q10" s="77">
        <v>17</v>
      </c>
      <c r="R10" s="77">
        <v>4</v>
      </c>
      <c r="S10" s="77">
        <v>53</v>
      </c>
      <c r="T10" s="77">
        <v>226</v>
      </c>
      <c r="U10" s="99"/>
      <c r="V10" s="51">
        <f t="shared" si="3"/>
        <v>5.8558558558558556</v>
      </c>
      <c r="W10" s="7">
        <f>IF(V10&lt;LeagueRatings!$K$10,((LeagueRatings!$K$10-V10)/LeagueRatings!$K$10)*36,(LeagueRatings!$K$10-V10)*6.48)</f>
        <v>10.200568611278715</v>
      </c>
      <c r="X10" s="17">
        <v>-0.83</v>
      </c>
      <c r="Y10" s="17">
        <f t="shared" si="4"/>
        <v>3.1531531531531529</v>
      </c>
      <c r="Z10" s="7">
        <f>IF(Y10&lt;LeagueRatings!$K$8,((LeagueRatings!$K$8-Y10)/LeagueRatings!$K$8)*36,(LeagueRatings!$K$8-Y10)/LeagueRatings!$K$11)</f>
        <v>-6.4491640721069547</v>
      </c>
      <c r="AA10" s="17">
        <v>0.51</v>
      </c>
      <c r="AB10" s="18">
        <f>+((LeagueRatings!$I$6-E10)*5)+9.5</f>
        <v>11.172493872332579</v>
      </c>
      <c r="AC10" s="18">
        <f t="shared" si="5"/>
        <v>11.172493872332579</v>
      </c>
      <c r="AD10" s="18">
        <f t="shared" si="6"/>
        <v>2.076833752661128E-2</v>
      </c>
      <c r="AE10" s="4">
        <f t="shared" si="7"/>
        <v>10.87326220985919</v>
      </c>
      <c r="AF10" s="42" t="s">
        <v>703</v>
      </c>
      <c r="AG10" s="5" t="s">
        <v>75</v>
      </c>
      <c r="AH10" s="5" t="s">
        <v>70</v>
      </c>
      <c r="AI10" s="5" t="s">
        <v>47</v>
      </c>
      <c r="AJ10" s="15">
        <f>+AO10*LeagueRatings!$K$27</f>
        <v>32.098765432098766</v>
      </c>
      <c r="AK10" s="73">
        <f>F10*LeagueRatings!$K$27</f>
        <v>38.888888888888886</v>
      </c>
      <c r="AL10" s="73">
        <f>G10*LeagueRatings!$K$27</f>
        <v>0</v>
      </c>
      <c r="AM10" s="73">
        <f>T10*LeagueRatings!$K$27</f>
        <v>139.50617283950618</v>
      </c>
      <c r="AO10" s="73">
        <f t="shared" si="8"/>
        <v>52</v>
      </c>
      <c r="AT10" s="148">
        <v>70.33</v>
      </c>
    </row>
    <row r="11" spans="1:46" s="27" customFormat="1" x14ac:dyDescent="0.2">
      <c r="A11" s="42" t="s">
        <v>707</v>
      </c>
      <c r="B11" s="77" t="s">
        <v>233</v>
      </c>
      <c r="C11" s="77">
        <v>4</v>
      </c>
      <c r="D11" s="77">
        <v>2</v>
      </c>
      <c r="E11" s="98">
        <v>2.76</v>
      </c>
      <c r="F11" s="77">
        <v>37</v>
      </c>
      <c r="G11" s="77">
        <v>1</v>
      </c>
      <c r="H11" s="190">
        <v>0</v>
      </c>
      <c r="I11" s="190">
        <v>0</v>
      </c>
      <c r="J11" s="77">
        <v>0</v>
      </c>
      <c r="K11" s="77">
        <v>0</v>
      </c>
      <c r="L11" s="98">
        <v>58.67</v>
      </c>
      <c r="M11" s="77">
        <v>70</v>
      </c>
      <c r="N11" s="77">
        <v>22</v>
      </c>
      <c r="O11" s="77">
        <v>18</v>
      </c>
      <c r="P11" s="77">
        <v>2</v>
      </c>
      <c r="Q11" s="77">
        <v>13</v>
      </c>
      <c r="R11" s="77">
        <v>2</v>
      </c>
      <c r="S11" s="77">
        <v>34</v>
      </c>
      <c r="T11" s="77">
        <v>255</v>
      </c>
      <c r="U11" s="99"/>
      <c r="V11" s="51">
        <f t="shared" si="3"/>
        <v>4.3478260869565215</v>
      </c>
      <c r="W11" s="7">
        <f>IF(V11&lt;LeagueRatings!$K$10,((LeagueRatings!$K$10-V11)/LeagueRatings!$K$10)*36,(LeagueRatings!$K$10-V11)*6.48)</f>
        <v>16.844569336802255</v>
      </c>
      <c r="X11" s="17">
        <v>-1.49</v>
      </c>
      <c r="Y11" s="17">
        <f t="shared" si="4"/>
        <v>0.79051383399209485</v>
      </c>
      <c r="Z11" s="7">
        <f>IF(Y11&lt;LeagueRatings!$K$8,((LeagueRatings!$K$8-Y11)/LeagueRatings!$K$8)*36,(LeagueRatings!$K$8-Y11)/LeagueRatings!$K$11)</f>
        <v>23.868688706236462</v>
      </c>
      <c r="AA11" s="17">
        <v>-1.98</v>
      </c>
      <c r="AB11" s="18">
        <f>+((LeagueRatings!$I$6-E11)*5)+9.5</f>
        <v>14.77249387233258</v>
      </c>
      <c r="AC11" s="18">
        <f t="shared" si="5"/>
        <v>14.77249387233258</v>
      </c>
      <c r="AD11" s="18">
        <f t="shared" si="6"/>
        <v>-0.96557013806033765</v>
      </c>
      <c r="AE11" s="4">
        <f t="shared" si="7"/>
        <v>10.336923734272242</v>
      </c>
      <c r="AF11" s="42" t="s">
        <v>707</v>
      </c>
      <c r="AG11" s="5" t="s">
        <v>75</v>
      </c>
      <c r="AH11" s="5" t="s">
        <v>88</v>
      </c>
      <c r="AI11" s="5" t="s">
        <v>83</v>
      </c>
      <c r="AJ11" s="15">
        <f>+AO11*LeagueRatings!$K$27</f>
        <v>36.419753086419753</v>
      </c>
      <c r="AK11" s="73">
        <f>F11*LeagueRatings!$K$27</f>
        <v>22.839506172839506</v>
      </c>
      <c r="AL11" s="73">
        <f>G11*LeagueRatings!$K$27</f>
        <v>0.61728395061728392</v>
      </c>
      <c r="AM11" s="73">
        <f>T11*LeagueRatings!$K$27</f>
        <v>157.40740740740739</v>
      </c>
      <c r="AO11" s="73">
        <f t="shared" si="8"/>
        <v>59</v>
      </c>
      <c r="AP11" s="116"/>
      <c r="AQ11" s="116"/>
      <c r="AR11" s="116"/>
      <c r="AT11" s="148">
        <v>51</v>
      </c>
    </row>
    <row r="12" spans="1:46" x14ac:dyDescent="0.2">
      <c r="A12" s="42" t="s">
        <v>716</v>
      </c>
      <c r="B12" s="77" t="s">
        <v>233</v>
      </c>
      <c r="C12" s="77">
        <v>2</v>
      </c>
      <c r="D12" s="77">
        <v>0</v>
      </c>
      <c r="E12" s="98">
        <v>1.35</v>
      </c>
      <c r="F12" s="77">
        <v>23</v>
      </c>
      <c r="G12" s="77">
        <v>0</v>
      </c>
      <c r="H12" s="190">
        <v>0</v>
      </c>
      <c r="I12" s="190">
        <v>0</v>
      </c>
      <c r="J12" s="77">
        <v>1</v>
      </c>
      <c r="K12" s="77">
        <v>2</v>
      </c>
      <c r="L12" s="98">
        <v>20</v>
      </c>
      <c r="M12" s="77">
        <v>8</v>
      </c>
      <c r="N12" s="77">
        <v>3</v>
      </c>
      <c r="O12" s="77">
        <v>3</v>
      </c>
      <c r="P12" s="77">
        <v>1</v>
      </c>
      <c r="Q12" s="77">
        <v>4</v>
      </c>
      <c r="R12" s="77">
        <v>0</v>
      </c>
      <c r="S12" s="77">
        <v>34</v>
      </c>
      <c r="T12" s="77">
        <v>72</v>
      </c>
      <c r="U12" s="99"/>
      <c r="V12" s="51">
        <f t="shared" si="3"/>
        <v>5.5555555555555554</v>
      </c>
      <c r="W12" s="7">
        <f>IF(V12&lt;LeagueRatings!$K$10,((LeagueRatings!$K$10-V12)/LeagueRatings!$K$10)*36,(LeagueRatings!$K$10-V12)*6.48)</f>
        <v>11.523616374802884</v>
      </c>
      <c r="X12" s="17">
        <v>-1.01</v>
      </c>
      <c r="Y12" s="17">
        <f t="shared" si="4"/>
        <v>1.3888888888888888</v>
      </c>
      <c r="Z12" s="7">
        <f>IF(Y12&lt;LeagueRatings!$K$8,((LeagueRatings!$K$8-Y12)/LeagueRatings!$K$8)*36,(LeagueRatings!$K$8-Y12)/LeagueRatings!$K$11)</f>
        <v>14.685960018596003</v>
      </c>
      <c r="AA12" s="17">
        <v>-1.1399999999999999</v>
      </c>
      <c r="AB12" s="18">
        <f>+((LeagueRatings!$I$6-E12)*5)+9.5</f>
        <v>21.822493872332579</v>
      </c>
      <c r="AC12" s="18">
        <f t="shared" si="5"/>
        <v>21.822493872332579</v>
      </c>
      <c r="AD12" s="18">
        <f t="shared" si="6"/>
        <v>4.13</v>
      </c>
      <c r="AE12" s="4">
        <f t="shared" si="7"/>
        <v>23.80249387233258</v>
      </c>
      <c r="AF12" s="42" t="s">
        <v>716</v>
      </c>
      <c r="AG12" s="5" t="s">
        <v>436</v>
      </c>
      <c r="AH12" s="5" t="s">
        <v>52</v>
      </c>
      <c r="AI12" s="5" t="s">
        <v>29</v>
      </c>
      <c r="AJ12" s="15">
        <f>+AO12*LeagueRatings!$K$27</f>
        <v>12.345679012345679</v>
      </c>
      <c r="AK12" s="73">
        <f>F12*LeagueRatings!$K$27</f>
        <v>14.19753086419753</v>
      </c>
      <c r="AL12" s="73">
        <f>G12*LeagueRatings!$K$27</f>
        <v>0</v>
      </c>
      <c r="AM12" s="73">
        <f>T12*LeagueRatings!$K$27</f>
        <v>44.444444444444443</v>
      </c>
      <c r="AO12" s="73">
        <f t="shared" si="8"/>
        <v>20</v>
      </c>
      <c r="AT12" s="148">
        <v>74.67</v>
      </c>
    </row>
    <row r="13" spans="1:46" x14ac:dyDescent="0.2">
      <c r="A13" s="42" t="s">
        <v>708</v>
      </c>
      <c r="B13" s="77" t="s">
        <v>233</v>
      </c>
      <c r="C13" s="77">
        <v>15</v>
      </c>
      <c r="D13" s="77">
        <v>8</v>
      </c>
      <c r="E13" s="98">
        <v>3.65</v>
      </c>
      <c r="F13" s="77">
        <v>28</v>
      </c>
      <c r="G13" s="77">
        <v>28</v>
      </c>
      <c r="H13" s="190">
        <v>0</v>
      </c>
      <c r="I13" s="190">
        <v>0</v>
      </c>
      <c r="J13" s="77">
        <v>0</v>
      </c>
      <c r="K13" s="77">
        <v>0</v>
      </c>
      <c r="L13" s="98">
        <v>165.33</v>
      </c>
      <c r="M13" s="77">
        <v>149</v>
      </c>
      <c r="N13" s="77">
        <v>68</v>
      </c>
      <c r="O13" s="77">
        <v>67</v>
      </c>
      <c r="P13" s="77">
        <v>20</v>
      </c>
      <c r="Q13" s="77">
        <v>52</v>
      </c>
      <c r="R13" s="77">
        <v>2</v>
      </c>
      <c r="S13" s="77">
        <v>139</v>
      </c>
      <c r="T13" s="77">
        <v>687</v>
      </c>
      <c r="U13" s="99"/>
      <c r="V13" s="51">
        <f t="shared" si="3"/>
        <v>7.2992700729926998</v>
      </c>
      <c r="W13" s="7">
        <f>IF(V13&lt;LeagueRatings!$K$10,((LeagueRatings!$K$10-V13)/LeagueRatings!$K$10)*36,(LeagueRatings!$K$10-V13)*6.48)</f>
        <v>3.8412477917118202</v>
      </c>
      <c r="X13" s="17">
        <v>-0.32</v>
      </c>
      <c r="Y13" s="17">
        <f t="shared" si="4"/>
        <v>2.9197080291970803</v>
      </c>
      <c r="Z13" s="7">
        <f>IF(Y13&lt;LeagueRatings!$K$8,((LeagueRatings!$K$8-Y13)/LeagueRatings!$K$8)*36,(LeagueRatings!$K$8-Y13)/LeagueRatings!$K$11)</f>
        <v>-4.5842313154938132</v>
      </c>
      <c r="AA13" s="17">
        <v>0.42</v>
      </c>
      <c r="AB13" s="18">
        <f>+((LeagueRatings!$I$6-E13)*5)+9.5</f>
        <v>10.322493872332579</v>
      </c>
      <c r="AC13" s="18">
        <f t="shared" si="5"/>
        <v>10.322493872332579</v>
      </c>
      <c r="AD13" s="18">
        <f t="shared" si="6"/>
        <v>0.62140506865057832</v>
      </c>
      <c r="AE13" s="4">
        <f t="shared" si="7"/>
        <v>11.043898940983157</v>
      </c>
      <c r="AF13" s="42" t="s">
        <v>708</v>
      </c>
      <c r="AG13" s="10" t="s">
        <v>75</v>
      </c>
      <c r="AH13" s="10" t="s">
        <v>33</v>
      </c>
      <c r="AI13" s="10" t="s">
        <v>27</v>
      </c>
      <c r="AJ13" s="15">
        <f>+AO13*LeagueRatings!$K$27</f>
        <v>102.46913580246913</v>
      </c>
      <c r="AK13" s="73">
        <f>F13*LeagueRatings!$K$27</f>
        <v>17.283950617283949</v>
      </c>
      <c r="AL13" s="73">
        <f>G13*LeagueRatings!$K$27</f>
        <v>17.283950617283949</v>
      </c>
      <c r="AM13" s="73">
        <f>T13*LeagueRatings!$K$27</f>
        <v>424.07407407407408</v>
      </c>
      <c r="AO13" s="73">
        <f t="shared" si="8"/>
        <v>166</v>
      </c>
      <c r="AT13" s="148">
        <v>50.67</v>
      </c>
    </row>
    <row r="14" spans="1:46" s="29" customFormat="1" x14ac:dyDescent="0.2">
      <c r="A14" s="42" t="s">
        <v>699</v>
      </c>
      <c r="B14" s="77" t="s">
        <v>233</v>
      </c>
      <c r="C14" s="77">
        <v>5</v>
      </c>
      <c r="D14" s="77">
        <v>2</v>
      </c>
      <c r="E14" s="98">
        <v>1.7</v>
      </c>
      <c r="F14" s="77">
        <v>68</v>
      </c>
      <c r="G14" s="77">
        <v>0</v>
      </c>
      <c r="H14" s="190">
        <v>0</v>
      </c>
      <c r="I14" s="190">
        <v>0</v>
      </c>
      <c r="J14" s="77">
        <v>4</v>
      </c>
      <c r="K14" s="77">
        <v>8</v>
      </c>
      <c r="L14" s="98">
        <v>68.67</v>
      </c>
      <c r="M14" s="77">
        <v>42</v>
      </c>
      <c r="N14" s="77">
        <v>14</v>
      </c>
      <c r="O14" s="77">
        <v>13</v>
      </c>
      <c r="P14" s="77">
        <v>6</v>
      </c>
      <c r="Q14" s="77">
        <v>19</v>
      </c>
      <c r="R14" s="77">
        <v>4</v>
      </c>
      <c r="S14" s="77">
        <v>73</v>
      </c>
      <c r="T14" s="77">
        <v>271</v>
      </c>
      <c r="U14" s="99"/>
      <c r="V14" s="51">
        <f t="shared" si="3"/>
        <v>5.6179775280898872</v>
      </c>
      <c r="W14" s="7">
        <f>IF(V14&lt;LeagueRatings!$K$10,((LeagueRatings!$K$10-V14)/LeagueRatings!$K$10)*36,(LeagueRatings!$K$10-V14)*6.48)</f>
        <v>11.248600828452355</v>
      </c>
      <c r="X14" s="17">
        <v>-0.92</v>
      </c>
      <c r="Y14" s="17">
        <f t="shared" si="4"/>
        <v>2.2471910112359552</v>
      </c>
      <c r="Z14" s="7">
        <f>IF(Y14&lt;LeagueRatings!$K$8,((LeagueRatings!$K$8-Y14)/LeagueRatings!$K$8)*36,(LeagueRatings!$K$8-Y14)/LeagueRatings!$K$11)</f>
        <v>1.5143622772789216</v>
      </c>
      <c r="AA14" s="17">
        <v>-0.14000000000000001</v>
      </c>
      <c r="AB14" s="18">
        <f>+((LeagueRatings!$I$6-E14)*5)+9.5</f>
        <v>20.072493872332579</v>
      </c>
      <c r="AC14" s="18">
        <f t="shared" si="5"/>
        <v>20.072493872332579</v>
      </c>
      <c r="AD14" s="18">
        <f t="shared" si="6"/>
        <v>2.6486544342507652</v>
      </c>
      <c r="AE14" s="4">
        <f t="shared" si="7"/>
        <v>21.661148306583346</v>
      </c>
      <c r="AF14" s="42" t="s">
        <v>699</v>
      </c>
      <c r="AG14" s="10" t="s">
        <v>84</v>
      </c>
      <c r="AH14" s="10" t="s">
        <v>63</v>
      </c>
      <c r="AI14" s="10" t="s">
        <v>61</v>
      </c>
      <c r="AJ14" s="15">
        <f>+AO14*LeagueRatings!$K$27</f>
        <v>42.592592592592588</v>
      </c>
      <c r="AK14" s="73">
        <f>F14*LeagueRatings!$K$27</f>
        <v>41.975308641975303</v>
      </c>
      <c r="AL14" s="73">
        <f>G14*LeagueRatings!$K$27</f>
        <v>0</v>
      </c>
      <c r="AM14" s="73">
        <f>T14*LeagueRatings!$K$27</f>
        <v>167.28395061728395</v>
      </c>
      <c r="AO14" s="73">
        <f t="shared" si="8"/>
        <v>69</v>
      </c>
      <c r="AP14" s="116"/>
      <c r="AQ14" s="116"/>
      <c r="AR14" s="116"/>
      <c r="AT14" s="148">
        <v>62</v>
      </c>
    </row>
    <row r="15" spans="1:46" s="27" customFormat="1" x14ac:dyDescent="0.2">
      <c r="A15" s="42" t="s">
        <v>705</v>
      </c>
      <c r="B15" s="77" t="s">
        <v>233</v>
      </c>
      <c r="C15" s="77">
        <v>13</v>
      </c>
      <c r="D15" s="77">
        <v>6</v>
      </c>
      <c r="E15" s="98">
        <v>3.34</v>
      </c>
      <c r="F15" s="77">
        <v>34</v>
      </c>
      <c r="G15" s="77">
        <v>34</v>
      </c>
      <c r="H15" s="190">
        <v>1</v>
      </c>
      <c r="I15" s="190">
        <v>1</v>
      </c>
      <c r="J15" s="77">
        <v>0</v>
      </c>
      <c r="K15" s="77">
        <v>0</v>
      </c>
      <c r="L15" s="98">
        <v>207.33</v>
      </c>
      <c r="M15" s="77">
        <v>189</v>
      </c>
      <c r="N15" s="77">
        <v>83</v>
      </c>
      <c r="O15" s="77">
        <v>77</v>
      </c>
      <c r="P15" s="77">
        <v>21</v>
      </c>
      <c r="Q15" s="77">
        <v>66</v>
      </c>
      <c r="R15" s="77">
        <v>1</v>
      </c>
      <c r="S15" s="77">
        <v>150</v>
      </c>
      <c r="T15" s="77">
        <v>871</v>
      </c>
      <c r="U15" s="99"/>
      <c r="V15" s="51">
        <f t="shared" si="3"/>
        <v>7.4712643678160928</v>
      </c>
      <c r="W15" s="7">
        <f>IF(V15&lt;LeagueRatings!$K$10,((LeagueRatings!$K$10-V15)/LeagueRatings!$K$10)*36,(LeagueRatings!$K$10-V15)*6.48)</f>
        <v>3.0834840902521483</v>
      </c>
      <c r="X15" s="17">
        <v>-0.24</v>
      </c>
      <c r="Y15" s="17">
        <f t="shared" si="4"/>
        <v>2.4137931034482758</v>
      </c>
      <c r="Z15" s="7">
        <f>IF(Y15&lt;LeagueRatings!$K$8,((LeagueRatings!$K$8-Y15)/LeagueRatings!$K$8)*36,(LeagueRatings!$K$8-Y15)/LeagueRatings!$K$11)</f>
        <v>-0.54260773775745208</v>
      </c>
      <c r="AA15" s="17">
        <v>0.08</v>
      </c>
      <c r="AB15" s="18">
        <f>+((LeagueRatings!$I$6-E15)*5)+9.5</f>
        <v>11.87249387233258</v>
      </c>
      <c r="AC15" s="18">
        <f t="shared" si="5"/>
        <v>11.87249387233258</v>
      </c>
      <c r="AD15" s="18">
        <f t="shared" si="6"/>
        <v>0.54886847055418952</v>
      </c>
      <c r="AE15" s="4">
        <f t="shared" si="7"/>
        <v>12.26136234288677</v>
      </c>
      <c r="AF15" s="42" t="s">
        <v>705</v>
      </c>
      <c r="AG15" s="5" t="s">
        <v>17</v>
      </c>
      <c r="AH15" s="5" t="s">
        <v>23</v>
      </c>
      <c r="AI15" s="5" t="s">
        <v>16</v>
      </c>
      <c r="AJ15" s="15">
        <f>+AO15*LeagueRatings!$K$27</f>
        <v>128.39506172839506</v>
      </c>
      <c r="AK15" s="73">
        <f>F15*LeagueRatings!$K$27</f>
        <v>20.987654320987652</v>
      </c>
      <c r="AL15" s="73">
        <f>G15*LeagueRatings!$K$27</f>
        <v>20.987654320987652</v>
      </c>
      <c r="AM15" s="73">
        <f>T15*LeagueRatings!$K$27</f>
        <v>537.65432098765427</v>
      </c>
      <c r="AO15" s="73">
        <f t="shared" si="8"/>
        <v>208</v>
      </c>
      <c r="AP15" s="116"/>
      <c r="AQ15" s="116"/>
      <c r="AR15" s="116"/>
      <c r="AT15" s="148">
        <v>56</v>
      </c>
    </row>
    <row r="16" spans="1:46" x14ac:dyDescent="0.2">
      <c r="A16" s="42" t="s">
        <v>553</v>
      </c>
      <c r="B16" s="77" t="s">
        <v>233</v>
      </c>
      <c r="C16" s="77">
        <v>3</v>
      </c>
      <c r="D16" s="77">
        <v>3</v>
      </c>
      <c r="E16" s="98">
        <v>3.83</v>
      </c>
      <c r="F16" s="77">
        <v>51</v>
      </c>
      <c r="G16" s="77">
        <v>0</v>
      </c>
      <c r="H16" s="190">
        <v>0</v>
      </c>
      <c r="I16" s="190">
        <v>0</v>
      </c>
      <c r="J16" s="77">
        <v>0</v>
      </c>
      <c r="K16" s="77">
        <v>0</v>
      </c>
      <c r="L16" s="98">
        <v>49.33</v>
      </c>
      <c r="M16" s="77">
        <v>50</v>
      </c>
      <c r="N16" s="77">
        <v>21</v>
      </c>
      <c r="O16" s="77">
        <v>21</v>
      </c>
      <c r="P16" s="77">
        <v>2</v>
      </c>
      <c r="Q16" s="77">
        <v>12</v>
      </c>
      <c r="R16" s="77">
        <v>2</v>
      </c>
      <c r="S16" s="77">
        <v>37</v>
      </c>
      <c r="T16" s="77">
        <v>207</v>
      </c>
      <c r="U16" s="99"/>
      <c r="V16" s="51">
        <f t="shared" si="3"/>
        <v>4.8780487804878048</v>
      </c>
      <c r="W16" s="7">
        <f>IF(V16&lt;LeagueRatings!$K$10,((LeagueRatings!$K$10-V16)/LeagueRatings!$K$10)*36,(LeagueRatings!$K$10-V16)*6.48)</f>
        <v>14.508541207143995</v>
      </c>
      <c r="X16" s="17">
        <v>-1.29</v>
      </c>
      <c r="Y16" s="17">
        <f t="shared" si="4"/>
        <v>0.97560975609756095</v>
      </c>
      <c r="Z16" s="7">
        <f>IF(Y16&lt;LeagueRatings!$K$8,((LeagueRatings!$K$8-Y16)/LeagueRatings!$K$8)*36,(LeagueRatings!$K$8-Y16)/LeagueRatings!$K$11)</f>
        <v>21.028186549647923</v>
      </c>
      <c r="AA16" s="17">
        <v>-1.68</v>
      </c>
      <c r="AB16" s="18">
        <f>+((LeagueRatings!$I$6-E16)*5)+9.5</f>
        <v>9.4224938723325788</v>
      </c>
      <c r="AC16" s="18">
        <f t="shared" si="5"/>
        <v>9.4224938723325788</v>
      </c>
      <c r="AD16" s="18">
        <f t="shared" si="6"/>
        <v>-6.7909993918507938E-2</v>
      </c>
      <c r="AE16" s="4">
        <f t="shared" si="7"/>
        <v>6.3845838784140714</v>
      </c>
      <c r="AF16" s="42" t="s">
        <v>553</v>
      </c>
      <c r="AG16" s="5" t="s">
        <v>71</v>
      </c>
      <c r="AH16" s="5" t="s">
        <v>29</v>
      </c>
      <c r="AI16" s="5" t="s">
        <v>85</v>
      </c>
      <c r="AJ16" s="15">
        <f>+AO16*LeagueRatings!$K$27</f>
        <v>30.864197530864196</v>
      </c>
      <c r="AK16" s="73">
        <f>F16*LeagueRatings!$K$27</f>
        <v>31.481481481481481</v>
      </c>
      <c r="AL16" s="73">
        <f>G16*LeagueRatings!$K$27</f>
        <v>0</v>
      </c>
      <c r="AM16" s="73">
        <f>T16*LeagueRatings!$K$27</f>
        <v>127.77777777777777</v>
      </c>
      <c r="AO16" s="73">
        <f t="shared" si="8"/>
        <v>50</v>
      </c>
      <c r="AT16" s="148">
        <v>22</v>
      </c>
    </row>
    <row r="17" spans="1:46" x14ac:dyDescent="0.2">
      <c r="A17" s="110"/>
      <c r="C17"/>
      <c r="D17" s="3"/>
      <c r="G17" s="63"/>
      <c r="I17" s="189"/>
      <c r="J17" s="63"/>
      <c r="K17" s="3"/>
      <c r="N17"/>
      <c r="R17" s="63"/>
      <c r="S17" s="2"/>
      <c r="T17"/>
      <c r="U17"/>
      <c r="V17" s="51"/>
      <c r="W17" s="7"/>
      <c r="Y17" s="17"/>
      <c r="Z17" s="7"/>
      <c r="AB17" s="18"/>
      <c r="AC17" s="18"/>
      <c r="AD17" s="18"/>
      <c r="AE17" s="4"/>
      <c r="AF17" s="110"/>
      <c r="AG17" s="61"/>
      <c r="AH17" s="61"/>
      <c r="AI17" s="61"/>
      <c r="AJ17" s="15"/>
      <c r="AK17" s="73"/>
      <c r="AL17" s="73"/>
      <c r="AM17" s="73"/>
      <c r="AO17" s="73"/>
      <c r="AT17" s="114"/>
    </row>
    <row r="18" spans="1:46" s="125" customFormat="1" x14ac:dyDescent="0.2">
      <c r="A18" s="70" t="s">
        <v>151</v>
      </c>
      <c r="B18" s="71" t="s">
        <v>245</v>
      </c>
      <c r="C18" s="72" t="s">
        <v>105</v>
      </c>
      <c r="D18" s="71" t="s">
        <v>106</v>
      </c>
      <c r="E18" s="72" t="s">
        <v>107</v>
      </c>
      <c r="F18" s="71" t="s">
        <v>153</v>
      </c>
      <c r="G18" s="71" t="s">
        <v>108</v>
      </c>
      <c r="H18" s="197" t="s">
        <v>109</v>
      </c>
      <c r="I18" s="191" t="s">
        <v>434</v>
      </c>
      <c r="J18" s="73" t="s">
        <v>110</v>
      </c>
      <c r="K18" s="73" t="s">
        <v>246</v>
      </c>
      <c r="L18" s="72" t="s">
        <v>111</v>
      </c>
      <c r="M18" s="71" t="s">
        <v>112</v>
      </c>
      <c r="N18" s="71" t="s">
        <v>113</v>
      </c>
      <c r="O18" s="71" t="s">
        <v>114</v>
      </c>
      <c r="P18" s="71" t="s">
        <v>115</v>
      </c>
      <c r="Q18" s="71" t="s">
        <v>116</v>
      </c>
      <c r="R18" s="71" t="s">
        <v>118</v>
      </c>
      <c r="S18" s="71" t="s">
        <v>117</v>
      </c>
      <c r="T18" s="71" t="s">
        <v>156</v>
      </c>
      <c r="U18" s="71"/>
      <c r="V18" s="120" t="s">
        <v>2</v>
      </c>
      <c r="W18" s="119" t="s">
        <v>3</v>
      </c>
      <c r="X18" s="120" t="s">
        <v>4</v>
      </c>
      <c r="Y18" s="121" t="s">
        <v>5</v>
      </c>
      <c r="Z18" s="119" t="s">
        <v>6</v>
      </c>
      <c r="AA18" s="120" t="s">
        <v>7</v>
      </c>
      <c r="AB18" s="122" t="s">
        <v>8</v>
      </c>
      <c r="AC18" s="122" t="s">
        <v>101</v>
      </c>
      <c r="AD18" s="122" t="s">
        <v>9</v>
      </c>
      <c r="AE18" s="131" t="s">
        <v>10</v>
      </c>
      <c r="AF18" s="70" t="s">
        <v>151</v>
      </c>
      <c r="AG18" s="8" t="s">
        <v>11</v>
      </c>
      <c r="AH18" s="8" t="s">
        <v>12</v>
      </c>
      <c r="AI18" s="8" t="s">
        <v>13</v>
      </c>
      <c r="AJ18" s="15"/>
      <c r="AK18" s="73"/>
      <c r="AL18" s="73"/>
      <c r="AM18" s="73"/>
      <c r="AO18" s="73"/>
      <c r="AP18" s="117"/>
      <c r="AQ18" s="117"/>
      <c r="AR18" s="117"/>
      <c r="AT18" s="72" t="s">
        <v>111</v>
      </c>
    </row>
    <row r="19" spans="1:46" s="125" customFormat="1" x14ac:dyDescent="0.2">
      <c r="A19" s="70"/>
      <c r="B19" s="71"/>
      <c r="C19" s="72"/>
      <c r="D19" s="71"/>
      <c r="E19" s="72"/>
      <c r="F19" s="71"/>
      <c r="G19" s="71"/>
      <c r="H19" s="197"/>
      <c r="I19" s="191"/>
      <c r="J19" s="73"/>
      <c r="K19" s="73"/>
      <c r="L19" s="72"/>
      <c r="M19" s="71"/>
      <c r="N19" s="71"/>
      <c r="O19" s="71"/>
      <c r="P19" s="71"/>
      <c r="R19" s="71"/>
      <c r="S19" s="71"/>
      <c r="T19" s="71"/>
      <c r="U19" s="71"/>
      <c r="V19" s="51"/>
      <c r="W19" s="7"/>
      <c r="X19" s="17"/>
      <c r="Y19" s="17"/>
      <c r="Z19" s="7"/>
      <c r="AA19" s="17"/>
      <c r="AB19" s="18"/>
      <c r="AC19" s="18"/>
      <c r="AD19" s="18"/>
      <c r="AE19" s="4"/>
      <c r="AF19" s="70"/>
      <c r="AG19" s="8"/>
      <c r="AH19" s="8"/>
      <c r="AI19" s="8"/>
      <c r="AJ19" s="15"/>
      <c r="AK19" s="73"/>
      <c r="AL19" s="73"/>
      <c r="AM19" s="73"/>
      <c r="AO19" s="73"/>
      <c r="AP19" s="116"/>
      <c r="AQ19" s="116"/>
      <c r="AR19" s="116"/>
      <c r="AT19" s="72"/>
    </row>
    <row r="20" spans="1:46" x14ac:dyDescent="0.2">
      <c r="A20" s="42" t="s">
        <v>572</v>
      </c>
      <c r="B20" s="77" t="s">
        <v>234</v>
      </c>
      <c r="C20" s="77">
        <v>0</v>
      </c>
      <c r="D20" s="77">
        <v>3</v>
      </c>
      <c r="E20" s="98">
        <v>2.29</v>
      </c>
      <c r="F20" s="77">
        <v>70</v>
      </c>
      <c r="G20" s="77">
        <v>0</v>
      </c>
      <c r="H20" s="190">
        <v>0</v>
      </c>
      <c r="I20" s="190">
        <v>0</v>
      </c>
      <c r="J20" s="77">
        <v>1</v>
      </c>
      <c r="K20" s="77">
        <v>4</v>
      </c>
      <c r="L20" s="98">
        <v>70.67</v>
      </c>
      <c r="M20" s="77">
        <v>70</v>
      </c>
      <c r="N20" s="77">
        <v>20</v>
      </c>
      <c r="O20" s="77">
        <v>18</v>
      </c>
      <c r="P20" s="77">
        <v>1</v>
      </c>
      <c r="Q20" s="77">
        <v>19</v>
      </c>
      <c r="R20" s="77">
        <v>5</v>
      </c>
      <c r="S20" s="77">
        <v>40</v>
      </c>
      <c r="T20" s="77">
        <v>289</v>
      </c>
      <c r="U20" s="99"/>
      <c r="V20" s="51">
        <f t="shared" si="3"/>
        <v>4.929577464788732</v>
      </c>
      <c r="W20" s="7">
        <f>IF(V20&lt;LeagueRatings!$K$10,((LeagueRatings!$K$10-V20)/LeagueRatings!$K$10)*36,(LeagueRatings!$K$10-V20)*6.48)</f>
        <v>14.281518755106784</v>
      </c>
      <c r="X20" s="17">
        <v>-1.19</v>
      </c>
      <c r="Y20" s="17">
        <f t="shared" si="4"/>
        <v>0.35211267605633806</v>
      </c>
      <c r="Z20" s="7">
        <f>IF(Y20&lt;LeagueRatings!$K$8,((LeagueRatings!$K$8-Y20)/LeagueRatings!$K$8)*36,(LeagueRatings!$K$8-Y20)/LeagueRatings!$K$11)</f>
        <v>30.596440568094764</v>
      </c>
      <c r="AA20" s="17">
        <v>-2.71</v>
      </c>
      <c r="AB20" s="18">
        <f>+((LeagueRatings!$I$6-E20)*5)+9.5</f>
        <v>17.122493872332576</v>
      </c>
      <c r="AC20" s="18">
        <f t="shared" si="5"/>
        <v>17.122493872332576</v>
      </c>
      <c r="AD20" s="18">
        <f t="shared" si="6"/>
        <v>-3.6352058865145032E-3</v>
      </c>
      <c r="AE20" s="4">
        <f t="shared" si="7"/>
        <v>13.218858666446062</v>
      </c>
      <c r="AF20" s="42" t="s">
        <v>572</v>
      </c>
      <c r="AG20" s="61" t="s">
        <v>17</v>
      </c>
      <c r="AH20" s="61" t="s">
        <v>39</v>
      </c>
      <c r="AI20" s="61" t="s">
        <v>96</v>
      </c>
      <c r="AJ20" s="15">
        <f>+AO20*LeagueRatings!$K$27</f>
        <v>43.827160493827158</v>
      </c>
      <c r="AK20" s="73">
        <f>F20*LeagueRatings!$K$27</f>
        <v>43.209876543209873</v>
      </c>
      <c r="AL20" s="73">
        <f>G20*LeagueRatings!$K$27</f>
        <v>0</v>
      </c>
      <c r="AM20" s="73">
        <f>T20*LeagueRatings!$K$27</f>
        <v>178.39506172839506</v>
      </c>
      <c r="AO20" s="73">
        <f t="shared" si="8"/>
        <v>71</v>
      </c>
      <c r="AT20" s="148">
        <v>37</v>
      </c>
    </row>
    <row r="21" spans="1:46" s="27" customFormat="1" x14ac:dyDescent="0.2">
      <c r="A21" s="42" t="s">
        <v>715</v>
      </c>
      <c r="B21" s="77" t="s">
        <v>234</v>
      </c>
      <c r="C21" s="77">
        <v>2</v>
      </c>
      <c r="D21" s="77">
        <v>4</v>
      </c>
      <c r="E21" s="98">
        <v>5.96</v>
      </c>
      <c r="F21" s="77">
        <v>60</v>
      </c>
      <c r="G21" s="77">
        <v>0</v>
      </c>
      <c r="H21" s="190">
        <v>0</v>
      </c>
      <c r="I21" s="190">
        <v>0</v>
      </c>
      <c r="J21" s="77">
        <v>1</v>
      </c>
      <c r="K21" s="77">
        <v>2</v>
      </c>
      <c r="L21" s="98">
        <v>54.33</v>
      </c>
      <c r="M21" s="77">
        <v>73</v>
      </c>
      <c r="N21" s="77">
        <v>40</v>
      </c>
      <c r="O21" s="77">
        <v>36</v>
      </c>
      <c r="P21" s="77">
        <v>8</v>
      </c>
      <c r="Q21" s="77">
        <v>28</v>
      </c>
      <c r="R21" s="77">
        <v>1</v>
      </c>
      <c r="S21" s="77">
        <v>37</v>
      </c>
      <c r="T21" s="77">
        <v>260</v>
      </c>
      <c r="U21" s="99"/>
      <c r="V21" s="51">
        <f t="shared" si="3"/>
        <v>10.424710424710424</v>
      </c>
      <c r="W21" s="7">
        <f>IF(V21&lt;LeagueRatings!$K$10,((LeagueRatings!$K$10-V21)/LeagueRatings!$K$10)*36,(LeagueRatings!$K$10-V21)*6.48)</f>
        <v>-14.603125046239787</v>
      </c>
      <c r="X21" s="17">
        <v>1.63</v>
      </c>
      <c r="Y21" s="17">
        <f t="shared" si="4"/>
        <v>3.0888030888030888</v>
      </c>
      <c r="Z21" s="7">
        <f>IF(Y21&lt;LeagueRatings!$K$8,((LeagueRatings!$K$8-Y21)/LeagueRatings!$K$8)*36,(LeagueRatings!$K$8-Y21)/LeagueRatings!$K$11)</f>
        <v>-5.9350880406059492</v>
      </c>
      <c r="AA21" s="17">
        <v>0.51</v>
      </c>
      <c r="AB21" s="18">
        <f>+((LeagueRatings!$I$6-E21)*5)+9.5</f>
        <v>-1.2275061276674215</v>
      </c>
      <c r="AC21" s="18">
        <f t="shared" si="5"/>
        <v>4</v>
      </c>
      <c r="AD21" s="18">
        <f t="shared" si="6"/>
        <v>-1.7182035707712129</v>
      </c>
      <c r="AE21" s="4">
        <f t="shared" si="7"/>
        <v>4.4217964292287864</v>
      </c>
      <c r="AF21" s="42" t="s">
        <v>715</v>
      </c>
      <c r="AG21" s="5" t="s">
        <v>20</v>
      </c>
      <c r="AH21" s="5" t="s">
        <v>44</v>
      </c>
      <c r="AI21" s="5" t="s">
        <v>47</v>
      </c>
      <c r="AJ21" s="15">
        <f>+AO21*LeagueRatings!$K$27</f>
        <v>33.950617283950614</v>
      </c>
      <c r="AK21" s="73">
        <f>F21*LeagueRatings!$K$27</f>
        <v>37.037037037037038</v>
      </c>
      <c r="AL21" s="73">
        <f>G21*LeagueRatings!$K$27</f>
        <v>0</v>
      </c>
      <c r="AM21" s="73">
        <f>T21*LeagueRatings!$K$27</f>
        <v>160.49382716049382</v>
      </c>
      <c r="AO21" s="73">
        <f t="shared" si="8"/>
        <v>55</v>
      </c>
      <c r="AP21" s="116"/>
      <c r="AQ21" s="116"/>
      <c r="AR21" s="116"/>
      <c r="AT21" s="148">
        <v>28.67</v>
      </c>
    </row>
    <row r="22" spans="1:46" s="27" customFormat="1" x14ac:dyDescent="0.2">
      <c r="A22" s="42" t="s">
        <v>714</v>
      </c>
      <c r="B22" s="77" t="s">
        <v>234</v>
      </c>
      <c r="C22" s="77">
        <v>8</v>
      </c>
      <c r="D22" s="77">
        <v>11</v>
      </c>
      <c r="E22" s="98">
        <v>5.34</v>
      </c>
      <c r="F22" s="77">
        <v>28</v>
      </c>
      <c r="G22" s="77">
        <v>28</v>
      </c>
      <c r="H22" s="190">
        <v>2</v>
      </c>
      <c r="I22" s="190">
        <v>2</v>
      </c>
      <c r="J22" s="77">
        <v>0</v>
      </c>
      <c r="K22" s="77">
        <v>0</v>
      </c>
      <c r="L22" s="98">
        <v>170.33</v>
      </c>
      <c r="M22" s="77">
        <v>182</v>
      </c>
      <c r="N22" s="77">
        <v>108</v>
      </c>
      <c r="O22" s="77">
        <v>101</v>
      </c>
      <c r="P22" s="77">
        <v>17</v>
      </c>
      <c r="Q22" s="77">
        <v>54</v>
      </c>
      <c r="R22" s="77">
        <v>2</v>
      </c>
      <c r="S22" s="77">
        <v>132</v>
      </c>
      <c r="T22" s="77">
        <v>737</v>
      </c>
      <c r="U22" s="99"/>
      <c r="V22" s="51">
        <f t="shared" si="3"/>
        <v>7.0748299319727899</v>
      </c>
      <c r="W22" s="7">
        <f>IF(V22&lt;LeagueRatings!$K$10,((LeagueRatings!$K$10-V22)/LeagueRatings!$K$10)*36,(LeagueRatings!$K$10-V22)*6.48)</f>
        <v>4.8300747303612175</v>
      </c>
      <c r="X22" s="17">
        <v>-0.4</v>
      </c>
      <c r="Y22" s="17">
        <f t="shared" si="4"/>
        <v>2.3129251700680271</v>
      </c>
      <c r="Z22" s="7">
        <f>IF(Y22&lt;LeagueRatings!$K$8,((LeagueRatings!$K$8-Y22)/LeagueRatings!$K$8)*36,(LeagueRatings!$K$8-Y22)/LeagueRatings!$K$11)</f>
        <v>0.50559872484558777</v>
      </c>
      <c r="AA22" s="17">
        <v>-7.0000000000000007E-2</v>
      </c>
      <c r="AB22" s="18">
        <f>+((LeagueRatings!$I$6-E22)*5)+9.5</f>
        <v>1.8724938723325799</v>
      </c>
      <c r="AC22" s="18">
        <f t="shared" si="5"/>
        <v>4</v>
      </c>
      <c r="AD22" s="18">
        <f t="shared" si="6"/>
        <v>-0.34257030470263516</v>
      </c>
      <c r="AE22" s="4">
        <f t="shared" si="7"/>
        <v>3.1874296952973644</v>
      </c>
      <c r="AF22" s="42" t="s">
        <v>714</v>
      </c>
      <c r="AG22" s="5" t="s">
        <v>65</v>
      </c>
      <c r="AH22" s="5" t="s">
        <v>51</v>
      </c>
      <c r="AI22" s="5" t="s">
        <v>62</v>
      </c>
      <c r="AJ22" s="15">
        <f>+AO22*LeagueRatings!$K$27</f>
        <v>105.55555555555554</v>
      </c>
      <c r="AK22" s="73">
        <f>F22*LeagueRatings!$K$27</f>
        <v>17.283950617283949</v>
      </c>
      <c r="AL22" s="73">
        <f>G22*LeagueRatings!$K$27</f>
        <v>17.283950617283949</v>
      </c>
      <c r="AM22" s="73">
        <f>T22*LeagueRatings!$K$27</f>
        <v>454.93827160493822</v>
      </c>
      <c r="AO22" s="73">
        <f t="shared" si="8"/>
        <v>171</v>
      </c>
      <c r="AP22" s="116"/>
      <c r="AQ22" s="116"/>
      <c r="AR22" s="116"/>
      <c r="AT22" s="148">
        <v>59.67</v>
      </c>
    </row>
    <row r="23" spans="1:46" x14ac:dyDescent="0.2">
      <c r="A23" s="42" t="s">
        <v>730</v>
      </c>
      <c r="B23" s="77" t="s">
        <v>234</v>
      </c>
      <c r="C23" s="77">
        <v>4</v>
      </c>
      <c r="D23" s="77">
        <v>8</v>
      </c>
      <c r="E23" s="98">
        <v>4.43</v>
      </c>
      <c r="F23" s="77">
        <v>19</v>
      </c>
      <c r="G23" s="77">
        <v>18</v>
      </c>
      <c r="H23" s="190">
        <v>0</v>
      </c>
      <c r="I23" s="190">
        <v>0</v>
      </c>
      <c r="J23" s="77">
        <v>0</v>
      </c>
      <c r="K23" s="77">
        <v>0</v>
      </c>
      <c r="L23" s="98">
        <v>101.67</v>
      </c>
      <c r="M23" s="77">
        <v>116</v>
      </c>
      <c r="N23" s="77">
        <v>51</v>
      </c>
      <c r="O23" s="77">
        <v>50</v>
      </c>
      <c r="P23" s="77">
        <v>12</v>
      </c>
      <c r="Q23" s="77">
        <v>35</v>
      </c>
      <c r="R23" s="77">
        <v>0</v>
      </c>
      <c r="S23" s="77">
        <v>74</v>
      </c>
      <c r="T23" s="77">
        <v>441</v>
      </c>
      <c r="U23" s="99"/>
      <c r="V23" s="51">
        <f t="shared" si="3"/>
        <v>7.9365079365079358</v>
      </c>
      <c r="W23" s="7">
        <f>IF(V23&lt;LeagueRatings!$K$10,((LeagueRatings!$K$10-V23)/LeagueRatings!$K$10)*36,(LeagueRatings!$K$10-V23)*6.48)</f>
        <v>1.0337376782898346</v>
      </c>
      <c r="X23" s="17">
        <v>-0.08</v>
      </c>
      <c r="Y23" s="17">
        <f t="shared" si="4"/>
        <v>2.7210884353741496</v>
      </c>
      <c r="Z23" s="7">
        <f>IF(Y23&lt;LeagueRatings!$K$8,((LeagueRatings!$K$8-Y23)/LeagueRatings!$K$8)*36,(LeagueRatings!$K$8-Y23)/LeagueRatings!$K$11)</f>
        <v>-2.99751071774305</v>
      </c>
      <c r="AA23" s="17">
        <v>0.24</v>
      </c>
      <c r="AB23" s="18">
        <f>+((LeagueRatings!$I$6-E23)*5)+9.5</f>
        <v>6.4224938723325806</v>
      </c>
      <c r="AC23" s="18">
        <f t="shared" si="5"/>
        <v>6.4224938723325806</v>
      </c>
      <c r="AD23" s="18">
        <f t="shared" si="6"/>
        <v>-0.70473099242647774</v>
      </c>
      <c r="AE23" s="4">
        <f t="shared" si="7"/>
        <v>5.8777628799061032</v>
      </c>
      <c r="AF23" s="42" t="s">
        <v>730</v>
      </c>
      <c r="AG23" s="5" t="s">
        <v>25</v>
      </c>
      <c r="AH23" s="5" t="s">
        <v>62</v>
      </c>
      <c r="AI23" s="5" t="s">
        <v>76</v>
      </c>
      <c r="AJ23" s="15">
        <f>+AO23*LeagueRatings!$K$27</f>
        <v>62.962962962962962</v>
      </c>
      <c r="AK23" s="73">
        <f>F23*LeagueRatings!$K$27</f>
        <v>11.728395061728394</v>
      </c>
      <c r="AL23" s="73">
        <f>G23*LeagueRatings!$K$27</f>
        <v>11.111111111111111</v>
      </c>
      <c r="AM23" s="73">
        <f>T23*LeagueRatings!$K$27</f>
        <v>272.22222222222223</v>
      </c>
      <c r="AO23" s="73">
        <f t="shared" si="8"/>
        <v>102</v>
      </c>
      <c r="AT23" s="148">
        <v>108.33</v>
      </c>
    </row>
    <row r="24" spans="1:46" s="27" customFormat="1" x14ac:dyDescent="0.2">
      <c r="A24" s="42" t="s">
        <v>671</v>
      </c>
      <c r="B24" s="77" t="s">
        <v>234</v>
      </c>
      <c r="C24" s="77">
        <v>4</v>
      </c>
      <c r="D24" s="77">
        <v>2</v>
      </c>
      <c r="E24" s="98">
        <v>4.1100000000000003</v>
      </c>
      <c r="F24" s="77">
        <v>10</v>
      </c>
      <c r="G24" s="77">
        <v>10</v>
      </c>
      <c r="H24" s="190">
        <v>0</v>
      </c>
      <c r="I24" s="190">
        <v>0</v>
      </c>
      <c r="J24" s="77">
        <v>0</v>
      </c>
      <c r="K24" s="77">
        <v>0</v>
      </c>
      <c r="L24" s="98">
        <v>61.33</v>
      </c>
      <c r="M24" s="77">
        <v>47</v>
      </c>
      <c r="N24" s="77">
        <v>29</v>
      </c>
      <c r="O24" s="77">
        <v>28</v>
      </c>
      <c r="P24" s="77">
        <v>5</v>
      </c>
      <c r="Q24" s="77">
        <v>32</v>
      </c>
      <c r="R24" s="77">
        <v>0</v>
      </c>
      <c r="S24" s="77">
        <v>41</v>
      </c>
      <c r="T24" s="77">
        <v>259</v>
      </c>
      <c r="U24" s="99"/>
      <c r="V24" s="51">
        <f t="shared" si="3"/>
        <v>12.355212355212355</v>
      </c>
      <c r="W24" s="7">
        <f>IF(V24&lt;LeagueRatings!$K$10,((LeagueRatings!$K$10-V24)/LeagueRatings!$K$10)*36,(LeagueRatings!$K$10-V24)*6.48)</f>
        <v>-27.112777555892301</v>
      </c>
      <c r="X24" s="17">
        <v>3.61</v>
      </c>
      <c r="Y24" s="17">
        <f t="shared" si="4"/>
        <v>1.9305019305019304</v>
      </c>
      <c r="Z24" s="7">
        <f>IF(Y24&lt;LeagueRatings!$K$8,((LeagueRatings!$K$8-Y24)/LeagueRatings!$K$8)*36,(LeagueRatings!$K$8-Y24)/LeagueRatings!$K$11)</f>
        <v>6.3743073617550614</v>
      </c>
      <c r="AA24" s="17">
        <v>-0.42</v>
      </c>
      <c r="AB24" s="18">
        <f>+((LeagueRatings!$I$6-E24)*5)+9.5</f>
        <v>8.0224938723325767</v>
      </c>
      <c r="AC24" s="18">
        <f t="shared" si="5"/>
        <v>8.0224938723325767</v>
      </c>
      <c r="AD24" s="18">
        <f t="shared" si="6"/>
        <v>1.5655780205445946</v>
      </c>
      <c r="AE24" s="4">
        <f t="shared" si="7"/>
        <v>12.77807189287717</v>
      </c>
      <c r="AF24" s="42" t="s">
        <v>671</v>
      </c>
      <c r="AG24" s="5" t="s">
        <v>17</v>
      </c>
      <c r="AH24" s="5" t="s">
        <v>282</v>
      </c>
      <c r="AI24" s="5" t="s">
        <v>41</v>
      </c>
      <c r="AJ24" s="15">
        <f>+AO24*LeagueRatings!$K$27</f>
        <v>38.271604938271601</v>
      </c>
      <c r="AK24" s="73">
        <f>F24*LeagueRatings!$K$27</f>
        <v>6.1728395061728394</v>
      </c>
      <c r="AL24" s="73">
        <f>G24*LeagueRatings!$K$27</f>
        <v>6.1728395061728394</v>
      </c>
      <c r="AM24" s="73">
        <f>T24*LeagueRatings!$K$27</f>
        <v>159.87654320987653</v>
      </c>
      <c r="AO24" s="73">
        <f t="shared" si="8"/>
        <v>62</v>
      </c>
      <c r="AP24" s="116"/>
      <c r="AQ24" s="116"/>
      <c r="AR24" s="116"/>
      <c r="AT24" s="148">
        <v>171.33</v>
      </c>
    </row>
    <row r="25" spans="1:46" x14ac:dyDescent="0.2">
      <c r="A25" s="42" t="s">
        <v>636</v>
      </c>
      <c r="B25" s="77" t="s">
        <v>234</v>
      </c>
      <c r="C25" s="77">
        <v>2</v>
      </c>
      <c r="D25" s="77">
        <v>1</v>
      </c>
      <c r="E25" s="98">
        <v>0.95</v>
      </c>
      <c r="F25" s="77">
        <v>30</v>
      </c>
      <c r="G25" s="77">
        <v>0</v>
      </c>
      <c r="H25" s="190">
        <v>0</v>
      </c>
      <c r="I25" s="190">
        <v>0</v>
      </c>
      <c r="J25" s="77">
        <v>0</v>
      </c>
      <c r="K25" s="77">
        <v>1</v>
      </c>
      <c r="L25" s="98">
        <v>19</v>
      </c>
      <c r="M25" s="77">
        <v>14</v>
      </c>
      <c r="N25" s="77">
        <v>4</v>
      </c>
      <c r="O25" s="77">
        <v>2</v>
      </c>
      <c r="P25" s="77">
        <v>0</v>
      </c>
      <c r="Q25" s="77">
        <v>8</v>
      </c>
      <c r="R25" s="77">
        <v>1</v>
      </c>
      <c r="S25" s="77">
        <v>14</v>
      </c>
      <c r="T25" s="77">
        <v>76</v>
      </c>
      <c r="U25" s="99"/>
      <c r="V25" s="51">
        <f t="shared" si="3"/>
        <v>9.3333333333333339</v>
      </c>
      <c r="W25" s="7">
        <f>IF(V25&lt;LeagueRatings!$K$10,((LeagueRatings!$K$10-V25)/LeagueRatings!$K$10)*36,(LeagueRatings!$K$10-V25)*6.48)</f>
        <v>-7.5310014941162411</v>
      </c>
      <c r="X25" s="17">
        <v>0.76</v>
      </c>
      <c r="Y25" s="17">
        <f t="shared" si="4"/>
        <v>0</v>
      </c>
      <c r="Z25" s="7">
        <f>IF(Y25&lt;LeagueRatings!$K$8,((LeagueRatings!$K$8-Y25)/LeagueRatings!$K$8)*36,(LeagueRatings!$K$8-Y25)/LeagueRatings!$K$11)</f>
        <v>36</v>
      </c>
      <c r="AA25" s="17">
        <v>-3.26</v>
      </c>
      <c r="AB25" s="18">
        <f>+((LeagueRatings!$I$6-E25)*5)+9.5</f>
        <v>23.822493872332579</v>
      </c>
      <c r="AC25" s="18">
        <f t="shared" si="5"/>
        <v>23.822493872332579</v>
      </c>
      <c r="AD25" s="18">
        <f t="shared" si="6"/>
        <v>1.7721052631578951</v>
      </c>
      <c r="AE25" s="4">
        <f t="shared" si="7"/>
        <v>23.094599135490473</v>
      </c>
      <c r="AF25" s="42" t="s">
        <v>636</v>
      </c>
      <c r="AG25" s="5" t="s">
        <v>968</v>
      </c>
      <c r="AH25" s="5" t="s">
        <v>50</v>
      </c>
      <c r="AI25" s="5" t="s">
        <v>30</v>
      </c>
      <c r="AJ25" s="15">
        <f>+AO25*LeagueRatings!$K$27</f>
        <v>11.728395061728394</v>
      </c>
      <c r="AK25" s="73">
        <f>F25*LeagueRatings!$K$27</f>
        <v>18.518518518518519</v>
      </c>
      <c r="AL25" s="73">
        <f>G25*LeagueRatings!$K$27</f>
        <v>0</v>
      </c>
      <c r="AM25" s="73">
        <f>T25*LeagueRatings!$K$27</f>
        <v>46.913580246913575</v>
      </c>
      <c r="AO25" s="73">
        <f t="shared" si="8"/>
        <v>19</v>
      </c>
      <c r="AT25" s="148">
        <v>162.33000000000001</v>
      </c>
    </row>
    <row r="26" spans="1:46" s="27" customFormat="1" x14ac:dyDescent="0.2">
      <c r="A26" s="42" t="s">
        <v>672</v>
      </c>
      <c r="B26" s="77" t="s">
        <v>234</v>
      </c>
      <c r="C26" s="77">
        <v>2</v>
      </c>
      <c r="D26" s="77">
        <v>4</v>
      </c>
      <c r="E26" s="98">
        <v>3.9</v>
      </c>
      <c r="F26" s="77">
        <v>64</v>
      </c>
      <c r="G26" s="77">
        <v>0</v>
      </c>
      <c r="H26" s="190">
        <v>0</v>
      </c>
      <c r="I26" s="190">
        <v>0</v>
      </c>
      <c r="J26" s="77">
        <v>8</v>
      </c>
      <c r="K26" s="77">
        <v>9</v>
      </c>
      <c r="L26" s="98">
        <v>60</v>
      </c>
      <c r="M26" s="77">
        <v>69</v>
      </c>
      <c r="N26" s="77">
        <v>28</v>
      </c>
      <c r="O26" s="77">
        <v>26</v>
      </c>
      <c r="P26" s="77">
        <v>6</v>
      </c>
      <c r="Q26" s="77">
        <v>14</v>
      </c>
      <c r="R26" s="77">
        <v>2</v>
      </c>
      <c r="S26" s="77">
        <v>43</v>
      </c>
      <c r="T26" s="77">
        <v>253</v>
      </c>
      <c r="U26" s="99"/>
      <c r="V26" s="51">
        <f t="shared" si="3"/>
        <v>4.7808764940239046</v>
      </c>
      <c r="W26" s="7">
        <f>IF(V26&lt;LeagueRatings!$K$10,((LeagueRatings!$K$10-V26)/LeagueRatings!$K$10)*36,(LeagueRatings!$K$10-V26)*6.48)</f>
        <v>14.936657916165029</v>
      </c>
      <c r="X26" s="17">
        <v>-1.29</v>
      </c>
      <c r="Y26" s="17">
        <f t="shared" si="4"/>
        <v>2.3904382470119523</v>
      </c>
      <c r="Z26" s="7">
        <f>IF(Y26&lt;LeagueRatings!$K$8,((LeagueRatings!$K$8-Y26)/LeagueRatings!$K$8)*36,(LeagueRatings!$K$8-Y26)/LeagueRatings!$K$11)</f>
        <v>-0.35603182622848495</v>
      </c>
      <c r="AA26" s="17">
        <v>0</v>
      </c>
      <c r="AB26" s="18">
        <f>+((LeagueRatings!$I$6-E26)*5)+9.5</f>
        <v>9.0724938723325792</v>
      </c>
      <c r="AC26" s="18">
        <f t="shared" si="5"/>
        <v>9.0724938723325792</v>
      </c>
      <c r="AD26" s="18">
        <f t="shared" si="6"/>
        <v>-0.74999999999999956</v>
      </c>
      <c r="AE26" s="4">
        <f t="shared" si="7"/>
        <v>7.0324938723325801</v>
      </c>
      <c r="AF26" s="42" t="s">
        <v>672</v>
      </c>
      <c r="AG26" s="5" t="s">
        <v>59</v>
      </c>
      <c r="AH26" s="5" t="s">
        <v>29</v>
      </c>
      <c r="AI26" s="5" t="s">
        <v>48</v>
      </c>
      <c r="AJ26" s="15">
        <f>+AO26*LeagueRatings!$K$27</f>
        <v>37.037037037037038</v>
      </c>
      <c r="AK26" s="73">
        <f>F26*LeagueRatings!$K$27</f>
        <v>39.506172839506171</v>
      </c>
      <c r="AL26" s="73">
        <f>G26*LeagueRatings!$K$27</f>
        <v>0</v>
      </c>
      <c r="AM26" s="73">
        <f>T26*LeagueRatings!$K$27</f>
        <v>156.17283950617283</v>
      </c>
      <c r="AO26" s="73">
        <f t="shared" si="8"/>
        <v>60</v>
      </c>
      <c r="AP26" s="116"/>
      <c r="AQ26" s="116"/>
      <c r="AR26" s="116"/>
      <c r="AT26" s="148">
        <v>189.33</v>
      </c>
    </row>
    <row r="27" spans="1:46" s="27" customFormat="1" x14ac:dyDescent="0.2">
      <c r="A27" s="42" t="s">
        <v>1179</v>
      </c>
      <c r="B27" s="77" t="s">
        <v>234</v>
      </c>
      <c r="C27" s="77">
        <v>4</v>
      </c>
      <c r="D27" s="77">
        <v>3</v>
      </c>
      <c r="E27" s="98">
        <v>4.8099999999999996</v>
      </c>
      <c r="F27" s="77">
        <v>7</v>
      </c>
      <c r="G27" s="77">
        <v>7</v>
      </c>
      <c r="H27" s="190">
        <v>0</v>
      </c>
      <c r="I27" s="190">
        <v>0</v>
      </c>
      <c r="J27" s="77">
        <v>0</v>
      </c>
      <c r="K27" s="77">
        <v>0</v>
      </c>
      <c r="L27" s="98">
        <v>39.33</v>
      </c>
      <c r="M27" s="77">
        <v>39</v>
      </c>
      <c r="N27" s="77">
        <v>21</v>
      </c>
      <c r="O27" s="77">
        <v>21</v>
      </c>
      <c r="P27" s="77">
        <v>10</v>
      </c>
      <c r="Q27" s="77">
        <v>16</v>
      </c>
      <c r="R27" s="77">
        <v>0</v>
      </c>
      <c r="S27" s="77">
        <v>15</v>
      </c>
      <c r="T27" s="77">
        <v>170</v>
      </c>
      <c r="U27" s="99"/>
      <c r="V27" s="51">
        <f t="shared" si="3"/>
        <v>9.4117647058823533</v>
      </c>
      <c r="W27" s="7">
        <f>IF(V27&lt;LeagueRatings!$K$10,((LeagueRatings!$K$10-V27)/LeagueRatings!$K$10)*36,(LeagueRatings!$K$10-V27)*6.48)</f>
        <v>-8.039236788233886</v>
      </c>
      <c r="X27" s="17">
        <v>0.76</v>
      </c>
      <c r="Y27" s="17">
        <f t="shared" si="4"/>
        <v>5.8823529411764701</v>
      </c>
      <c r="Z27" s="7">
        <f>IF(Y27&lt;LeagueRatings!$K$8,((LeagueRatings!$K$8-Y27)/LeagueRatings!$K$8)*36,(LeagueRatings!$K$8-Y27)/LeagueRatings!$K$11)</f>
        <v>-28.252035761061435</v>
      </c>
      <c r="AA27" s="17">
        <v>3.41</v>
      </c>
      <c r="AB27" s="18">
        <f>+((LeagueRatings!$I$6-E27)*5)+9.5</f>
        <v>4.5224938723325803</v>
      </c>
      <c r="AC27" s="18">
        <f t="shared" si="5"/>
        <v>4.5224938723325803</v>
      </c>
      <c r="AD27" s="18">
        <f t="shared" si="6"/>
        <v>-1.1266209000762972E-2</v>
      </c>
      <c r="AE27" s="4">
        <f t="shared" si="7"/>
        <v>8.6812276633318177</v>
      </c>
      <c r="AF27" s="42" t="s">
        <v>1179</v>
      </c>
      <c r="AG27" s="5" t="s">
        <v>37</v>
      </c>
      <c r="AH27" s="5" t="s">
        <v>50</v>
      </c>
      <c r="AI27" s="5" t="s">
        <v>80</v>
      </c>
      <c r="AJ27" s="15">
        <f>+AO27*LeagueRatings!$K$27</f>
        <v>24.691358024691358</v>
      </c>
      <c r="AK27" s="73">
        <f>F27*LeagueRatings!$K$27</f>
        <v>4.3209876543209873</v>
      </c>
      <c r="AL27" s="73">
        <f>G27*LeagueRatings!$K$27</f>
        <v>4.3209876543209873</v>
      </c>
      <c r="AM27" s="73">
        <f>T27*LeagueRatings!$K$27</f>
        <v>104.93827160493827</v>
      </c>
      <c r="AO27" s="73">
        <f t="shared" si="8"/>
        <v>40</v>
      </c>
      <c r="AP27" s="116"/>
      <c r="AQ27" s="116"/>
      <c r="AR27" s="116"/>
      <c r="AT27" s="148">
        <v>213.33</v>
      </c>
    </row>
    <row r="28" spans="1:46" s="27" customFormat="1" x14ac:dyDescent="0.2">
      <c r="A28" s="42" t="s">
        <v>717</v>
      </c>
      <c r="B28" s="77" t="s">
        <v>234</v>
      </c>
      <c r="C28" s="77">
        <v>4</v>
      </c>
      <c r="D28" s="77">
        <v>3</v>
      </c>
      <c r="E28" s="98">
        <v>2.86</v>
      </c>
      <c r="F28" s="77">
        <v>71</v>
      </c>
      <c r="G28" s="77">
        <v>0</v>
      </c>
      <c r="H28" s="190">
        <v>0</v>
      </c>
      <c r="I28" s="190">
        <v>0</v>
      </c>
      <c r="J28" s="77">
        <v>0</v>
      </c>
      <c r="K28" s="77">
        <v>5</v>
      </c>
      <c r="L28" s="201">
        <v>63</v>
      </c>
      <c r="M28" s="77">
        <v>58</v>
      </c>
      <c r="N28" s="77">
        <v>23</v>
      </c>
      <c r="O28" s="77">
        <v>20</v>
      </c>
      <c r="P28" s="77">
        <v>5</v>
      </c>
      <c r="Q28" s="77">
        <v>17</v>
      </c>
      <c r="R28" s="77">
        <v>1</v>
      </c>
      <c r="S28" s="77">
        <v>64</v>
      </c>
      <c r="T28" s="77">
        <v>261</v>
      </c>
      <c r="U28" s="99"/>
      <c r="V28" s="51">
        <f t="shared" si="3"/>
        <v>6.1538461538461542</v>
      </c>
      <c r="W28" s="7">
        <f>IF(V28&lt;LeagueRatings!$K$10,((LeagueRatings!$K$10-V28)/LeagueRatings!$K$10)*36,(LeagueRatings!$K$10-V28)*6.48)</f>
        <v>8.8876981382431914</v>
      </c>
      <c r="X28" s="17">
        <v>-0.74</v>
      </c>
      <c r="Y28" s="17">
        <f t="shared" si="4"/>
        <v>1.9230769230769231</v>
      </c>
      <c r="Z28" s="7">
        <f>IF(Y28&lt;LeagueRatings!$K$8,((LeagueRatings!$K$8-Y28)/LeagueRatings!$K$8)*36,(LeagueRatings!$K$8-Y28)/LeagueRatings!$K$11)</f>
        <v>6.4882523334406166</v>
      </c>
      <c r="AA28" s="17">
        <v>-0.42</v>
      </c>
      <c r="AB28" s="18">
        <f>+((LeagueRatings!$I$6-E28)*5)+9.5</f>
        <v>14.272493872332578</v>
      </c>
      <c r="AC28" s="18">
        <f t="shared" si="5"/>
        <v>14.272493872332578</v>
      </c>
      <c r="AD28" s="18">
        <f t="shared" si="6"/>
        <v>0.48555555555555591</v>
      </c>
      <c r="AE28" s="4">
        <f t="shared" si="7"/>
        <v>13.598049427888133</v>
      </c>
      <c r="AF28" s="42" t="s">
        <v>717</v>
      </c>
      <c r="AG28" s="5" t="s">
        <v>22</v>
      </c>
      <c r="AH28" s="5" t="s">
        <v>67</v>
      </c>
      <c r="AI28" s="5" t="s">
        <v>41</v>
      </c>
      <c r="AJ28" s="15">
        <f>+AO28*LeagueRatings!$K$27</f>
        <v>38.888888888888886</v>
      </c>
      <c r="AK28" s="73">
        <f>F28*LeagueRatings!$K$27</f>
        <v>43.827160493827158</v>
      </c>
      <c r="AL28" s="73">
        <f>G28*LeagueRatings!$K$27</f>
        <v>0</v>
      </c>
      <c r="AM28" s="73">
        <f>T28*LeagueRatings!$K$27</f>
        <v>161.11111111111111</v>
      </c>
      <c r="AO28" s="73">
        <f t="shared" si="8"/>
        <v>63</v>
      </c>
      <c r="AP28" s="116"/>
      <c r="AQ28" s="116"/>
      <c r="AR28" s="116"/>
      <c r="AT28" s="148">
        <v>30.67</v>
      </c>
    </row>
    <row r="29" spans="1:46" x14ac:dyDescent="0.2">
      <c r="A29" s="42" t="s">
        <v>713</v>
      </c>
      <c r="B29" s="77" t="s">
        <v>234</v>
      </c>
      <c r="C29" s="77">
        <v>6</v>
      </c>
      <c r="D29" s="77">
        <v>5</v>
      </c>
      <c r="E29" s="98">
        <v>2.52</v>
      </c>
      <c r="F29" s="77">
        <v>64</v>
      </c>
      <c r="G29" s="77">
        <v>0</v>
      </c>
      <c r="H29" s="190">
        <v>0</v>
      </c>
      <c r="I29" s="190">
        <v>0</v>
      </c>
      <c r="J29" s="77">
        <v>26</v>
      </c>
      <c r="K29" s="77">
        <v>31</v>
      </c>
      <c r="L29" s="98">
        <v>64.33</v>
      </c>
      <c r="M29" s="77">
        <v>51</v>
      </c>
      <c r="N29" s="77">
        <v>18</v>
      </c>
      <c r="O29" s="77">
        <v>18</v>
      </c>
      <c r="P29" s="77">
        <v>10</v>
      </c>
      <c r="Q29" s="77">
        <v>8</v>
      </c>
      <c r="R29" s="77">
        <v>0</v>
      </c>
      <c r="S29" s="77">
        <v>80</v>
      </c>
      <c r="T29" s="77">
        <v>249</v>
      </c>
      <c r="U29" s="99"/>
      <c r="V29" s="51">
        <f t="shared" si="3"/>
        <v>3.2128514056224895</v>
      </c>
      <c r="W29" s="7">
        <f>IF(V29&lt;LeagueRatings!$K$10,((LeagueRatings!$K$10-V29)/LeagueRatings!$K$10)*36,(LeagueRatings!$K$10-V29)*6.48)</f>
        <v>21.84498296374143</v>
      </c>
      <c r="X29" s="17">
        <v>-2</v>
      </c>
      <c r="Y29" s="17">
        <f t="shared" si="4"/>
        <v>4.0160642570281126</v>
      </c>
      <c r="Z29" s="7">
        <f>IF(Y29&lt;LeagueRatings!$K$8,((LeagueRatings!$K$8-Y29)/LeagueRatings!$K$8)*36,(LeagueRatings!$K$8-Y29)/LeagueRatings!$K$11)</f>
        <v>-13.34273784392167</v>
      </c>
      <c r="AA29" s="17">
        <v>1.26</v>
      </c>
      <c r="AB29" s="18">
        <f>+((LeagueRatings!$I$6-E29)*5)+9.5</f>
        <v>15.972493872332578</v>
      </c>
      <c r="AC29" s="18">
        <f t="shared" si="5"/>
        <v>15.972493872332578</v>
      </c>
      <c r="AD29" s="18">
        <f t="shared" si="6"/>
        <v>1.3804896626768224</v>
      </c>
      <c r="AE29" s="4">
        <f t="shared" si="7"/>
        <v>16.612983535009398</v>
      </c>
      <c r="AF29" s="42" t="s">
        <v>713</v>
      </c>
      <c r="AG29" s="8" t="s">
        <v>57</v>
      </c>
      <c r="AH29" s="8" t="s">
        <v>93</v>
      </c>
      <c r="AI29" s="8" t="s">
        <v>45</v>
      </c>
      <c r="AJ29" s="15">
        <f>+AO29*LeagueRatings!$K$27</f>
        <v>40.123456790123456</v>
      </c>
      <c r="AK29" s="73">
        <f>F29*LeagueRatings!$K$27</f>
        <v>39.506172839506171</v>
      </c>
      <c r="AL29" s="73">
        <f>G29*LeagueRatings!$K$27</f>
        <v>0</v>
      </c>
      <c r="AM29" s="73">
        <f>T29*LeagueRatings!$K$27</f>
        <v>153.7037037037037</v>
      </c>
      <c r="AO29" s="73">
        <f t="shared" si="8"/>
        <v>65</v>
      </c>
      <c r="AT29" s="148">
        <v>64.67</v>
      </c>
    </row>
    <row r="30" spans="1:46" s="27" customFormat="1" x14ac:dyDescent="0.2">
      <c r="A30" s="42" t="s">
        <v>731</v>
      </c>
      <c r="B30" s="77" t="s">
        <v>234</v>
      </c>
      <c r="C30" s="77">
        <v>5</v>
      </c>
      <c r="D30" s="77">
        <v>3</v>
      </c>
      <c r="E30" s="98">
        <v>5.03</v>
      </c>
      <c r="F30" s="77">
        <v>11</v>
      </c>
      <c r="G30" s="77">
        <v>11</v>
      </c>
      <c r="H30" s="190">
        <v>0</v>
      </c>
      <c r="I30" s="190">
        <v>0</v>
      </c>
      <c r="J30" s="77">
        <v>0</v>
      </c>
      <c r="K30" s="77">
        <v>0</v>
      </c>
      <c r="L30" s="98">
        <v>59</v>
      </c>
      <c r="M30" s="77">
        <v>58</v>
      </c>
      <c r="N30" s="77">
        <v>35</v>
      </c>
      <c r="O30" s="77">
        <v>33</v>
      </c>
      <c r="P30" s="77">
        <v>3</v>
      </c>
      <c r="Q30" s="77">
        <v>28</v>
      </c>
      <c r="R30" s="77">
        <v>0</v>
      </c>
      <c r="S30" s="77">
        <v>36</v>
      </c>
      <c r="T30" s="77">
        <v>259</v>
      </c>
      <c r="U30" s="99"/>
      <c r="V30" s="51">
        <f t="shared" si="3"/>
        <v>10.810810810810811</v>
      </c>
      <c r="W30" s="7">
        <f>IF(V30&lt;LeagueRatings!$K$10,((LeagueRatings!$K$10-V30)/LeagueRatings!$K$10)*36,(LeagueRatings!$K$10-V30)*6.48)</f>
        <v>-17.105055548170292</v>
      </c>
      <c r="X30" s="17">
        <v>1.93</v>
      </c>
      <c r="Y30" s="17">
        <f t="shared" si="4"/>
        <v>1.1583011583011582</v>
      </c>
      <c r="Z30" s="7">
        <f>IF(Y30&lt;LeagueRatings!$K$8,((LeagueRatings!$K$8-Y30)/LeagueRatings!$K$8)*36,(LeagueRatings!$K$8-Y30)/LeagueRatings!$K$11)</f>
        <v>18.224584417053038</v>
      </c>
      <c r="AA30" s="17">
        <v>-1.41</v>
      </c>
      <c r="AB30" s="18">
        <f>+((LeagueRatings!$I$6-E30)*5)+9.5</f>
        <v>3.4224938723325771</v>
      </c>
      <c r="AC30" s="18">
        <f t="shared" si="5"/>
        <v>4</v>
      </c>
      <c r="AD30" s="18">
        <f t="shared" si="6"/>
        <v>4.8644067796609847E-2</v>
      </c>
      <c r="AE30" s="4">
        <f t="shared" si="7"/>
        <v>4.5686440677966091</v>
      </c>
      <c r="AF30" s="42" t="s">
        <v>731</v>
      </c>
      <c r="AG30" s="10" t="s">
        <v>20</v>
      </c>
      <c r="AH30" s="10" t="s">
        <v>26</v>
      </c>
      <c r="AI30" s="10" t="s">
        <v>58</v>
      </c>
      <c r="AJ30" s="15">
        <f>+AO30*LeagueRatings!$K$27</f>
        <v>36.419753086419753</v>
      </c>
      <c r="AK30" s="73">
        <f>F30*LeagueRatings!$K$27</f>
        <v>6.7901234567901234</v>
      </c>
      <c r="AL30" s="73">
        <f>G30*LeagueRatings!$K$27</f>
        <v>6.7901234567901234</v>
      </c>
      <c r="AM30" s="73">
        <f>T30*LeagueRatings!$K$27</f>
        <v>159.87654320987653</v>
      </c>
      <c r="AO30" s="73">
        <f t="shared" si="8"/>
        <v>59</v>
      </c>
      <c r="AP30" s="116"/>
      <c r="AQ30" s="116"/>
      <c r="AR30" s="116"/>
      <c r="AT30" s="148">
        <v>68.33</v>
      </c>
    </row>
    <row r="31" spans="1:46" s="27" customFormat="1" x14ac:dyDescent="0.2">
      <c r="A31" s="42" t="s">
        <v>727</v>
      </c>
      <c r="B31" s="77" t="s">
        <v>234</v>
      </c>
      <c r="C31" s="77">
        <v>1</v>
      </c>
      <c r="D31" s="77">
        <v>0</v>
      </c>
      <c r="E31" s="98">
        <v>1.91</v>
      </c>
      <c r="F31" s="77">
        <v>18</v>
      </c>
      <c r="G31" s="77">
        <v>0</v>
      </c>
      <c r="H31" s="190">
        <v>0</v>
      </c>
      <c r="I31" s="190">
        <v>0</v>
      </c>
      <c r="J31" s="77">
        <v>0</v>
      </c>
      <c r="K31" s="77">
        <v>1</v>
      </c>
      <c r="L31" s="98">
        <v>28.33</v>
      </c>
      <c r="M31" s="77">
        <v>20</v>
      </c>
      <c r="N31" s="77">
        <v>8</v>
      </c>
      <c r="O31" s="77">
        <v>6</v>
      </c>
      <c r="P31" s="77">
        <v>3</v>
      </c>
      <c r="Q31" s="77">
        <v>5</v>
      </c>
      <c r="R31" s="77">
        <v>0</v>
      </c>
      <c r="S31" s="77">
        <v>19</v>
      </c>
      <c r="T31" s="77">
        <v>109</v>
      </c>
      <c r="U31" s="99"/>
      <c r="V31" s="51">
        <f t="shared" si="3"/>
        <v>4.5871559633027523</v>
      </c>
      <c r="W31" s="7">
        <f>IF(V31&lt;LeagueRatings!$K$10,((LeagueRatings!$K$10-V31)/LeagueRatings!$K$10)*36,(LeagueRatings!$K$10-V31)*6.48)</f>
        <v>15.790141960846416</v>
      </c>
      <c r="X31" s="17">
        <v>-1.39</v>
      </c>
      <c r="Y31" s="17">
        <f t="shared" si="4"/>
        <v>2.7522935779816518</v>
      </c>
      <c r="Z31" s="7">
        <f>IF(Y31&lt;LeagueRatings!$K$8,((LeagueRatings!$K$8-Y31)/LeagueRatings!$K$8)*36,(LeagueRatings!$K$8-Y31)/LeagueRatings!$K$11)</f>
        <v>-3.246800536426373</v>
      </c>
      <c r="AA31" s="17">
        <v>0.24</v>
      </c>
      <c r="AB31" s="18">
        <f>+((LeagueRatings!$I$6-E31)*5)+9.5</f>
        <v>19.022493872332578</v>
      </c>
      <c r="AC31" s="18">
        <f t="shared" si="5"/>
        <v>19.022493872332578</v>
      </c>
      <c r="AD31" s="18">
        <f t="shared" si="6"/>
        <v>1.9882421461348387</v>
      </c>
      <c r="AE31" s="4">
        <f t="shared" si="7"/>
        <v>19.860736018467417</v>
      </c>
      <c r="AF31" s="42" t="s">
        <v>727</v>
      </c>
      <c r="AG31" s="5" t="s">
        <v>82</v>
      </c>
      <c r="AH31" s="5" t="s">
        <v>53</v>
      </c>
      <c r="AI31" s="5" t="s">
        <v>76</v>
      </c>
      <c r="AJ31" s="15">
        <f>+AO31*LeagueRatings!$K$27</f>
        <v>17.901234567901234</v>
      </c>
      <c r="AK31" s="73">
        <f>F31*LeagueRatings!$K$27</f>
        <v>11.111111111111111</v>
      </c>
      <c r="AL31" s="73">
        <f>G31*LeagueRatings!$K$27</f>
        <v>0</v>
      </c>
      <c r="AM31" s="73">
        <f>T31*LeagueRatings!$K$27</f>
        <v>67.283950617283949</v>
      </c>
      <c r="AO31" s="73">
        <f t="shared" si="8"/>
        <v>29</v>
      </c>
      <c r="AP31" s="116"/>
      <c r="AQ31" s="116"/>
      <c r="AR31" s="116"/>
      <c r="AT31" s="148">
        <v>15.33</v>
      </c>
    </row>
    <row r="32" spans="1:46" s="28" customFormat="1" x14ac:dyDescent="0.2">
      <c r="A32" s="42" t="s">
        <v>728</v>
      </c>
      <c r="B32" s="77" t="s">
        <v>234</v>
      </c>
      <c r="C32" s="77">
        <v>1</v>
      </c>
      <c r="D32" s="77">
        <v>10</v>
      </c>
      <c r="E32" s="98">
        <v>5.17</v>
      </c>
      <c r="F32" s="77">
        <v>19</v>
      </c>
      <c r="G32" s="77">
        <v>15</v>
      </c>
      <c r="H32" s="190">
        <v>0</v>
      </c>
      <c r="I32" s="190">
        <v>0</v>
      </c>
      <c r="J32" s="77">
        <v>0</v>
      </c>
      <c r="K32" s="77">
        <v>0</v>
      </c>
      <c r="L32" s="98">
        <v>87</v>
      </c>
      <c r="M32" s="77">
        <v>88</v>
      </c>
      <c r="N32" s="77">
        <v>57</v>
      </c>
      <c r="O32" s="77">
        <v>50</v>
      </c>
      <c r="P32" s="77">
        <v>11</v>
      </c>
      <c r="Q32" s="77">
        <v>36</v>
      </c>
      <c r="R32" s="77">
        <v>0</v>
      </c>
      <c r="S32" s="77">
        <v>70</v>
      </c>
      <c r="T32" s="77">
        <v>378</v>
      </c>
      <c r="U32" s="99"/>
      <c r="V32" s="51">
        <f t="shared" si="3"/>
        <v>9.5238095238095237</v>
      </c>
      <c r="W32" s="7">
        <f>IF(V32&lt;LeagueRatings!$K$10,((LeagueRatings!$K$10-V32)/LeagueRatings!$K$10)*36,(LeagueRatings!$K$10-V32)*6.48)</f>
        <v>-8.7652872084019506</v>
      </c>
      <c r="X32" s="17">
        <v>0.87</v>
      </c>
      <c r="Y32" s="17">
        <f t="shared" si="4"/>
        <v>2.9100529100529098</v>
      </c>
      <c r="Z32" s="7">
        <f>IF(Y32&lt;LeagueRatings!$K$8,((LeagueRatings!$K$8-Y32)/LeagueRatings!$K$8)*36,(LeagueRatings!$K$8-Y32)/LeagueRatings!$K$11)</f>
        <v>-4.5070990642142599</v>
      </c>
      <c r="AA32" s="17">
        <v>0.42</v>
      </c>
      <c r="AB32" s="18">
        <f>+((LeagueRatings!$I$6-E32)*5)+9.5</f>
        <v>2.7224938723325796</v>
      </c>
      <c r="AC32" s="18">
        <f t="shared" si="5"/>
        <v>4</v>
      </c>
      <c r="AD32" s="18">
        <f t="shared" si="6"/>
        <v>-5.7471264367816577E-2</v>
      </c>
      <c r="AE32" s="4">
        <f t="shared" si="7"/>
        <v>5.232528735632183</v>
      </c>
      <c r="AF32" s="42" t="s">
        <v>728</v>
      </c>
      <c r="AG32" s="5" t="s">
        <v>25</v>
      </c>
      <c r="AH32" s="5" t="s">
        <v>55</v>
      </c>
      <c r="AI32" s="5" t="s">
        <v>27</v>
      </c>
      <c r="AJ32" s="15">
        <f>+AO32*LeagueRatings!$K$27</f>
        <v>53.703703703703702</v>
      </c>
      <c r="AK32" s="73">
        <f>F32*LeagueRatings!$K$27</f>
        <v>11.728395061728394</v>
      </c>
      <c r="AL32" s="73">
        <f>G32*LeagueRatings!$K$27</f>
        <v>9.2592592592592595</v>
      </c>
      <c r="AM32" s="73">
        <f>T32*LeagueRatings!$K$27</f>
        <v>233.33333333333331</v>
      </c>
      <c r="AO32" s="73">
        <f t="shared" si="8"/>
        <v>87</v>
      </c>
      <c r="AP32" s="116"/>
      <c r="AQ32" s="116"/>
      <c r="AR32" s="116"/>
      <c r="AT32" s="148">
        <v>74.33</v>
      </c>
    </row>
    <row r="33" spans="1:46" s="27" customFormat="1" x14ac:dyDescent="0.2">
      <c r="A33" s="110"/>
      <c r="B33"/>
      <c r="C33"/>
      <c r="D33" s="3"/>
      <c r="E33" s="3"/>
      <c r="F33"/>
      <c r="G33" s="63"/>
      <c r="H33" s="189"/>
      <c r="I33" s="189"/>
      <c r="J33" s="63"/>
      <c r="K33" s="3"/>
      <c r="L33" s="114"/>
      <c r="M33"/>
      <c r="N33"/>
      <c r="O33"/>
      <c r="P33"/>
      <c r="R33" s="63"/>
      <c r="S33" s="2"/>
      <c r="T33"/>
      <c r="U33"/>
      <c r="V33" s="51"/>
      <c r="W33" s="7"/>
      <c r="X33" s="17"/>
      <c r="Y33" s="17"/>
      <c r="Z33" s="7"/>
      <c r="AA33" s="17"/>
      <c r="AB33" s="18"/>
      <c r="AC33" s="18"/>
      <c r="AD33" s="18"/>
      <c r="AE33" s="4"/>
      <c r="AF33" s="110"/>
      <c r="AG33" s="5"/>
      <c r="AH33" s="5"/>
      <c r="AI33" s="5"/>
      <c r="AJ33" s="15"/>
      <c r="AK33" s="73"/>
      <c r="AL33" s="73"/>
      <c r="AM33" s="73"/>
      <c r="AO33" s="73"/>
      <c r="AP33" s="116"/>
      <c r="AQ33" s="116"/>
      <c r="AR33" s="116"/>
      <c r="AT33" s="114"/>
    </row>
    <row r="34" spans="1:46" s="125" customFormat="1" x14ac:dyDescent="0.2">
      <c r="A34" s="70" t="s">
        <v>151</v>
      </c>
      <c r="B34" s="71" t="s">
        <v>245</v>
      </c>
      <c r="C34" s="72" t="s">
        <v>105</v>
      </c>
      <c r="D34" s="71" t="s">
        <v>106</v>
      </c>
      <c r="E34" s="72" t="s">
        <v>107</v>
      </c>
      <c r="F34" s="71" t="s">
        <v>153</v>
      </c>
      <c r="G34" s="71" t="s">
        <v>108</v>
      </c>
      <c r="H34" s="197" t="s">
        <v>109</v>
      </c>
      <c r="I34" s="191" t="s">
        <v>434</v>
      </c>
      <c r="J34" s="73" t="s">
        <v>110</v>
      </c>
      <c r="K34" s="73" t="s">
        <v>246</v>
      </c>
      <c r="L34" s="72" t="s">
        <v>111</v>
      </c>
      <c r="M34" s="71" t="s">
        <v>112</v>
      </c>
      <c r="N34" s="71" t="s">
        <v>113</v>
      </c>
      <c r="O34" s="71" t="s">
        <v>114</v>
      </c>
      <c r="P34" s="71" t="s">
        <v>115</v>
      </c>
      <c r="Q34" s="71" t="s">
        <v>116</v>
      </c>
      <c r="R34" s="71" t="s">
        <v>118</v>
      </c>
      <c r="S34" s="71" t="s">
        <v>117</v>
      </c>
      <c r="T34" s="71" t="s">
        <v>156</v>
      </c>
      <c r="U34" s="71"/>
      <c r="V34" s="120" t="s">
        <v>2</v>
      </c>
      <c r="W34" s="119" t="s">
        <v>3</v>
      </c>
      <c r="X34" s="120" t="s">
        <v>4</v>
      </c>
      <c r="Y34" s="121" t="s">
        <v>5</v>
      </c>
      <c r="Z34" s="119" t="s">
        <v>6</v>
      </c>
      <c r="AA34" s="120" t="s">
        <v>7</v>
      </c>
      <c r="AB34" s="122" t="s">
        <v>8</v>
      </c>
      <c r="AC34" s="122" t="s">
        <v>101</v>
      </c>
      <c r="AD34" s="122" t="s">
        <v>9</v>
      </c>
      <c r="AE34" s="131" t="s">
        <v>10</v>
      </c>
      <c r="AF34" s="70" t="s">
        <v>151</v>
      </c>
      <c r="AG34" s="8" t="s">
        <v>11</v>
      </c>
      <c r="AH34" s="8" t="s">
        <v>12</v>
      </c>
      <c r="AI34" s="8" t="s">
        <v>13</v>
      </c>
      <c r="AJ34" s="15"/>
      <c r="AK34" s="73"/>
      <c r="AL34" s="73"/>
      <c r="AM34" s="73"/>
      <c r="AO34" s="73"/>
      <c r="AP34" s="117"/>
      <c r="AQ34" s="117"/>
      <c r="AR34" s="117"/>
      <c r="AT34" s="72" t="s">
        <v>111</v>
      </c>
    </row>
    <row r="35" spans="1:46" s="125" customFormat="1" x14ac:dyDescent="0.2">
      <c r="A35" s="70"/>
      <c r="B35" s="71"/>
      <c r="C35" s="72"/>
      <c r="D35" s="71"/>
      <c r="E35" s="72"/>
      <c r="F35" s="71"/>
      <c r="G35" s="71"/>
      <c r="H35" s="197"/>
      <c r="I35" s="191"/>
      <c r="J35" s="73"/>
      <c r="K35" s="73"/>
      <c r="L35" s="72"/>
      <c r="M35" s="71"/>
      <c r="N35" s="71"/>
      <c r="O35" s="71"/>
      <c r="P35" s="71"/>
      <c r="R35" s="71"/>
      <c r="S35" s="71"/>
      <c r="T35" s="71"/>
      <c r="U35" s="71"/>
      <c r="V35" s="51"/>
      <c r="W35" s="7"/>
      <c r="X35" s="17"/>
      <c r="Y35" s="17"/>
      <c r="Z35" s="7"/>
      <c r="AA35" s="17"/>
      <c r="AB35" s="18"/>
      <c r="AC35" s="18"/>
      <c r="AD35" s="18"/>
      <c r="AE35" s="4"/>
      <c r="AF35" s="70"/>
      <c r="AG35" s="8"/>
      <c r="AH35" s="8"/>
      <c r="AI35" s="8"/>
      <c r="AJ35" s="15"/>
      <c r="AK35" s="73"/>
      <c r="AL35" s="73"/>
      <c r="AM35" s="73"/>
      <c r="AO35" s="73"/>
      <c r="AP35" s="116"/>
      <c r="AQ35" s="116"/>
      <c r="AR35" s="116"/>
      <c r="AT35" s="72"/>
    </row>
    <row r="36" spans="1:46" x14ac:dyDescent="0.2">
      <c r="A36" s="42" t="s">
        <v>1181</v>
      </c>
      <c r="B36" s="77" t="s">
        <v>235</v>
      </c>
      <c r="C36" s="77">
        <v>1</v>
      </c>
      <c r="D36" s="77">
        <v>1</v>
      </c>
      <c r="E36" s="98">
        <v>3.94</v>
      </c>
      <c r="F36" s="77">
        <v>6</v>
      </c>
      <c r="G36" s="77">
        <v>5</v>
      </c>
      <c r="H36" s="190">
        <v>0</v>
      </c>
      <c r="I36" s="190">
        <v>0</v>
      </c>
      <c r="J36" s="77">
        <v>0</v>
      </c>
      <c r="K36" s="77">
        <v>0</v>
      </c>
      <c r="L36" s="98">
        <v>29.67</v>
      </c>
      <c r="M36" s="77">
        <v>34</v>
      </c>
      <c r="N36" s="77">
        <v>13</v>
      </c>
      <c r="O36" s="77">
        <v>13</v>
      </c>
      <c r="P36" s="77">
        <v>0</v>
      </c>
      <c r="Q36" s="77">
        <v>13</v>
      </c>
      <c r="R36" s="77">
        <v>1</v>
      </c>
      <c r="S36" s="77">
        <v>21</v>
      </c>
      <c r="T36" s="77">
        <v>137</v>
      </c>
      <c r="U36" s="77"/>
      <c r="V36" s="51">
        <f t="shared" si="3"/>
        <v>8.8235294117647065</v>
      </c>
      <c r="W36" s="7">
        <f>IF(V36&lt;LeagueRatings!$K$10,((LeagueRatings!$K$10-V36)/LeagueRatings!$K$10)*36,(LeagueRatings!$K$10-V36)*6.48)</f>
        <v>-4.227472082351535</v>
      </c>
      <c r="X36" s="17">
        <v>0.36</v>
      </c>
      <c r="Y36" s="17">
        <f t="shared" si="4"/>
        <v>0</v>
      </c>
      <c r="Z36" s="7">
        <f>IF(Y36&lt;LeagueRatings!$K$8,((LeagueRatings!$K$8-Y36)/LeagueRatings!$K$8)*36,(LeagueRatings!$K$8-Y36)/LeagueRatings!$K$11)</f>
        <v>36</v>
      </c>
      <c r="AA36" s="17">
        <v>-3.26</v>
      </c>
      <c r="AB36" s="18">
        <f>+((LeagueRatings!$I$6-E36)*5)+9.5</f>
        <v>8.8724938723325799</v>
      </c>
      <c r="AC36" s="18">
        <f t="shared" si="5"/>
        <v>8.8724938723325799</v>
      </c>
      <c r="AD36" s="18">
        <f t="shared" si="6"/>
        <v>-0.7296932928884392</v>
      </c>
      <c r="AE36" s="4">
        <f t="shared" si="7"/>
        <v>5.2428005794441406</v>
      </c>
      <c r="AF36" s="42" t="s">
        <v>1181</v>
      </c>
      <c r="AG36" s="5" t="s">
        <v>25</v>
      </c>
      <c r="AH36" s="5" t="s">
        <v>81</v>
      </c>
      <c r="AI36" s="5" t="s">
        <v>30</v>
      </c>
      <c r="AJ36" s="15">
        <f>+AO36*LeagueRatings!$K$27</f>
        <v>18.518518518518519</v>
      </c>
      <c r="AK36" s="73">
        <f>F36*LeagueRatings!$K$27</f>
        <v>3.7037037037037033</v>
      </c>
      <c r="AL36" s="73">
        <f>G36*LeagueRatings!$K$27</f>
        <v>3.0864197530864197</v>
      </c>
      <c r="AM36" s="73">
        <f>T36*LeagueRatings!$K$27</f>
        <v>84.567901234567898</v>
      </c>
      <c r="AO36" s="73">
        <f t="shared" si="8"/>
        <v>30</v>
      </c>
      <c r="AT36" s="98">
        <v>128.33000000000001</v>
      </c>
    </row>
    <row r="37" spans="1:46" x14ac:dyDescent="0.2">
      <c r="A37" s="42" t="s">
        <v>540</v>
      </c>
      <c r="B37" s="77" t="s">
        <v>235</v>
      </c>
      <c r="C37" s="77">
        <v>4</v>
      </c>
      <c r="D37" s="77">
        <v>8</v>
      </c>
      <c r="E37" s="98">
        <v>5.56</v>
      </c>
      <c r="F37" s="77">
        <v>62</v>
      </c>
      <c r="G37" s="77">
        <v>0</v>
      </c>
      <c r="H37" s="190">
        <v>0</v>
      </c>
      <c r="I37" s="190">
        <v>0</v>
      </c>
      <c r="J37" s="77">
        <v>8</v>
      </c>
      <c r="K37" s="77">
        <v>12</v>
      </c>
      <c r="L37" s="98">
        <v>66.33</v>
      </c>
      <c r="M37" s="77">
        <v>78</v>
      </c>
      <c r="N37" s="77">
        <v>46</v>
      </c>
      <c r="O37" s="77">
        <v>41</v>
      </c>
      <c r="P37" s="77">
        <v>4</v>
      </c>
      <c r="Q37" s="77">
        <v>18</v>
      </c>
      <c r="R37" s="77">
        <v>7</v>
      </c>
      <c r="S37" s="77">
        <v>47</v>
      </c>
      <c r="T37" s="77">
        <v>292</v>
      </c>
      <c r="U37" s="77"/>
      <c r="V37" s="51">
        <f t="shared" si="3"/>
        <v>3.8596491228070176</v>
      </c>
      <c r="W37" s="7">
        <f>IF(V37&lt;LeagueRatings!$K$10,((LeagueRatings!$K$10-V37)/LeagueRatings!$K$10)*36,(LeagueRatings!$K$10-V37)*6.48)</f>
        <v>18.995354534073584</v>
      </c>
      <c r="X37" s="17">
        <v>-1.69</v>
      </c>
      <c r="Y37" s="17">
        <f t="shared" si="4"/>
        <v>1.4035087719298245</v>
      </c>
      <c r="Z37" s="7">
        <f>IF(Y37&lt;LeagueRatings!$K$8,((LeagueRatings!$K$8-Y37)/LeagueRatings!$K$8)*36,(LeagueRatings!$K$8-Y37)/LeagueRatings!$K$11)</f>
        <v>14.461601703002277</v>
      </c>
      <c r="AA37" s="17">
        <v>-1.05</v>
      </c>
      <c r="AB37" s="18">
        <f>+((LeagueRatings!$I$6-E37)*5)+9.5</f>
        <v>0.77249387233258027</v>
      </c>
      <c r="AC37" s="18">
        <f t="shared" si="5"/>
        <v>4</v>
      </c>
      <c r="AD37" s="18">
        <f t="shared" si="6"/>
        <v>-0.87969244685662584</v>
      </c>
      <c r="AE37" s="4">
        <f t="shared" si="7"/>
        <v>0.38030755314337394</v>
      </c>
      <c r="AF37" s="42" t="s">
        <v>540</v>
      </c>
      <c r="AG37" s="5" t="s">
        <v>28</v>
      </c>
      <c r="AH37" s="5" t="s">
        <v>79</v>
      </c>
      <c r="AI37" s="5" t="s">
        <v>39</v>
      </c>
      <c r="AJ37" s="15">
        <f>+AO37*LeagueRatings!$K$27</f>
        <v>41.358024691358025</v>
      </c>
      <c r="AK37" s="73">
        <f>F37*LeagueRatings!$K$27</f>
        <v>38.271604938271601</v>
      </c>
      <c r="AL37" s="73">
        <f>G37*LeagueRatings!$K$27</f>
        <v>0</v>
      </c>
      <c r="AM37" s="73">
        <f>T37*LeagueRatings!$K$27</f>
        <v>180.24691358024691</v>
      </c>
      <c r="AO37" s="73">
        <f t="shared" si="8"/>
        <v>67</v>
      </c>
      <c r="AT37" s="98">
        <v>36.67</v>
      </c>
    </row>
    <row r="38" spans="1:46" x14ac:dyDescent="0.2">
      <c r="A38" s="42" t="s">
        <v>1182</v>
      </c>
      <c r="B38" s="77" t="s">
        <v>235</v>
      </c>
      <c r="C38" s="77">
        <v>5</v>
      </c>
      <c r="D38" s="77">
        <v>10</v>
      </c>
      <c r="E38" s="98">
        <v>4.8</v>
      </c>
      <c r="F38" s="77">
        <v>26</v>
      </c>
      <c r="G38" s="77">
        <v>19</v>
      </c>
      <c r="H38" s="190">
        <v>0</v>
      </c>
      <c r="I38" s="190">
        <v>0</v>
      </c>
      <c r="J38" s="77">
        <v>0</v>
      </c>
      <c r="K38" s="77">
        <v>0</v>
      </c>
      <c r="L38" s="98">
        <v>129.33000000000001</v>
      </c>
      <c r="M38" s="77">
        <v>147</v>
      </c>
      <c r="N38" s="77">
        <v>81</v>
      </c>
      <c r="O38" s="77">
        <v>69</v>
      </c>
      <c r="P38" s="77">
        <v>13</v>
      </c>
      <c r="Q38" s="77">
        <v>45</v>
      </c>
      <c r="R38" s="77">
        <v>1</v>
      </c>
      <c r="S38" s="77">
        <v>64</v>
      </c>
      <c r="T38" s="77">
        <v>573</v>
      </c>
      <c r="U38" s="77"/>
      <c r="V38" s="51">
        <f t="shared" si="3"/>
        <v>7.6923076923076925</v>
      </c>
      <c r="W38" s="7">
        <f>IF(V38&lt;LeagueRatings!$K$10,((LeagueRatings!$K$10-V38)/LeagueRatings!$K$10)*36,(LeagueRatings!$K$10-V38)*6.48)</f>
        <v>2.1096226728039897</v>
      </c>
      <c r="X38" s="17">
        <v>-0.16</v>
      </c>
      <c r="Y38" s="17">
        <f t="shared" si="4"/>
        <v>2.2727272727272729</v>
      </c>
      <c r="Z38" s="7">
        <f>IF(Y38&lt;LeagueRatings!$K$8,((LeagueRatings!$K$8-Y38)/LeagueRatings!$K$8)*36,(LeagueRatings!$K$8-Y38)/LeagueRatings!$K$11)</f>
        <v>1.1224800304298177</v>
      </c>
      <c r="AA38" s="17">
        <v>-7.0000000000000007E-2</v>
      </c>
      <c r="AB38" s="18">
        <f>+((LeagueRatings!$I$6-E38)*5)+9.5</f>
        <v>4.5724938723325792</v>
      </c>
      <c r="AC38" s="18">
        <f t="shared" si="5"/>
        <v>4.5724938723325792</v>
      </c>
      <c r="AD38" s="18">
        <f t="shared" si="6"/>
        <v>-0.68313616330317739</v>
      </c>
      <c r="AE38" s="4">
        <f t="shared" si="7"/>
        <v>3.6593577090294014</v>
      </c>
      <c r="AF38" s="42" t="s">
        <v>1182</v>
      </c>
      <c r="AG38" s="5" t="s">
        <v>65</v>
      </c>
      <c r="AH38" s="5" t="s">
        <v>61</v>
      </c>
      <c r="AI38" s="5" t="s">
        <v>62</v>
      </c>
      <c r="AJ38" s="15">
        <f>+AO38*LeagueRatings!$K$27</f>
        <v>80.246913580246911</v>
      </c>
      <c r="AK38" s="73">
        <f>F38*LeagueRatings!$K$27</f>
        <v>16.049382716049383</v>
      </c>
      <c r="AL38" s="73">
        <f>G38*LeagueRatings!$K$27</f>
        <v>11.728395061728394</v>
      </c>
      <c r="AM38" s="73">
        <f>T38*LeagueRatings!$K$27</f>
        <v>353.7037037037037</v>
      </c>
      <c r="AO38" s="73">
        <f t="shared" si="8"/>
        <v>130</v>
      </c>
      <c r="AT38" s="98">
        <v>138.33000000000001</v>
      </c>
    </row>
    <row r="39" spans="1:46" s="27" customFormat="1" x14ac:dyDescent="0.2">
      <c r="A39" s="42" t="s">
        <v>682</v>
      </c>
      <c r="B39" s="77" t="s">
        <v>235</v>
      </c>
      <c r="C39" s="77">
        <v>0</v>
      </c>
      <c r="D39" s="77">
        <v>1</v>
      </c>
      <c r="E39" s="98">
        <v>4.5999999999999996</v>
      </c>
      <c r="F39" s="77">
        <v>28</v>
      </c>
      <c r="G39" s="77">
        <v>0</v>
      </c>
      <c r="H39" s="190">
        <v>0</v>
      </c>
      <c r="I39" s="190">
        <v>0</v>
      </c>
      <c r="J39" s="77">
        <v>0</v>
      </c>
      <c r="K39" s="77">
        <v>0</v>
      </c>
      <c r="L39" s="98">
        <v>29.33</v>
      </c>
      <c r="M39" s="77">
        <v>24</v>
      </c>
      <c r="N39" s="77">
        <v>18</v>
      </c>
      <c r="O39" s="77">
        <v>15</v>
      </c>
      <c r="P39" s="77">
        <v>3</v>
      </c>
      <c r="Q39" s="77">
        <v>23</v>
      </c>
      <c r="R39" s="77">
        <v>2</v>
      </c>
      <c r="S39" s="77">
        <v>32</v>
      </c>
      <c r="T39" s="77">
        <v>138</v>
      </c>
      <c r="U39" s="77"/>
      <c r="V39" s="51">
        <f t="shared" si="3"/>
        <v>15.441176470588236</v>
      </c>
      <c r="W39" s="7">
        <f>IF(V39&lt;LeagueRatings!$K$10,((LeagueRatings!$K$10-V39)/LeagueRatings!$K$10)*36,(LeagueRatings!$K$10-V39)*6.48)</f>
        <v>-47.109825023528003</v>
      </c>
      <c r="X39" s="17">
        <v>5.44</v>
      </c>
      <c r="Y39" s="17">
        <f t="shared" si="4"/>
        <v>2.2058823529411766</v>
      </c>
      <c r="Z39" s="7">
        <f>IF(Y39&lt;LeagueRatings!$K$8,((LeagueRatings!$K$8-Y39)/LeagueRatings!$K$8)*36,(LeagueRatings!$K$8-Y39)/LeagueRatings!$K$11)</f>
        <v>2.1482894412995295</v>
      </c>
      <c r="AA39" s="17">
        <v>-0.14000000000000001</v>
      </c>
      <c r="AB39" s="18">
        <f>+((LeagueRatings!$I$6-E39)*5)+9.5</f>
        <v>5.572493872332581</v>
      </c>
      <c r="AC39" s="18">
        <f t="shared" si="5"/>
        <v>5.572493872332581</v>
      </c>
      <c r="AD39" s="18">
        <f t="shared" si="6"/>
        <v>1.2020763723150352</v>
      </c>
      <c r="AE39" s="4">
        <f t="shared" si="7"/>
        <v>12.074570244647617</v>
      </c>
      <c r="AF39" s="42" t="s">
        <v>682</v>
      </c>
      <c r="AG39" s="8" t="s">
        <v>64</v>
      </c>
      <c r="AH39" s="8" t="s">
        <v>66</v>
      </c>
      <c r="AI39" s="8" t="s">
        <v>61</v>
      </c>
      <c r="AJ39" s="15">
        <f>+AO39*LeagueRatings!$K$27</f>
        <v>18.518518518518519</v>
      </c>
      <c r="AK39" s="73">
        <f>F39*LeagueRatings!$K$27</f>
        <v>17.283950617283949</v>
      </c>
      <c r="AL39" s="73">
        <f>G39*LeagueRatings!$K$27</f>
        <v>0</v>
      </c>
      <c r="AM39" s="73">
        <f>T39*LeagueRatings!$K$27</f>
        <v>85.185185185185176</v>
      </c>
      <c r="AO39" s="73">
        <f t="shared" si="8"/>
        <v>30</v>
      </c>
      <c r="AP39" s="116"/>
      <c r="AQ39" s="116"/>
      <c r="AR39" s="116"/>
      <c r="AT39" s="98">
        <v>78</v>
      </c>
    </row>
    <row r="40" spans="1:46" x14ac:dyDescent="0.2">
      <c r="A40" s="42" t="s">
        <v>742</v>
      </c>
      <c r="B40" s="77" t="s">
        <v>235</v>
      </c>
      <c r="C40" s="77">
        <v>11</v>
      </c>
      <c r="D40" s="77">
        <v>11</v>
      </c>
      <c r="E40" s="98">
        <v>4.74</v>
      </c>
      <c r="F40" s="77">
        <v>32</v>
      </c>
      <c r="G40" s="77">
        <v>32</v>
      </c>
      <c r="H40" s="190">
        <v>0</v>
      </c>
      <c r="I40" s="190">
        <v>0</v>
      </c>
      <c r="J40" s="77">
        <v>0</v>
      </c>
      <c r="K40" s="77">
        <v>0</v>
      </c>
      <c r="L40" s="98">
        <v>193.67</v>
      </c>
      <c r="M40" s="77">
        <v>205</v>
      </c>
      <c r="N40" s="77">
        <v>106</v>
      </c>
      <c r="O40" s="77">
        <v>102</v>
      </c>
      <c r="P40" s="77">
        <v>25</v>
      </c>
      <c r="Q40" s="77">
        <v>74</v>
      </c>
      <c r="R40" s="77">
        <v>1</v>
      </c>
      <c r="S40" s="77">
        <v>129</v>
      </c>
      <c r="T40" s="77">
        <v>855</v>
      </c>
      <c r="U40" s="77"/>
      <c r="V40" s="51">
        <f t="shared" si="3"/>
        <v>8.5480093676814981</v>
      </c>
      <c r="W40" s="7">
        <f>IF(V40&lt;LeagueRatings!$K$10,((LeagueRatings!$K$10-V40)/LeagueRatings!$K$10)*36,(LeagueRatings!$K$10-V40)*6.48)</f>
        <v>-2.4421021966923449</v>
      </c>
      <c r="X40" s="17">
        <v>0.18</v>
      </c>
      <c r="Y40" s="17">
        <f t="shared" si="4"/>
        <v>2.9274004683840751</v>
      </c>
      <c r="Z40" s="7">
        <f>IF(Y40&lt;LeagueRatings!$K$8,((LeagueRatings!$K$8-Y40)/LeagueRatings!$K$8)*36,(LeagueRatings!$K$8-Y40)/LeagueRatings!$K$11)</f>
        <v>-4.6456842238903091</v>
      </c>
      <c r="AA40" s="17">
        <v>0.42</v>
      </c>
      <c r="AB40" s="18">
        <f>+((LeagueRatings!$I$6-E40)*5)+9.5</f>
        <v>4.8724938723325781</v>
      </c>
      <c r="AC40" s="18">
        <f t="shared" si="5"/>
        <v>4.8724938723325781</v>
      </c>
      <c r="AD40" s="18">
        <f t="shared" si="6"/>
        <v>-0.29250787421903235</v>
      </c>
      <c r="AE40" s="4">
        <f t="shared" si="7"/>
        <v>5.1799859981135459</v>
      </c>
      <c r="AF40" s="42" t="s">
        <v>742</v>
      </c>
      <c r="AG40" s="61" t="s">
        <v>25</v>
      </c>
      <c r="AH40" s="61" t="s">
        <v>32</v>
      </c>
      <c r="AI40" s="61" t="s">
        <v>27</v>
      </c>
      <c r="AJ40" s="15">
        <f>+AO40*LeagueRatings!$K$27</f>
        <v>119.75308641975307</v>
      </c>
      <c r="AK40" s="73">
        <f>F40*LeagueRatings!$K$27</f>
        <v>19.753086419753085</v>
      </c>
      <c r="AL40" s="73">
        <f>G40*LeagueRatings!$K$27</f>
        <v>19.753086419753085</v>
      </c>
      <c r="AM40" s="73">
        <f>T40*LeagueRatings!$K$27</f>
        <v>527.77777777777771</v>
      </c>
      <c r="AO40" s="73">
        <f t="shared" si="8"/>
        <v>194</v>
      </c>
      <c r="AT40" s="98">
        <v>60.67</v>
      </c>
    </row>
    <row r="41" spans="1:46" x14ac:dyDescent="0.2">
      <c r="A41" s="42" t="s">
        <v>545</v>
      </c>
      <c r="B41" s="77" t="s">
        <v>235</v>
      </c>
      <c r="C41" s="77">
        <v>2</v>
      </c>
      <c r="D41" s="77">
        <v>4</v>
      </c>
      <c r="E41" s="98">
        <v>2.91</v>
      </c>
      <c r="F41" s="77">
        <v>42</v>
      </c>
      <c r="G41" s="77">
        <v>0</v>
      </c>
      <c r="H41" s="190">
        <v>0</v>
      </c>
      <c r="I41" s="190">
        <v>0</v>
      </c>
      <c r="J41" s="77">
        <v>1</v>
      </c>
      <c r="K41" s="77">
        <v>6</v>
      </c>
      <c r="L41" s="98">
        <v>46.33</v>
      </c>
      <c r="M41" s="77">
        <v>41</v>
      </c>
      <c r="N41" s="77">
        <v>15</v>
      </c>
      <c r="O41" s="77">
        <v>15</v>
      </c>
      <c r="P41" s="77">
        <v>3</v>
      </c>
      <c r="Q41" s="77">
        <v>20</v>
      </c>
      <c r="R41" s="77">
        <v>5</v>
      </c>
      <c r="S41" s="77">
        <v>38</v>
      </c>
      <c r="T41" s="77">
        <v>198</v>
      </c>
      <c r="U41" s="77"/>
      <c r="V41" s="51">
        <f t="shared" si="3"/>
        <v>7.7720207253886011</v>
      </c>
      <c r="W41" s="7">
        <f>IF(V41&lt;LeagueRatings!$K$10,((LeagueRatings!$K$10-V41)/LeagueRatings!$K$10)*36,(LeagueRatings!$K$10-V41)*6.48)</f>
        <v>1.7584270528330472</v>
      </c>
      <c r="X41" s="17">
        <v>-0.16</v>
      </c>
      <c r="Y41" s="17">
        <f t="shared" si="4"/>
        <v>1.5544041450777202</v>
      </c>
      <c r="Z41" s="7">
        <f>IF(Y41&lt;LeagueRatings!$K$8,((LeagueRatings!$K$8-Y41)/LeagueRatings!$K$8)*36,(LeagueRatings!$K$8-Y41)/LeagueRatings!$K$11)</f>
        <v>12.145944891278427</v>
      </c>
      <c r="AA41" s="17">
        <v>-0.89</v>
      </c>
      <c r="AB41" s="18">
        <f>+((LeagueRatings!$I$6-E41)*5)+9.5</f>
        <v>14.022493872332578</v>
      </c>
      <c r="AC41" s="18">
        <f t="shared" si="5"/>
        <v>14.022493872332578</v>
      </c>
      <c r="AD41" s="18">
        <f t="shared" si="6"/>
        <v>0.73530973451327397</v>
      </c>
      <c r="AE41" s="4">
        <f t="shared" si="7"/>
        <v>13.707803606845852</v>
      </c>
      <c r="AF41" s="42" t="s">
        <v>545</v>
      </c>
      <c r="AG41" s="5" t="s">
        <v>22</v>
      </c>
      <c r="AH41" s="5" t="s">
        <v>61</v>
      </c>
      <c r="AI41" s="5" t="s">
        <v>52</v>
      </c>
      <c r="AJ41" s="15">
        <f>+AO41*LeagueRatings!$K$27</f>
        <v>29.012345679012345</v>
      </c>
      <c r="AK41" s="73">
        <f>F41*LeagueRatings!$K$27</f>
        <v>25.925925925925924</v>
      </c>
      <c r="AL41" s="73">
        <f>G41*LeagueRatings!$K$27</f>
        <v>0</v>
      </c>
      <c r="AM41" s="73">
        <f>T41*LeagueRatings!$K$27</f>
        <v>122.22222222222221</v>
      </c>
      <c r="AO41" s="73">
        <f t="shared" si="8"/>
        <v>47</v>
      </c>
      <c r="AT41" s="98">
        <v>19.329999999999998</v>
      </c>
    </row>
    <row r="42" spans="1:46" x14ac:dyDescent="0.2">
      <c r="A42" s="42" t="s">
        <v>733</v>
      </c>
      <c r="B42" s="77" t="s">
        <v>235</v>
      </c>
      <c r="C42" s="77">
        <v>2</v>
      </c>
      <c r="D42" s="77">
        <v>2</v>
      </c>
      <c r="E42" s="98">
        <v>5.03</v>
      </c>
      <c r="F42" s="77">
        <v>35</v>
      </c>
      <c r="G42" s="77">
        <v>0</v>
      </c>
      <c r="H42" s="190">
        <v>0</v>
      </c>
      <c r="I42" s="190">
        <v>0</v>
      </c>
      <c r="J42" s="77">
        <v>6</v>
      </c>
      <c r="K42" s="77">
        <v>10</v>
      </c>
      <c r="L42" s="98">
        <v>34</v>
      </c>
      <c r="M42" s="77">
        <v>47</v>
      </c>
      <c r="N42" s="77">
        <v>23</v>
      </c>
      <c r="O42" s="77">
        <v>19</v>
      </c>
      <c r="P42" s="77">
        <v>3</v>
      </c>
      <c r="Q42" s="77">
        <v>12</v>
      </c>
      <c r="R42" s="77">
        <v>0</v>
      </c>
      <c r="S42" s="77">
        <v>18</v>
      </c>
      <c r="T42" s="77">
        <v>158</v>
      </c>
      <c r="U42" s="77"/>
      <c r="V42" s="51">
        <f t="shared" si="3"/>
        <v>7.59493670886076</v>
      </c>
      <c r="W42" s="7">
        <f>IF(V42&lt;LeagueRatings!$K$10,((LeagueRatings!$K$10-V42)/LeagueRatings!$K$10)*36,(LeagueRatings!$K$10-V42)*6.48)</f>
        <v>2.5386147908697607</v>
      </c>
      <c r="X42" s="17">
        <v>-0.24</v>
      </c>
      <c r="Y42" s="17">
        <f t="shared" si="4"/>
        <v>1.89873417721519</v>
      </c>
      <c r="Z42" s="7">
        <f>IF(Y42&lt;LeagueRatings!$K$8,((LeagueRatings!$K$8-Y42)/LeagueRatings!$K$8)*36,(LeagueRatings!$K$8-Y42)/LeagueRatings!$K$11)</f>
        <v>6.8618187595995952</v>
      </c>
      <c r="AA42" s="17">
        <v>-0.49</v>
      </c>
      <c r="AB42" s="18">
        <f>+((LeagueRatings!$I$6-E42)*5)+9.5</f>
        <v>3.4224938723325771</v>
      </c>
      <c r="AC42" s="18">
        <f t="shared" si="5"/>
        <v>4</v>
      </c>
      <c r="AD42" s="18">
        <f t="shared" si="6"/>
        <v>-1.9117647058823528</v>
      </c>
      <c r="AE42" s="4">
        <f t="shared" si="7"/>
        <v>1.3582352941176472</v>
      </c>
      <c r="AF42" s="42" t="s">
        <v>733</v>
      </c>
      <c r="AG42" s="5" t="s">
        <v>54</v>
      </c>
      <c r="AH42" s="5" t="s">
        <v>23</v>
      </c>
      <c r="AI42" s="5" t="s">
        <v>43</v>
      </c>
      <c r="AJ42" s="15">
        <f>+AO42*LeagueRatings!$K$27</f>
        <v>20.987654320987652</v>
      </c>
      <c r="AK42" s="73">
        <f>F42*LeagueRatings!$K$27</f>
        <v>21.604938271604937</v>
      </c>
      <c r="AL42" s="73">
        <f>G42*LeagueRatings!$K$27</f>
        <v>0</v>
      </c>
      <c r="AM42" s="73">
        <f>T42*LeagueRatings!$K$27</f>
        <v>97.53086419753086</v>
      </c>
      <c r="AO42" s="73">
        <f t="shared" si="8"/>
        <v>34</v>
      </c>
      <c r="AT42" s="98">
        <v>25.33</v>
      </c>
    </row>
    <row r="43" spans="1:46" s="27" customFormat="1" x14ac:dyDescent="0.2">
      <c r="A43" s="42" t="s">
        <v>892</v>
      </c>
      <c r="B43" s="77" t="s">
        <v>235</v>
      </c>
      <c r="C43" s="77">
        <v>8</v>
      </c>
      <c r="D43" s="77">
        <v>11</v>
      </c>
      <c r="E43" s="98">
        <v>4.3899999999999997</v>
      </c>
      <c r="F43" s="77">
        <v>28</v>
      </c>
      <c r="G43" s="77">
        <v>27</v>
      </c>
      <c r="H43" s="190">
        <v>1</v>
      </c>
      <c r="I43" s="190">
        <v>0</v>
      </c>
      <c r="J43" s="77">
        <v>0</v>
      </c>
      <c r="K43" s="77">
        <v>0</v>
      </c>
      <c r="L43" s="98">
        <v>166</v>
      </c>
      <c r="M43" s="77">
        <v>167</v>
      </c>
      <c r="N43" s="77">
        <v>88</v>
      </c>
      <c r="O43" s="77">
        <v>81</v>
      </c>
      <c r="P43" s="77">
        <v>27</v>
      </c>
      <c r="Q43" s="77">
        <v>54</v>
      </c>
      <c r="R43" s="77">
        <v>1</v>
      </c>
      <c r="S43" s="77">
        <v>117</v>
      </c>
      <c r="T43" s="77">
        <v>699</v>
      </c>
      <c r="U43" s="77"/>
      <c r="V43" s="51">
        <f t="shared" si="3"/>
        <v>7.5931232091690548</v>
      </c>
      <c r="W43" s="7">
        <f>IF(V43&lt;LeagueRatings!$K$10,((LeagueRatings!$K$10-V43)/LeagueRatings!$K$10)*36,(LeagueRatings!$K$10-V43)*6.48)</f>
        <v>2.5466046154182642</v>
      </c>
      <c r="X43" s="17">
        <v>-0.24</v>
      </c>
      <c r="Y43" s="17">
        <f t="shared" si="4"/>
        <v>3.8681948424068766</v>
      </c>
      <c r="Z43" s="7">
        <f>IF(Y43&lt;LeagueRatings!$K$8,((LeagueRatings!$K$8-Y43)/LeagueRatings!$K$8)*36,(LeagueRatings!$K$8-Y43)/LeagueRatings!$K$11)</f>
        <v>-12.161447310390352</v>
      </c>
      <c r="AA43" s="17">
        <v>1.1399999999999999</v>
      </c>
      <c r="AB43" s="18">
        <f>+((LeagueRatings!$I$6-E43)*5)+9.5</f>
        <v>6.6224938723325799</v>
      </c>
      <c r="AC43" s="18">
        <f t="shared" si="5"/>
        <v>6.6224938723325799</v>
      </c>
      <c r="AD43" s="18">
        <f t="shared" si="6"/>
        <v>-3.0120481927711218E-2</v>
      </c>
      <c r="AE43" s="4">
        <f t="shared" si="7"/>
        <v>7.492373390404869</v>
      </c>
      <c r="AF43" s="42" t="s">
        <v>892</v>
      </c>
      <c r="AG43" s="5" t="s">
        <v>59</v>
      </c>
      <c r="AH43" s="5" t="s">
        <v>23</v>
      </c>
      <c r="AI43" s="5" t="s">
        <v>19</v>
      </c>
      <c r="AJ43" s="15">
        <f>+AO43*LeagueRatings!$K$27</f>
        <v>102.46913580246913</v>
      </c>
      <c r="AK43" s="73">
        <f>F43*LeagueRatings!$K$27</f>
        <v>17.283950617283949</v>
      </c>
      <c r="AL43" s="73">
        <f>G43*LeagueRatings!$K$27</f>
        <v>16.666666666666664</v>
      </c>
      <c r="AM43" s="73">
        <f>T43*LeagueRatings!$K$27</f>
        <v>431.48148148148147</v>
      </c>
      <c r="AO43" s="73">
        <f t="shared" si="8"/>
        <v>166</v>
      </c>
      <c r="AP43" s="116"/>
      <c r="AQ43" s="116"/>
      <c r="AR43" s="116"/>
      <c r="AT43" s="98">
        <v>200</v>
      </c>
    </row>
    <row r="44" spans="1:46" s="27" customFormat="1" x14ac:dyDescent="0.2">
      <c r="A44" s="42" t="s">
        <v>736</v>
      </c>
      <c r="B44" s="77" t="s">
        <v>235</v>
      </c>
      <c r="C44" s="77">
        <v>1</v>
      </c>
      <c r="D44" s="77">
        <v>6</v>
      </c>
      <c r="E44" s="98">
        <v>2.96</v>
      </c>
      <c r="F44" s="77">
        <v>67</v>
      </c>
      <c r="G44" s="77">
        <v>0</v>
      </c>
      <c r="H44" s="190">
        <v>0</v>
      </c>
      <c r="I44" s="190">
        <v>0</v>
      </c>
      <c r="J44" s="77">
        <v>14</v>
      </c>
      <c r="K44" s="77">
        <v>18</v>
      </c>
      <c r="L44" s="98">
        <v>73</v>
      </c>
      <c r="M44" s="77">
        <v>67</v>
      </c>
      <c r="N44" s="77">
        <v>24</v>
      </c>
      <c r="O44" s="77">
        <v>24</v>
      </c>
      <c r="P44" s="77">
        <v>3</v>
      </c>
      <c r="Q44" s="77">
        <v>33</v>
      </c>
      <c r="R44" s="77">
        <v>4</v>
      </c>
      <c r="S44" s="77">
        <v>55</v>
      </c>
      <c r="T44" s="77">
        <v>307</v>
      </c>
      <c r="U44" s="77"/>
      <c r="V44" s="51">
        <f t="shared" si="3"/>
        <v>9.5709570957095718</v>
      </c>
      <c r="W44" s="7">
        <f>IF(V44&lt;LeagueRatings!$K$10,((LeagueRatings!$K$10-V44)/LeagueRatings!$K$10)*36,(LeagueRatings!$K$10-V44)*6.48)</f>
        <v>-9.0708034743142623</v>
      </c>
      <c r="X44" s="17">
        <v>0.87</v>
      </c>
      <c r="Y44" s="17">
        <f t="shared" si="4"/>
        <v>0.99009900990099009</v>
      </c>
      <c r="Z44" s="7">
        <f>IF(Y44&lt;LeagueRatings!$K$8,((LeagueRatings!$K$8-Y44)/LeagueRatings!$K$8)*36,(LeagueRatings!$K$8-Y44)/LeagueRatings!$K$11)</f>
        <v>20.805832884543683</v>
      </c>
      <c r="AA44" s="17">
        <v>-1.68</v>
      </c>
      <c r="AB44" s="18">
        <f>+((LeagueRatings!$I$6-E44)*5)+9.5</f>
        <v>13.772493872332578</v>
      </c>
      <c r="AC44" s="18">
        <f t="shared" si="5"/>
        <v>13.772493872332578</v>
      </c>
      <c r="AD44" s="18">
        <f t="shared" si="6"/>
        <v>0.50534246575342467</v>
      </c>
      <c r="AE44" s="4">
        <f t="shared" si="7"/>
        <v>13.467836338086002</v>
      </c>
      <c r="AF44" s="42" t="s">
        <v>736</v>
      </c>
      <c r="AG44" s="5" t="s">
        <v>17</v>
      </c>
      <c r="AH44" s="5" t="s">
        <v>55</v>
      </c>
      <c r="AI44" s="5" t="s">
        <v>85</v>
      </c>
      <c r="AJ44" s="15">
        <f>+AO44*LeagueRatings!$K$27</f>
        <v>45.061728395061728</v>
      </c>
      <c r="AK44" s="73">
        <f>F44*LeagueRatings!$K$27</f>
        <v>41.358024691358025</v>
      </c>
      <c r="AL44" s="73">
        <f>G44*LeagueRatings!$K$27</f>
        <v>0</v>
      </c>
      <c r="AM44" s="73">
        <f>T44*LeagueRatings!$K$27</f>
        <v>189.50617283950615</v>
      </c>
      <c r="AO44" s="73">
        <f t="shared" si="8"/>
        <v>73</v>
      </c>
      <c r="AP44" s="116"/>
      <c r="AQ44" s="116"/>
      <c r="AR44" s="116"/>
      <c r="AT44" s="98">
        <v>71.33</v>
      </c>
    </row>
    <row r="45" spans="1:46" s="27" customFormat="1" x14ac:dyDescent="0.2">
      <c r="A45" s="42" t="s">
        <v>494</v>
      </c>
      <c r="B45" s="77" t="s">
        <v>235</v>
      </c>
      <c r="C45" s="77">
        <v>5</v>
      </c>
      <c r="D45" s="77">
        <v>3</v>
      </c>
      <c r="E45" s="98">
        <v>1.98</v>
      </c>
      <c r="F45" s="77">
        <v>49</v>
      </c>
      <c r="G45" s="77">
        <v>0</v>
      </c>
      <c r="H45" s="190">
        <v>0</v>
      </c>
      <c r="I45" s="190">
        <v>0</v>
      </c>
      <c r="J45" s="77">
        <v>6</v>
      </c>
      <c r="K45" s="77">
        <v>7</v>
      </c>
      <c r="L45" s="98">
        <v>54.67</v>
      </c>
      <c r="M45" s="77">
        <v>39</v>
      </c>
      <c r="N45" s="77">
        <v>14</v>
      </c>
      <c r="O45" s="77">
        <v>12</v>
      </c>
      <c r="P45" s="77">
        <v>2</v>
      </c>
      <c r="Q45" s="77">
        <v>20</v>
      </c>
      <c r="R45" s="77">
        <v>1</v>
      </c>
      <c r="S45" s="77">
        <v>46</v>
      </c>
      <c r="T45" s="77">
        <v>213</v>
      </c>
      <c r="U45" s="77"/>
      <c r="V45" s="51">
        <f t="shared" si="3"/>
        <v>8.9622641509433958</v>
      </c>
      <c r="W45" s="7">
        <f>IF(V45&lt;LeagueRatings!$K$10,((LeagueRatings!$K$10-V45)/LeagueRatings!$K$10)*36,(LeagueRatings!$K$10-V45)*6.48)</f>
        <v>-5.126473192229442</v>
      </c>
      <c r="X45" s="17">
        <v>0.45</v>
      </c>
      <c r="Y45" s="17">
        <f t="shared" si="4"/>
        <v>0.94339622641509435</v>
      </c>
      <c r="Z45" s="7">
        <f>IF(Y45&lt;LeagueRatings!$K$8,((LeagueRatings!$K$8-Y45)/LeagueRatings!$K$8)*36,(LeagueRatings!$K$8-Y45)/LeagueRatings!$K$11)</f>
        <v>21.522538880555775</v>
      </c>
      <c r="AA45" s="17">
        <v>-1.78</v>
      </c>
      <c r="AB45" s="18">
        <f>+((LeagueRatings!$I$6-E45)*5)+9.5</f>
        <v>18.672493872332581</v>
      </c>
      <c r="AC45" s="18">
        <f t="shared" si="5"/>
        <v>18.672493872332581</v>
      </c>
      <c r="AD45" s="18">
        <f t="shared" si="6"/>
        <v>1.9364020486555698</v>
      </c>
      <c r="AE45" s="4">
        <f t="shared" si="7"/>
        <v>19.278895920988152</v>
      </c>
      <c r="AF45" s="42" t="s">
        <v>494</v>
      </c>
      <c r="AG45" s="5" t="s">
        <v>73</v>
      </c>
      <c r="AH45" s="5" t="s">
        <v>27</v>
      </c>
      <c r="AI45" s="5" t="s">
        <v>93</v>
      </c>
      <c r="AJ45" s="15">
        <f>+AO45*LeagueRatings!$K$27</f>
        <v>33.950617283950614</v>
      </c>
      <c r="AK45" s="73">
        <f>F45*LeagueRatings!$K$27</f>
        <v>30.246913580246911</v>
      </c>
      <c r="AL45" s="73">
        <f>G45*LeagueRatings!$K$27</f>
        <v>0</v>
      </c>
      <c r="AM45" s="73">
        <f>T45*LeagueRatings!$K$27</f>
        <v>131.48148148148147</v>
      </c>
      <c r="AO45" s="73">
        <f t="shared" si="8"/>
        <v>55</v>
      </c>
      <c r="AP45" s="116"/>
      <c r="AQ45" s="116"/>
      <c r="AR45" s="116"/>
      <c r="AT45" s="98">
        <v>56</v>
      </c>
    </row>
    <row r="46" spans="1:46" x14ac:dyDescent="0.2">
      <c r="A46" s="42" t="s">
        <v>737</v>
      </c>
      <c r="B46" s="77" t="s">
        <v>235</v>
      </c>
      <c r="C46" s="77">
        <v>9</v>
      </c>
      <c r="D46" s="77">
        <v>11</v>
      </c>
      <c r="E46" s="98">
        <v>3.32</v>
      </c>
      <c r="F46" s="77">
        <v>32</v>
      </c>
      <c r="G46" s="77">
        <v>32</v>
      </c>
      <c r="H46" s="190">
        <v>0</v>
      </c>
      <c r="I46" s="190">
        <v>0</v>
      </c>
      <c r="J46" s="77">
        <v>0</v>
      </c>
      <c r="K46" s="77">
        <v>0</v>
      </c>
      <c r="L46" s="98">
        <v>200.33</v>
      </c>
      <c r="M46" s="77">
        <v>197</v>
      </c>
      <c r="N46" s="77">
        <v>87</v>
      </c>
      <c r="O46" s="77">
        <v>74</v>
      </c>
      <c r="P46" s="77">
        <v>10</v>
      </c>
      <c r="Q46" s="77">
        <v>52</v>
      </c>
      <c r="R46" s="77">
        <v>3</v>
      </c>
      <c r="S46" s="77">
        <v>178</v>
      </c>
      <c r="T46" s="77">
        <v>830</v>
      </c>
      <c r="U46" s="77"/>
      <c r="V46" s="51">
        <f t="shared" si="3"/>
        <v>5.9250302297460697</v>
      </c>
      <c r="W46" s="7">
        <f>IF(V46&lt;LeagueRatings!$K$10,((LeagueRatings!$K$10-V46)/LeagueRatings!$K$10)*36,(LeagueRatings!$K$10-V46)*6.48)</f>
        <v>9.8958036790521682</v>
      </c>
      <c r="X46" s="17">
        <v>-0.83</v>
      </c>
      <c r="Y46" s="17">
        <f t="shared" si="4"/>
        <v>1.2091898428053205</v>
      </c>
      <c r="Z46" s="7">
        <f>IF(Y46&lt;LeagueRatings!$K$8,((LeagueRatings!$K$8-Y46)/LeagueRatings!$K$8)*36,(LeagueRatings!$K$8-Y46)/LeagueRatings!$K$11)</f>
        <v>17.443641128644643</v>
      </c>
      <c r="AA46" s="17">
        <v>-1.32</v>
      </c>
      <c r="AB46" s="18">
        <f>+((LeagueRatings!$I$6-E46)*5)+9.5</f>
        <v>11.97249387233258</v>
      </c>
      <c r="AC46" s="18">
        <f t="shared" si="5"/>
        <v>11.97249387233258</v>
      </c>
      <c r="AD46" s="18">
        <f t="shared" si="6"/>
        <v>4.6358009284680646E-2</v>
      </c>
      <c r="AE46" s="4">
        <f t="shared" si="7"/>
        <v>9.8688518816172603</v>
      </c>
      <c r="AF46" s="42" t="s">
        <v>737</v>
      </c>
      <c r="AG46" s="5" t="s">
        <v>42</v>
      </c>
      <c r="AH46" s="5" t="s">
        <v>70</v>
      </c>
      <c r="AI46" s="5" t="s">
        <v>88</v>
      </c>
      <c r="AJ46" s="15">
        <f>+AO46*LeagueRatings!$K$27</f>
        <v>124.07407407407406</v>
      </c>
      <c r="AK46" s="73">
        <f>F46*LeagueRatings!$K$27</f>
        <v>19.753086419753085</v>
      </c>
      <c r="AL46" s="73">
        <f>G46*LeagueRatings!$K$27</f>
        <v>19.753086419753085</v>
      </c>
      <c r="AM46" s="73">
        <f>T46*LeagueRatings!$K$27</f>
        <v>512.34567901234561</v>
      </c>
      <c r="AO46" s="73">
        <f t="shared" si="8"/>
        <v>201</v>
      </c>
      <c r="AT46" s="98">
        <v>214.33</v>
      </c>
    </row>
    <row r="47" spans="1:46" s="30" customFormat="1" x14ac:dyDescent="0.2">
      <c r="A47" s="42" t="s">
        <v>743</v>
      </c>
      <c r="B47" s="77" t="s">
        <v>235</v>
      </c>
      <c r="C47" s="77">
        <v>4</v>
      </c>
      <c r="D47" s="77">
        <v>5</v>
      </c>
      <c r="E47" s="98">
        <v>6.82</v>
      </c>
      <c r="F47" s="77">
        <v>18</v>
      </c>
      <c r="G47" s="77">
        <v>11</v>
      </c>
      <c r="H47" s="190">
        <v>0</v>
      </c>
      <c r="I47" s="190">
        <v>0</v>
      </c>
      <c r="J47" s="77">
        <v>0</v>
      </c>
      <c r="K47" s="77">
        <v>0</v>
      </c>
      <c r="L47" s="98">
        <v>64.67</v>
      </c>
      <c r="M47" s="77">
        <v>82</v>
      </c>
      <c r="N47" s="77">
        <v>54</v>
      </c>
      <c r="O47" s="77">
        <v>49</v>
      </c>
      <c r="P47" s="77">
        <v>12</v>
      </c>
      <c r="Q47" s="77">
        <v>33</v>
      </c>
      <c r="R47" s="77">
        <v>0</v>
      </c>
      <c r="S47" s="77">
        <v>51</v>
      </c>
      <c r="T47" s="77">
        <v>312</v>
      </c>
      <c r="U47" s="77"/>
      <c r="V47" s="51">
        <f t="shared" si="3"/>
        <v>10.576923076923077</v>
      </c>
      <c r="W47" s="7">
        <f>IF(V47&lt;LeagueRatings!$K$10,((LeagueRatings!$K$10-V47)/LeagueRatings!$K$10)*36,(LeagueRatings!$K$10-V47)*6.48)</f>
        <v>-15.589463032577774</v>
      </c>
      <c r="X47" s="17">
        <v>1.78</v>
      </c>
      <c r="Y47" s="17">
        <f t="shared" si="4"/>
        <v>3.8461538461538463</v>
      </c>
      <c r="Z47" s="7">
        <f>IF(Y47&lt;LeagueRatings!$K$8,((LeagueRatings!$K$8-Y47)/LeagueRatings!$K$8)*36,(LeagueRatings!$K$8-Y47)/LeagueRatings!$K$11)</f>
        <v>-11.985367488271651</v>
      </c>
      <c r="AA47" s="17">
        <v>1.1399999999999999</v>
      </c>
      <c r="AB47" s="18">
        <f>+((LeagueRatings!$I$6-E47)*5)+9.5</f>
        <v>-5.5275061276674222</v>
      </c>
      <c r="AC47" s="18">
        <f t="shared" si="5"/>
        <v>4</v>
      </c>
      <c r="AD47" s="18">
        <f t="shared" si="6"/>
        <v>-1.3398793876604298</v>
      </c>
      <c r="AE47" s="4">
        <f t="shared" si="7"/>
        <v>5.5801206123395701</v>
      </c>
      <c r="AF47" s="42" t="s">
        <v>743</v>
      </c>
      <c r="AG47" s="5" t="s">
        <v>25</v>
      </c>
      <c r="AH47" s="5" t="s">
        <v>74</v>
      </c>
      <c r="AI47" s="5" t="s">
        <v>19</v>
      </c>
      <c r="AJ47" s="15">
        <f>+AO47*LeagueRatings!$K$27</f>
        <v>40.123456790123456</v>
      </c>
      <c r="AK47" s="73">
        <f>F47*LeagueRatings!$K$27</f>
        <v>11.111111111111111</v>
      </c>
      <c r="AL47" s="73">
        <f>G47*LeagueRatings!$K$27</f>
        <v>6.7901234567901234</v>
      </c>
      <c r="AM47" s="73">
        <f>T47*LeagueRatings!$K$27</f>
        <v>192.59259259259258</v>
      </c>
      <c r="AO47" s="73">
        <f t="shared" si="8"/>
        <v>65</v>
      </c>
      <c r="AP47" s="116"/>
      <c r="AQ47" s="116"/>
      <c r="AR47" s="116"/>
      <c r="AT47" s="98">
        <v>149</v>
      </c>
    </row>
    <row r="48" spans="1:46" s="27" customFormat="1" x14ac:dyDescent="0.2">
      <c r="A48" s="42" t="s">
        <v>732</v>
      </c>
      <c r="B48" s="77" t="s">
        <v>235</v>
      </c>
      <c r="C48" s="77">
        <v>12</v>
      </c>
      <c r="D48" s="77">
        <v>4</v>
      </c>
      <c r="E48" s="98">
        <v>2.17</v>
      </c>
      <c r="F48" s="77">
        <v>26</v>
      </c>
      <c r="G48" s="77">
        <v>26</v>
      </c>
      <c r="H48" s="190">
        <v>2</v>
      </c>
      <c r="I48" s="190">
        <v>0</v>
      </c>
      <c r="J48" s="77">
        <v>0</v>
      </c>
      <c r="K48" s="77">
        <v>0</v>
      </c>
      <c r="L48" s="98">
        <v>174</v>
      </c>
      <c r="M48" s="77">
        <v>129</v>
      </c>
      <c r="N48" s="77">
        <v>48</v>
      </c>
      <c r="O48" s="77">
        <v>42</v>
      </c>
      <c r="P48" s="77">
        <v>13</v>
      </c>
      <c r="Q48" s="77">
        <v>39</v>
      </c>
      <c r="R48" s="77">
        <v>2</v>
      </c>
      <c r="S48" s="77">
        <v>208</v>
      </c>
      <c r="T48" s="77">
        <v>685</v>
      </c>
      <c r="U48" s="77"/>
      <c r="V48" s="51">
        <f t="shared" si="3"/>
        <v>5.4172767203513912</v>
      </c>
      <c r="W48" s="7">
        <f>IF(V48&lt;LeagueRatings!$K$10,((LeagueRatings!$K$10-V48)/LeagueRatings!$K$10)*36,(LeagueRatings!$K$10-V48)*6.48)</f>
        <v>12.13283822198934</v>
      </c>
      <c r="X48" s="17">
        <v>-1.01</v>
      </c>
      <c r="Y48" s="17">
        <f t="shared" si="4"/>
        <v>1.9033674963396781</v>
      </c>
      <c r="Z48" s="7">
        <f>IF(Y48&lt;LeagueRatings!$K$8,((LeagueRatings!$K$8-Y48)/LeagueRatings!$K$8)*36,(LeagueRatings!$K$8-Y48)/LeagueRatings!$K$11)</f>
        <v>6.7907153402721168</v>
      </c>
      <c r="AA48" s="17">
        <v>-0.49</v>
      </c>
      <c r="AB48" s="18">
        <f>+((LeagueRatings!$I$6-E48)*5)+9.5</f>
        <v>17.722493872332578</v>
      </c>
      <c r="AC48" s="18">
        <f t="shared" si="5"/>
        <v>17.722493872332578</v>
      </c>
      <c r="AD48" s="18">
        <f t="shared" si="6"/>
        <v>1.7403448275862066</v>
      </c>
      <c r="AE48" s="4">
        <f t="shared" si="7"/>
        <v>17.962838699918784</v>
      </c>
      <c r="AF48" s="42" t="s">
        <v>732</v>
      </c>
      <c r="AG48" s="5" t="s">
        <v>68</v>
      </c>
      <c r="AH48" s="5" t="s">
        <v>52</v>
      </c>
      <c r="AI48" s="5" t="s">
        <v>43</v>
      </c>
      <c r="AJ48" s="15">
        <f>+AO48*LeagueRatings!$K$27</f>
        <v>107.4074074074074</v>
      </c>
      <c r="AK48" s="73">
        <f>F48*LeagueRatings!$K$27</f>
        <v>16.049382716049383</v>
      </c>
      <c r="AL48" s="73">
        <f>G48*LeagueRatings!$K$27</f>
        <v>16.049382716049383</v>
      </c>
      <c r="AM48" s="73">
        <f>T48*LeagueRatings!$K$27</f>
        <v>422.83950617283949</v>
      </c>
      <c r="AO48" s="73">
        <f t="shared" si="8"/>
        <v>174</v>
      </c>
      <c r="AP48" s="116"/>
      <c r="AQ48" s="116"/>
      <c r="AR48" s="116"/>
      <c r="AT48" s="98">
        <v>30</v>
      </c>
    </row>
    <row r="49" spans="1:46" x14ac:dyDescent="0.2">
      <c r="A49" s="42" t="s">
        <v>665</v>
      </c>
      <c r="B49" s="77" t="s">
        <v>235</v>
      </c>
      <c r="C49" s="77">
        <v>2</v>
      </c>
      <c r="D49" s="77">
        <v>0</v>
      </c>
      <c r="E49" s="98">
        <v>4.8099999999999996</v>
      </c>
      <c r="F49" s="77">
        <v>35</v>
      </c>
      <c r="G49" s="77">
        <v>0</v>
      </c>
      <c r="H49" s="190">
        <v>0</v>
      </c>
      <c r="I49" s="190">
        <v>0</v>
      </c>
      <c r="J49" s="77">
        <v>0</v>
      </c>
      <c r="K49" s="77">
        <v>0</v>
      </c>
      <c r="L49" s="98">
        <v>24.33</v>
      </c>
      <c r="M49" s="77">
        <v>22</v>
      </c>
      <c r="N49" s="77">
        <v>14</v>
      </c>
      <c r="O49" s="77">
        <v>13</v>
      </c>
      <c r="P49" s="77">
        <v>3</v>
      </c>
      <c r="Q49" s="77">
        <v>13</v>
      </c>
      <c r="R49" s="77">
        <v>3</v>
      </c>
      <c r="S49" s="77">
        <v>20</v>
      </c>
      <c r="T49" s="77">
        <v>107</v>
      </c>
      <c r="U49" s="77"/>
      <c r="V49" s="51">
        <f t="shared" ref="V49" si="9">+(Q49-R49)/(T49-R49)*100</f>
        <v>9.6153846153846168</v>
      </c>
      <c r="W49" s="7">
        <f>IF(V49&lt;LeagueRatings!$K$10,((LeagueRatings!$K$10-V49)/LeagueRatings!$K$10)*36,(LeagueRatings!$K$10-V49)*6.48)</f>
        <v>-9.3586938018085544</v>
      </c>
      <c r="X49" s="17">
        <v>0.87</v>
      </c>
      <c r="Y49" s="17">
        <f t="shared" ref="Y49" si="10">(P49/(T49-R49))*100</f>
        <v>2.8846153846153846</v>
      </c>
      <c r="Z49" s="7">
        <f>IF(Y49&lt;LeagueRatings!$K$8,((LeagueRatings!$K$8-Y49)/LeagueRatings!$K$8)*36,(LeagueRatings!$K$8-Y49)/LeagueRatings!$K$11)</f>
        <v>-4.3038852483431373</v>
      </c>
      <c r="AA49" s="17">
        <v>0.33</v>
      </c>
      <c r="AB49" s="18">
        <f>+((LeagueRatings!$I$6-E49)*5)+9.5</f>
        <v>4.5224938723325803</v>
      </c>
      <c r="AC49" s="18">
        <f t="shared" ref="AC49" si="11">IF(AB49&lt;4,4,AB49)</f>
        <v>4.5224938723325803</v>
      </c>
      <c r="AD49" s="18">
        <f t="shared" ref="AD49" si="12">IF(M49&lt;L49,((1-(M49/L49))*7)-0.07,(1-(M49/L49))*5)</f>
        <v>0.60036580353473035</v>
      </c>
      <c r="AE49" s="4">
        <f t="shared" ref="AE49" si="13">+X49+AA49+AC49+AD49</f>
        <v>6.3228596758673108</v>
      </c>
      <c r="AF49" s="42" t="s">
        <v>665</v>
      </c>
      <c r="AG49" s="5" t="s">
        <v>71</v>
      </c>
      <c r="AH49" s="5" t="s">
        <v>55</v>
      </c>
      <c r="AI49" s="5" t="s">
        <v>81</v>
      </c>
      <c r="AJ49" s="15">
        <f>+AO49*LeagueRatings!$K$27</f>
        <v>15.432098765432098</v>
      </c>
      <c r="AK49" s="73">
        <f>F49*LeagueRatings!$K$27</f>
        <v>21.604938271604937</v>
      </c>
      <c r="AL49" s="73">
        <f>G49*LeagueRatings!$K$27</f>
        <v>0</v>
      </c>
      <c r="AM49" s="73">
        <f>T49*LeagueRatings!$K$27</f>
        <v>66.049382716049379</v>
      </c>
      <c r="AO49" s="73">
        <f t="shared" ref="AO49" si="14">ROUNDUP(L49,0)</f>
        <v>25</v>
      </c>
      <c r="AT49" s="98">
        <v>29.33</v>
      </c>
    </row>
    <row r="50" spans="1:46" x14ac:dyDescent="0.2">
      <c r="A50" s="42" t="s">
        <v>734</v>
      </c>
      <c r="B50" s="77" t="s">
        <v>235</v>
      </c>
      <c r="C50" s="77">
        <v>6</v>
      </c>
      <c r="D50" s="77">
        <v>5</v>
      </c>
      <c r="E50" s="98">
        <v>3.99</v>
      </c>
      <c r="F50" s="77">
        <v>57</v>
      </c>
      <c r="G50" s="77">
        <v>0</v>
      </c>
      <c r="H50" s="190">
        <v>0</v>
      </c>
      <c r="I50" s="190">
        <v>0</v>
      </c>
      <c r="J50" s="77">
        <v>0</v>
      </c>
      <c r="K50" s="77">
        <v>2</v>
      </c>
      <c r="L50" s="98">
        <v>67.67</v>
      </c>
      <c r="M50" s="77">
        <v>59</v>
      </c>
      <c r="N50" s="77">
        <v>31</v>
      </c>
      <c r="O50" s="77">
        <v>30</v>
      </c>
      <c r="P50" s="77">
        <v>6</v>
      </c>
      <c r="Q50" s="77">
        <v>42</v>
      </c>
      <c r="R50" s="77">
        <v>5</v>
      </c>
      <c r="S50" s="77">
        <v>58</v>
      </c>
      <c r="T50" s="77">
        <v>296</v>
      </c>
      <c r="U50" s="77"/>
      <c r="V50" s="51">
        <f t="shared" si="3"/>
        <v>12.714776632302405</v>
      </c>
      <c r="W50" s="7">
        <f>IF(V50&lt;LeagueRatings!$K$10,((LeagueRatings!$K$10-V50)/LeagueRatings!$K$10)*36,(LeagueRatings!$K$10-V50)*6.48)</f>
        <v>-29.442754071435822</v>
      </c>
      <c r="X50" s="17">
        <v>3.99</v>
      </c>
      <c r="Y50" s="17">
        <f t="shared" si="4"/>
        <v>2.0618556701030926</v>
      </c>
      <c r="Z50" s="7">
        <f>IF(Y50&lt;LeagueRatings!$K$8,((LeagueRatings!$K$8-Y50)/LeagueRatings!$K$8)*36,(LeagueRatings!$K$8-Y50)/LeagueRatings!$K$11)</f>
        <v>4.3585385843074702</v>
      </c>
      <c r="AA50" s="17">
        <v>-0.28000000000000003</v>
      </c>
      <c r="AB50" s="18">
        <f>+((LeagueRatings!$I$6-E50)*5)+9.5</f>
        <v>8.6224938723325781</v>
      </c>
      <c r="AC50" s="18">
        <f t="shared" si="5"/>
        <v>8.6224938723325781</v>
      </c>
      <c r="AD50" s="18">
        <f t="shared" si="6"/>
        <v>0.82685237180434457</v>
      </c>
      <c r="AE50" s="4">
        <f t="shared" si="7"/>
        <v>13.159346244136922</v>
      </c>
      <c r="AF50" s="42" t="s">
        <v>734</v>
      </c>
      <c r="AG50" s="5" t="s">
        <v>17</v>
      </c>
      <c r="AH50" s="5" t="s">
        <v>69</v>
      </c>
      <c r="AI50" s="5" t="s">
        <v>33</v>
      </c>
      <c r="AJ50" s="15">
        <f>+AO50*LeagueRatings!$K$27</f>
        <v>41.975308641975303</v>
      </c>
      <c r="AK50" s="73">
        <f>F50*LeagueRatings!$K$27</f>
        <v>35.185185185185183</v>
      </c>
      <c r="AL50" s="73">
        <f>G50*LeagueRatings!$K$27</f>
        <v>0</v>
      </c>
      <c r="AM50" s="73">
        <f>T50*LeagueRatings!$K$27</f>
        <v>182.71604938271605</v>
      </c>
      <c r="AO50" s="73">
        <f t="shared" si="8"/>
        <v>68</v>
      </c>
      <c r="AT50" s="98">
        <v>29.33</v>
      </c>
    </row>
    <row r="51" spans="1:46" x14ac:dyDescent="0.2">
      <c r="A51" s="110"/>
      <c r="C51"/>
      <c r="D51" s="3"/>
      <c r="G51" s="63"/>
      <c r="I51" s="189"/>
      <c r="J51" s="63"/>
      <c r="K51" s="3"/>
      <c r="N51"/>
      <c r="R51" s="63"/>
      <c r="S51" s="2"/>
      <c r="T51"/>
      <c r="U51"/>
      <c r="V51" s="51"/>
      <c r="W51" s="7"/>
      <c r="Y51" s="17"/>
      <c r="Z51" s="7"/>
      <c r="AB51" s="18"/>
      <c r="AC51" s="18"/>
      <c r="AD51" s="18"/>
      <c r="AE51" s="4"/>
      <c r="AF51" s="110"/>
      <c r="AJ51" s="15"/>
      <c r="AK51" s="73"/>
      <c r="AL51" s="73"/>
      <c r="AM51" s="73"/>
      <c r="AO51" s="73"/>
      <c r="AT51" s="114"/>
    </row>
    <row r="52" spans="1:46" s="125" customFormat="1" x14ac:dyDescent="0.2">
      <c r="A52" s="70" t="s">
        <v>151</v>
      </c>
      <c r="B52" s="71" t="s">
        <v>245</v>
      </c>
      <c r="C52" s="72" t="s">
        <v>105</v>
      </c>
      <c r="D52" s="71" t="s">
        <v>106</v>
      </c>
      <c r="E52" s="72" t="s">
        <v>107</v>
      </c>
      <c r="F52" s="71" t="s">
        <v>153</v>
      </c>
      <c r="G52" s="71" t="s">
        <v>108</v>
      </c>
      <c r="H52" s="197" t="s">
        <v>109</v>
      </c>
      <c r="I52" s="191" t="s">
        <v>434</v>
      </c>
      <c r="J52" s="73" t="s">
        <v>110</v>
      </c>
      <c r="K52" s="73" t="s">
        <v>246</v>
      </c>
      <c r="L52" s="72" t="s">
        <v>111</v>
      </c>
      <c r="M52" s="71" t="s">
        <v>112</v>
      </c>
      <c r="N52" s="71" t="s">
        <v>113</v>
      </c>
      <c r="O52" s="71" t="s">
        <v>114</v>
      </c>
      <c r="P52" s="71" t="s">
        <v>115</v>
      </c>
      <c r="Q52" s="71" t="s">
        <v>116</v>
      </c>
      <c r="R52" s="71" t="s">
        <v>118</v>
      </c>
      <c r="S52" s="71" t="s">
        <v>117</v>
      </c>
      <c r="T52" s="71" t="s">
        <v>156</v>
      </c>
      <c r="U52" s="71"/>
      <c r="V52" s="120" t="s">
        <v>2</v>
      </c>
      <c r="W52" s="119" t="s">
        <v>3</v>
      </c>
      <c r="X52" s="120" t="s">
        <v>4</v>
      </c>
      <c r="Y52" s="121" t="s">
        <v>5</v>
      </c>
      <c r="Z52" s="119" t="s">
        <v>6</v>
      </c>
      <c r="AA52" s="120" t="s">
        <v>7</v>
      </c>
      <c r="AB52" s="122" t="s">
        <v>8</v>
      </c>
      <c r="AC52" s="122" t="s">
        <v>101</v>
      </c>
      <c r="AD52" s="122" t="s">
        <v>9</v>
      </c>
      <c r="AE52" s="131" t="s">
        <v>10</v>
      </c>
      <c r="AF52" s="70" t="s">
        <v>151</v>
      </c>
      <c r="AG52" s="8" t="s">
        <v>11</v>
      </c>
      <c r="AH52" s="8" t="s">
        <v>12</v>
      </c>
      <c r="AI52" s="8" t="s">
        <v>13</v>
      </c>
      <c r="AJ52" s="15"/>
      <c r="AK52" s="73"/>
      <c r="AL52" s="73"/>
      <c r="AM52" s="73"/>
      <c r="AO52" s="73"/>
      <c r="AP52" s="117"/>
      <c r="AQ52" s="117"/>
      <c r="AR52" s="117"/>
      <c r="AT52" s="72" t="s">
        <v>111</v>
      </c>
    </row>
    <row r="53" spans="1:46" s="125" customFormat="1" x14ac:dyDescent="0.2">
      <c r="A53" s="70"/>
      <c r="B53" s="71"/>
      <c r="C53" s="72"/>
      <c r="D53" s="71"/>
      <c r="E53" s="72"/>
      <c r="F53" s="71"/>
      <c r="G53" s="71"/>
      <c r="H53" s="197"/>
      <c r="I53" s="191"/>
      <c r="J53" s="73"/>
      <c r="K53" s="73"/>
      <c r="L53" s="72"/>
      <c r="M53" s="71"/>
      <c r="N53" s="71"/>
      <c r="O53" s="71"/>
      <c r="P53" s="71"/>
      <c r="R53" s="71"/>
      <c r="S53" s="71"/>
      <c r="T53" s="71"/>
      <c r="U53" s="71"/>
      <c r="V53" s="51"/>
      <c r="W53" s="7"/>
      <c r="X53" s="17"/>
      <c r="Y53" s="17"/>
      <c r="Z53" s="7"/>
      <c r="AA53" s="17"/>
      <c r="AB53" s="18"/>
      <c r="AC53" s="18"/>
      <c r="AD53" s="18"/>
      <c r="AE53" s="4"/>
      <c r="AF53" s="70"/>
      <c r="AG53" s="8"/>
      <c r="AH53" s="8"/>
      <c r="AI53" s="8"/>
      <c r="AJ53" s="15"/>
      <c r="AK53" s="73"/>
      <c r="AL53" s="73"/>
      <c r="AM53" s="73"/>
      <c r="AO53" s="73"/>
      <c r="AP53" s="116"/>
      <c r="AQ53" s="116"/>
      <c r="AR53" s="116"/>
      <c r="AT53" s="72"/>
    </row>
    <row r="54" spans="1:46" x14ac:dyDescent="0.2">
      <c r="A54" s="42" t="s">
        <v>750</v>
      </c>
      <c r="B54" s="77" t="s">
        <v>236</v>
      </c>
      <c r="C54" s="77">
        <v>6</v>
      </c>
      <c r="D54" s="77">
        <v>4</v>
      </c>
      <c r="E54" s="98">
        <v>2.0699999999999998</v>
      </c>
      <c r="F54" s="77">
        <v>76</v>
      </c>
      <c r="G54" s="77">
        <v>0</v>
      </c>
      <c r="H54" s="190">
        <v>0</v>
      </c>
      <c r="I54" s="190">
        <v>0</v>
      </c>
      <c r="J54" s="77">
        <v>24</v>
      </c>
      <c r="K54" s="77">
        <v>28</v>
      </c>
      <c r="L54" s="98">
        <v>69.67</v>
      </c>
      <c r="M54" s="77">
        <v>48</v>
      </c>
      <c r="N54" s="77">
        <v>21</v>
      </c>
      <c r="O54" s="77">
        <v>16</v>
      </c>
      <c r="P54" s="77">
        <v>7</v>
      </c>
      <c r="Q54" s="77">
        <v>26</v>
      </c>
      <c r="R54" s="77">
        <v>5</v>
      </c>
      <c r="S54" s="77">
        <v>91</v>
      </c>
      <c r="T54" s="77">
        <v>279</v>
      </c>
      <c r="U54" s="77"/>
      <c r="V54" s="51">
        <f t="shared" si="3"/>
        <v>7.664233576642336</v>
      </c>
      <c r="W54" s="7">
        <f>IF(V54&lt;LeagueRatings!$K$10,((LeagueRatings!$K$10-V54)/LeagueRatings!$K$10)*36,(LeagueRatings!$K$10-V54)*6.48)</f>
        <v>2.2333101812974059</v>
      </c>
      <c r="X54" s="17">
        <v>-0.16</v>
      </c>
      <c r="Y54" s="17">
        <f t="shared" si="4"/>
        <v>2.5547445255474455</v>
      </c>
      <c r="Z54" s="7">
        <f>IF(Y54&lt;LeagueRatings!$K$8,((LeagueRatings!$K$8-Y54)/LeagueRatings!$K$8)*36,(LeagueRatings!$K$8-Y54)/LeagueRatings!$K$11)</f>
        <v>-1.6686322171267884</v>
      </c>
      <c r="AA54" s="17">
        <v>0.16</v>
      </c>
      <c r="AB54" s="18">
        <f>+((LeagueRatings!$I$6-E54)*5)+9.5</f>
        <v>18.222493872332578</v>
      </c>
      <c r="AC54" s="18">
        <f t="shared" si="5"/>
        <v>18.222493872332578</v>
      </c>
      <c r="AD54" s="18">
        <f t="shared" si="6"/>
        <v>2.10726424572987</v>
      </c>
      <c r="AE54" s="4">
        <f t="shared" si="7"/>
        <v>20.329758118062447</v>
      </c>
      <c r="AF54" s="42" t="s">
        <v>750</v>
      </c>
      <c r="AG54" s="8" t="s">
        <v>82</v>
      </c>
      <c r="AH54" s="8" t="s">
        <v>61</v>
      </c>
      <c r="AI54" s="8" t="s">
        <v>32</v>
      </c>
      <c r="AJ54" s="15">
        <f>+AO54*LeagueRatings!$K$27</f>
        <v>43.209876543209873</v>
      </c>
      <c r="AK54" s="73">
        <f>F54*LeagueRatings!$K$27</f>
        <v>46.913580246913575</v>
      </c>
      <c r="AL54" s="73">
        <f>G54*LeagueRatings!$K$27</f>
        <v>0</v>
      </c>
      <c r="AM54" s="73">
        <f>T54*LeagueRatings!$K$27</f>
        <v>172.2222222222222</v>
      </c>
      <c r="AO54" s="73">
        <f t="shared" si="8"/>
        <v>70</v>
      </c>
      <c r="AT54" s="98">
        <v>63</v>
      </c>
    </row>
    <row r="55" spans="1:46" s="27" customFormat="1" x14ac:dyDescent="0.2">
      <c r="A55" s="42" t="s">
        <v>596</v>
      </c>
      <c r="B55" s="77" t="s">
        <v>236</v>
      </c>
      <c r="C55" s="77">
        <v>6</v>
      </c>
      <c r="D55" s="77">
        <v>0</v>
      </c>
      <c r="E55" s="98">
        <v>2.75</v>
      </c>
      <c r="F55" s="77">
        <v>70</v>
      </c>
      <c r="G55" s="77">
        <v>0</v>
      </c>
      <c r="H55" s="190">
        <v>0</v>
      </c>
      <c r="I55" s="190">
        <v>0</v>
      </c>
      <c r="J55" s="77">
        <v>2</v>
      </c>
      <c r="K55" s="77">
        <v>7</v>
      </c>
      <c r="L55" s="98">
        <v>72</v>
      </c>
      <c r="M55" s="77">
        <v>60</v>
      </c>
      <c r="N55" s="77">
        <v>24</v>
      </c>
      <c r="O55" s="77">
        <v>22</v>
      </c>
      <c r="P55" s="77">
        <v>4</v>
      </c>
      <c r="Q55" s="77">
        <v>14</v>
      </c>
      <c r="R55" s="77">
        <v>4</v>
      </c>
      <c r="S55" s="77">
        <v>49</v>
      </c>
      <c r="T55" s="77">
        <v>280</v>
      </c>
      <c r="U55" s="77"/>
      <c r="V55" s="51">
        <f t="shared" si="3"/>
        <v>3.6231884057971016</v>
      </c>
      <c r="W55" s="7">
        <f>IF(V55&lt;LeagueRatings!$K$10,((LeagueRatings!$K$10-V55)/LeagueRatings!$K$10)*36,(LeagueRatings!$K$10-V55)*6.48)</f>
        <v>20.03714111400188</v>
      </c>
      <c r="X55" s="17">
        <v>-1.79</v>
      </c>
      <c r="Y55" s="17">
        <f t="shared" si="4"/>
        <v>1.4492753623188406</v>
      </c>
      <c r="Z55" s="7">
        <f>IF(Y55&lt;LeagueRatings!$K$8,((LeagueRatings!$K$8-Y55)/LeagueRatings!$K$8)*36,(LeagueRatings!$K$8-Y55)/LeagueRatings!$K$11)</f>
        <v>13.759262628100176</v>
      </c>
      <c r="AA55" s="17">
        <v>-1.05</v>
      </c>
      <c r="AB55" s="18">
        <f>+((LeagueRatings!$I$6-E55)*5)+9.5</f>
        <v>14.822493872332579</v>
      </c>
      <c r="AC55" s="18">
        <f t="shared" si="5"/>
        <v>14.822493872332579</v>
      </c>
      <c r="AD55" s="18">
        <f t="shared" si="6"/>
        <v>1.0966666666666665</v>
      </c>
      <c r="AE55" s="4">
        <f t="shared" si="7"/>
        <v>13.079160538999245</v>
      </c>
      <c r="AF55" s="42" t="s">
        <v>596</v>
      </c>
      <c r="AG55" s="5" t="s">
        <v>17</v>
      </c>
      <c r="AH55" s="5" t="s">
        <v>87</v>
      </c>
      <c r="AI55" s="5" t="s">
        <v>39</v>
      </c>
      <c r="AJ55" s="15">
        <f>+AO55*LeagueRatings!$K$27</f>
        <v>44.444444444444443</v>
      </c>
      <c r="AK55" s="73">
        <f>F55*LeagueRatings!$K$27</f>
        <v>43.209876543209873</v>
      </c>
      <c r="AL55" s="73">
        <f>G55*LeagueRatings!$K$27</f>
        <v>0</v>
      </c>
      <c r="AM55" s="73">
        <f>T55*LeagueRatings!$K$27</f>
        <v>172.83950617283949</v>
      </c>
      <c r="AO55" s="73">
        <f t="shared" si="8"/>
        <v>72</v>
      </c>
      <c r="AP55" s="116"/>
      <c r="AQ55" s="116"/>
      <c r="AR55" s="116"/>
      <c r="AT55" s="98">
        <v>70.33</v>
      </c>
    </row>
    <row r="56" spans="1:46" s="27" customFormat="1" x14ac:dyDescent="0.2">
      <c r="A56" s="42" t="s">
        <v>761</v>
      </c>
      <c r="B56" s="77" t="s">
        <v>236</v>
      </c>
      <c r="C56" s="77">
        <v>5</v>
      </c>
      <c r="D56" s="77">
        <v>8</v>
      </c>
      <c r="E56" s="98">
        <v>4.18</v>
      </c>
      <c r="F56" s="77">
        <v>26</v>
      </c>
      <c r="G56" s="77">
        <v>26</v>
      </c>
      <c r="H56" s="190">
        <v>0</v>
      </c>
      <c r="I56" s="190">
        <v>0</v>
      </c>
      <c r="J56" s="77">
        <v>0</v>
      </c>
      <c r="K56" s="77">
        <v>0</v>
      </c>
      <c r="L56" s="98">
        <v>153</v>
      </c>
      <c r="M56" s="77">
        <v>151</v>
      </c>
      <c r="N56" s="77">
        <v>76</v>
      </c>
      <c r="O56" s="77">
        <v>71</v>
      </c>
      <c r="P56" s="77">
        <v>16</v>
      </c>
      <c r="Q56" s="77">
        <v>60</v>
      </c>
      <c r="R56" s="77">
        <v>4</v>
      </c>
      <c r="S56" s="77">
        <v>143</v>
      </c>
      <c r="T56" s="77">
        <v>663</v>
      </c>
      <c r="U56" s="77"/>
      <c r="V56" s="51">
        <f t="shared" si="3"/>
        <v>8.4977238239757202</v>
      </c>
      <c r="W56" s="7">
        <f>IF(V56&lt;LeagueRatings!$K$10,((LeagueRatings!$K$10-V56)/LeagueRatings!$K$10)*36,(LeagueRatings!$K$10-V56)*6.48)</f>
        <v>-2.116251873478904</v>
      </c>
      <c r="X56" s="17">
        <v>0.18</v>
      </c>
      <c r="Y56" s="17">
        <f t="shared" si="4"/>
        <v>2.4279210925644916</v>
      </c>
      <c r="Z56" s="7">
        <f>IF(Y56&lt;LeagueRatings!$K$8,((LeagueRatings!$K$8-Y56)/LeagueRatings!$K$8)*36,(LeagueRatings!$K$8-Y56)/LeagueRatings!$K$11)</f>
        <v>-0.65547259113885181</v>
      </c>
      <c r="AA56" s="17">
        <v>0.08</v>
      </c>
      <c r="AB56" s="18">
        <f>+((LeagueRatings!$I$6-E56)*5)+9.5</f>
        <v>7.6724938723325806</v>
      </c>
      <c r="AC56" s="18">
        <f t="shared" si="5"/>
        <v>7.6724938723325806</v>
      </c>
      <c r="AD56" s="18">
        <f t="shared" si="6"/>
        <v>2.1503267973855877E-2</v>
      </c>
      <c r="AE56" s="4">
        <f t="shared" si="7"/>
        <v>7.953997140306436</v>
      </c>
      <c r="AF56" s="42" t="s">
        <v>761</v>
      </c>
      <c r="AG56" s="5" t="s">
        <v>59</v>
      </c>
      <c r="AH56" s="5" t="s">
        <v>32</v>
      </c>
      <c r="AI56" s="5" t="s">
        <v>16</v>
      </c>
      <c r="AJ56" s="15">
        <f>+AO56*LeagueRatings!$K$27</f>
        <v>94.444444444444443</v>
      </c>
      <c r="AK56" s="73">
        <f>F56*LeagueRatings!$K$27</f>
        <v>16.049382716049383</v>
      </c>
      <c r="AL56" s="73">
        <f>G56*LeagueRatings!$K$27</f>
        <v>16.049382716049383</v>
      </c>
      <c r="AM56" s="73">
        <f>T56*LeagueRatings!$K$27</f>
        <v>409.25925925925924</v>
      </c>
      <c r="AO56" s="73">
        <f t="shared" si="8"/>
        <v>153</v>
      </c>
      <c r="AP56" s="116"/>
      <c r="AQ56" s="116"/>
      <c r="AR56" s="116"/>
      <c r="AT56" s="98">
        <v>46.67</v>
      </c>
    </row>
    <row r="57" spans="1:46" s="27" customFormat="1" x14ac:dyDescent="0.2">
      <c r="A57" s="42" t="s">
        <v>764</v>
      </c>
      <c r="B57" s="77" t="s">
        <v>236</v>
      </c>
      <c r="C57" s="77">
        <v>8</v>
      </c>
      <c r="D57" s="77">
        <v>7</v>
      </c>
      <c r="E57" s="98">
        <v>2.5499999999999998</v>
      </c>
      <c r="F57" s="77">
        <v>40</v>
      </c>
      <c r="G57" s="77">
        <v>14</v>
      </c>
      <c r="H57" s="190">
        <v>1</v>
      </c>
      <c r="I57" s="190">
        <v>1</v>
      </c>
      <c r="J57" s="77">
        <v>1</v>
      </c>
      <c r="K57" s="77">
        <v>1</v>
      </c>
      <c r="L57" s="98">
        <v>134</v>
      </c>
      <c r="M57" s="77">
        <v>103</v>
      </c>
      <c r="N57" s="77">
        <v>40</v>
      </c>
      <c r="O57" s="77">
        <v>38</v>
      </c>
      <c r="P57" s="77">
        <v>7</v>
      </c>
      <c r="Q57" s="77">
        <v>29</v>
      </c>
      <c r="R57" s="77">
        <v>1</v>
      </c>
      <c r="S57" s="77">
        <v>140</v>
      </c>
      <c r="T57" s="77">
        <v>529</v>
      </c>
      <c r="U57" s="77"/>
      <c r="V57" s="51">
        <f t="shared" si="3"/>
        <v>5.3030303030303028</v>
      </c>
      <c r="W57" s="7">
        <f>IF(V57&lt;LeagueRatings!$K$10,((LeagueRatings!$K$10-V57)/LeagueRatings!$K$10)*36,(LeagueRatings!$K$10-V57)*6.48)</f>
        <v>12.636179266857297</v>
      </c>
      <c r="X57" s="17">
        <v>-1.1000000000000001</v>
      </c>
      <c r="Y57" s="17">
        <f t="shared" si="4"/>
        <v>1.3257575757575757</v>
      </c>
      <c r="Z57" s="7">
        <f>IF(Y57&lt;LeagueRatings!$K$8,((LeagueRatings!$K$8-Y57)/LeagueRatings!$K$8)*36,(LeagueRatings!$K$8-Y57)/LeagueRatings!$K$11)</f>
        <v>15.654780017750731</v>
      </c>
      <c r="AA57" s="17">
        <v>-1.23</v>
      </c>
      <c r="AB57" s="18">
        <f>+((LeagueRatings!$I$6-E57)*5)+9.5</f>
        <v>15.822493872332579</v>
      </c>
      <c r="AC57" s="18">
        <f t="shared" si="5"/>
        <v>15.822493872332579</v>
      </c>
      <c r="AD57" s="18">
        <f t="shared" si="6"/>
        <v>1.5494029850746267</v>
      </c>
      <c r="AE57" s="4">
        <f t="shared" si="7"/>
        <v>15.041896857407206</v>
      </c>
      <c r="AF57" s="42" t="s">
        <v>764</v>
      </c>
      <c r="AG57" s="5" t="s">
        <v>14</v>
      </c>
      <c r="AH57" s="5" t="s">
        <v>24</v>
      </c>
      <c r="AI57" s="5" t="s">
        <v>53</v>
      </c>
      <c r="AJ57" s="15">
        <f>+AO57*LeagueRatings!$K$27</f>
        <v>82.716049382716051</v>
      </c>
      <c r="AK57" s="73">
        <f>F57*LeagueRatings!$K$27</f>
        <v>24.691358024691358</v>
      </c>
      <c r="AL57" s="73">
        <f>G57*LeagueRatings!$K$27</f>
        <v>8.6419753086419746</v>
      </c>
      <c r="AM57" s="73">
        <f>T57*LeagueRatings!$K$27</f>
        <v>326.54320987654319</v>
      </c>
      <c r="AO57" s="73">
        <f t="shared" si="8"/>
        <v>134</v>
      </c>
      <c r="AP57" s="116"/>
      <c r="AQ57" s="116"/>
      <c r="AR57" s="116"/>
      <c r="AT57" s="98">
        <v>31.33</v>
      </c>
    </row>
    <row r="58" spans="1:46" s="27" customFormat="1" x14ac:dyDescent="0.2">
      <c r="A58" s="42" t="s">
        <v>1188</v>
      </c>
      <c r="B58" s="77" t="s">
        <v>236</v>
      </c>
      <c r="C58" s="77">
        <v>4</v>
      </c>
      <c r="D58" s="77">
        <v>1</v>
      </c>
      <c r="E58" s="98">
        <v>1.8</v>
      </c>
      <c r="F58" s="77">
        <v>43</v>
      </c>
      <c r="G58" s="77">
        <v>0</v>
      </c>
      <c r="H58" s="190">
        <v>0</v>
      </c>
      <c r="I58" s="190">
        <v>0</v>
      </c>
      <c r="J58" s="77">
        <v>0</v>
      </c>
      <c r="K58" s="77">
        <v>0</v>
      </c>
      <c r="L58" s="98">
        <v>30</v>
      </c>
      <c r="M58" s="77">
        <v>26</v>
      </c>
      <c r="N58" s="77">
        <v>6</v>
      </c>
      <c r="O58" s="77">
        <v>6</v>
      </c>
      <c r="P58" s="77">
        <v>2</v>
      </c>
      <c r="Q58" s="77">
        <v>8</v>
      </c>
      <c r="R58" s="77">
        <v>2</v>
      </c>
      <c r="S58" s="77">
        <v>28</v>
      </c>
      <c r="T58" s="77">
        <v>122</v>
      </c>
      <c r="U58" s="77"/>
      <c r="V58" s="51">
        <f t="shared" si="3"/>
        <v>5</v>
      </c>
      <c r="W58" s="7">
        <f>IF(V58&lt;LeagueRatings!$K$10,((LeagueRatings!$K$10-V58)/LeagueRatings!$K$10)*36,(LeagueRatings!$K$10-V58)*6.48)</f>
        <v>13.971254737322594</v>
      </c>
      <c r="X58" s="17">
        <v>-1.19</v>
      </c>
      <c r="Y58" s="17">
        <f t="shared" si="4"/>
        <v>1.6666666666666667</v>
      </c>
      <c r="Z58" s="7">
        <f>IF(Y58&lt;LeagueRatings!$K$8,((LeagueRatings!$K$8-Y58)/LeagueRatings!$K$8)*36,(LeagueRatings!$K$8-Y58)/LeagueRatings!$K$11)</f>
        <v>10.4231520223152</v>
      </c>
      <c r="AA58" s="17">
        <v>-0.73</v>
      </c>
      <c r="AB58" s="18">
        <f>+((LeagueRatings!$I$6-E58)*5)+9.5</f>
        <v>19.572493872332579</v>
      </c>
      <c r="AC58" s="18">
        <f t="shared" si="5"/>
        <v>19.572493872332579</v>
      </c>
      <c r="AD58" s="18">
        <f t="shared" si="6"/>
        <v>0.86333333333333306</v>
      </c>
      <c r="AE58" s="4">
        <f t="shared" si="7"/>
        <v>18.515827205665911</v>
      </c>
      <c r="AF58" s="42" t="s">
        <v>1188</v>
      </c>
      <c r="AG58" s="5" t="s">
        <v>73</v>
      </c>
      <c r="AH58" s="5" t="s">
        <v>39</v>
      </c>
      <c r="AI58" s="5" t="s">
        <v>70</v>
      </c>
      <c r="AJ58" s="15">
        <f>+AO58*LeagueRatings!$K$27</f>
        <v>18.518518518518519</v>
      </c>
      <c r="AK58" s="73">
        <f>F58*LeagueRatings!$K$27</f>
        <v>26.543209876543209</v>
      </c>
      <c r="AL58" s="73">
        <f>G58*LeagueRatings!$K$27</f>
        <v>0</v>
      </c>
      <c r="AM58" s="73">
        <f>T58*LeagueRatings!$K$27</f>
        <v>75.308641975308632</v>
      </c>
      <c r="AO58" s="73">
        <f t="shared" si="8"/>
        <v>30</v>
      </c>
      <c r="AP58" s="116"/>
      <c r="AQ58" s="116"/>
      <c r="AR58" s="116"/>
      <c r="AT58" s="98">
        <v>38.67</v>
      </c>
    </row>
    <row r="59" spans="1:46" x14ac:dyDescent="0.2">
      <c r="A59" s="42" t="s">
        <v>762</v>
      </c>
      <c r="B59" s="77" t="s">
        <v>236</v>
      </c>
      <c r="C59" s="77">
        <v>1</v>
      </c>
      <c r="D59" s="77">
        <v>0</v>
      </c>
      <c r="E59" s="98">
        <v>2.7</v>
      </c>
      <c r="F59" s="77">
        <v>35</v>
      </c>
      <c r="G59" s="77">
        <v>0</v>
      </c>
      <c r="H59" s="190">
        <v>0</v>
      </c>
      <c r="I59" s="190">
        <v>0</v>
      </c>
      <c r="J59" s="77">
        <v>0</v>
      </c>
      <c r="K59" s="77">
        <v>0</v>
      </c>
      <c r="L59" s="98">
        <v>23.33</v>
      </c>
      <c r="M59" s="77">
        <v>18</v>
      </c>
      <c r="N59" s="77">
        <v>7</v>
      </c>
      <c r="O59" s="77">
        <v>7</v>
      </c>
      <c r="P59" s="77">
        <v>3</v>
      </c>
      <c r="Q59" s="77">
        <v>6</v>
      </c>
      <c r="R59" s="77">
        <v>2</v>
      </c>
      <c r="S59" s="77">
        <v>27</v>
      </c>
      <c r="T59" s="77">
        <v>91</v>
      </c>
      <c r="U59" s="77"/>
      <c r="V59" s="51">
        <f t="shared" si="3"/>
        <v>4.4943820224719104</v>
      </c>
      <c r="W59" s="7">
        <f>IF(V59&lt;LeagueRatings!$K$10,((LeagueRatings!$K$10-V59)/LeagueRatings!$K$10)*36,(LeagueRatings!$K$10-V59)*6.48)</f>
        <v>16.19888066276188</v>
      </c>
      <c r="X59" s="17">
        <v>-1.39</v>
      </c>
      <c r="Y59" s="17">
        <f t="shared" si="4"/>
        <v>3.3707865168539324</v>
      </c>
      <c r="Z59" s="7">
        <f>IF(Y59&lt;LeagueRatings!$K$8,((LeagueRatings!$K$8-Y59)/LeagueRatings!$K$8)*36,(LeagueRatings!$K$8-Y59)/LeagueRatings!$K$11)</f>
        <v>-8.1877807629137322</v>
      </c>
      <c r="AA59" s="17">
        <v>0.71</v>
      </c>
      <c r="AB59" s="18">
        <f>+((LeagueRatings!$I$6-E59)*5)+9.5</f>
        <v>15.072493872332577</v>
      </c>
      <c r="AC59" s="18">
        <f t="shared" si="5"/>
        <v>15.072493872332577</v>
      </c>
      <c r="AD59" s="18">
        <f t="shared" si="6"/>
        <v>1.5292284612087437</v>
      </c>
      <c r="AE59" s="4">
        <f t="shared" si="7"/>
        <v>15.921722333541322</v>
      </c>
      <c r="AF59" s="42" t="s">
        <v>762</v>
      </c>
      <c r="AG59" s="8" t="s">
        <v>34</v>
      </c>
      <c r="AH59" s="8" t="s">
        <v>53</v>
      </c>
      <c r="AI59" s="8" t="s">
        <v>50</v>
      </c>
      <c r="AJ59" s="15">
        <f>+AO59*LeagueRatings!$K$27</f>
        <v>14.814814814814813</v>
      </c>
      <c r="AK59" s="73">
        <f>F59*LeagueRatings!$K$27</f>
        <v>21.604938271604937</v>
      </c>
      <c r="AL59" s="73">
        <f>G59*LeagueRatings!$K$27</f>
        <v>0</v>
      </c>
      <c r="AM59" s="73">
        <f>T59*LeagueRatings!$K$27</f>
        <v>56.172839506172835</v>
      </c>
      <c r="AO59" s="73">
        <f t="shared" si="8"/>
        <v>24</v>
      </c>
      <c r="AT59" s="98">
        <v>182.67</v>
      </c>
    </row>
    <row r="60" spans="1:46" x14ac:dyDescent="0.2">
      <c r="A60" s="42" t="s">
        <v>1189</v>
      </c>
      <c r="B60" s="77" t="s">
        <v>236</v>
      </c>
      <c r="C60" s="77">
        <v>5</v>
      </c>
      <c r="D60" s="77">
        <v>3</v>
      </c>
      <c r="E60" s="98">
        <v>3.35</v>
      </c>
      <c r="F60" s="77">
        <v>19</v>
      </c>
      <c r="G60" s="77">
        <v>18</v>
      </c>
      <c r="H60" s="190">
        <v>0</v>
      </c>
      <c r="I60" s="190">
        <v>0</v>
      </c>
      <c r="J60" s="77">
        <v>0</v>
      </c>
      <c r="K60" s="77">
        <v>0</v>
      </c>
      <c r="L60" s="98">
        <v>102</v>
      </c>
      <c r="M60" s="77">
        <v>113</v>
      </c>
      <c r="N60" s="77">
        <v>41</v>
      </c>
      <c r="O60" s="77">
        <v>38</v>
      </c>
      <c r="P60" s="77">
        <v>10</v>
      </c>
      <c r="Q60" s="77">
        <v>22</v>
      </c>
      <c r="R60" s="77">
        <v>1</v>
      </c>
      <c r="S60" s="77">
        <v>80</v>
      </c>
      <c r="T60" s="77">
        <v>429</v>
      </c>
      <c r="U60" s="77"/>
      <c r="V60" s="51">
        <f t="shared" si="3"/>
        <v>4.9065420560747661</v>
      </c>
      <c r="W60" s="7">
        <f>IF(V60&lt;LeagueRatings!$K$10,((LeagueRatings!$K$10-V60)/LeagueRatings!$K$10)*36,(LeagueRatings!$K$10-V60)*6.48)</f>
        <v>14.383006985223107</v>
      </c>
      <c r="X60" s="17">
        <v>-1.19</v>
      </c>
      <c r="Y60" s="17">
        <f t="shared" si="4"/>
        <v>2.3364485981308412</v>
      </c>
      <c r="Z60" s="7">
        <f>IF(Y60&lt;LeagueRatings!$K$8,((LeagueRatings!$K$8-Y60)/LeagueRatings!$K$8)*36,(LeagueRatings!$K$8-Y60)/LeagueRatings!$K$11)</f>
        <v>0.1446056387596282</v>
      </c>
      <c r="AA60" s="17">
        <v>0</v>
      </c>
      <c r="AB60" s="18">
        <f>+((LeagueRatings!$I$6-E60)*5)+9.5</f>
        <v>11.822493872332579</v>
      </c>
      <c r="AC60" s="18">
        <f t="shared" si="5"/>
        <v>11.822493872332579</v>
      </c>
      <c r="AD60" s="18">
        <f t="shared" si="6"/>
        <v>-0.53921568627451011</v>
      </c>
      <c r="AE60" s="4">
        <f t="shared" si="7"/>
        <v>10.09327818605807</v>
      </c>
      <c r="AF60" s="42" t="s">
        <v>1189</v>
      </c>
      <c r="AG60" s="5" t="s">
        <v>42</v>
      </c>
      <c r="AH60" s="5" t="s">
        <v>39</v>
      </c>
      <c r="AI60" s="5" t="s">
        <v>48</v>
      </c>
      <c r="AJ60" s="15">
        <f>+AO60*LeagueRatings!$K$27</f>
        <v>62.962962962962962</v>
      </c>
      <c r="AK60" s="73">
        <f>F60*LeagueRatings!$K$27</f>
        <v>11.728395061728394</v>
      </c>
      <c r="AL60" s="73">
        <f>G60*LeagueRatings!$K$27</f>
        <v>11.111111111111111</v>
      </c>
      <c r="AM60" s="73">
        <f>T60*LeagueRatings!$K$27</f>
        <v>264.81481481481478</v>
      </c>
      <c r="AO60" s="73">
        <f t="shared" si="8"/>
        <v>102</v>
      </c>
      <c r="AT60" s="98">
        <v>158</v>
      </c>
    </row>
    <row r="61" spans="1:46" x14ac:dyDescent="0.2">
      <c r="A61" s="42" t="s">
        <v>757</v>
      </c>
      <c r="B61" s="77" t="s">
        <v>236</v>
      </c>
      <c r="C61" s="77">
        <v>18</v>
      </c>
      <c r="D61" s="77">
        <v>9</v>
      </c>
      <c r="E61" s="98">
        <v>2.44</v>
      </c>
      <c r="F61" s="77">
        <v>34</v>
      </c>
      <c r="G61" s="77">
        <v>34</v>
      </c>
      <c r="H61" s="190">
        <v>3</v>
      </c>
      <c r="I61" s="190">
        <v>1</v>
      </c>
      <c r="J61" s="77">
        <v>0</v>
      </c>
      <c r="K61" s="77">
        <v>0</v>
      </c>
      <c r="L61" s="98">
        <v>235.67</v>
      </c>
      <c r="M61" s="77">
        <v>207</v>
      </c>
      <c r="N61" s="77">
        <v>72</v>
      </c>
      <c r="O61" s="77">
        <v>64</v>
      </c>
      <c r="P61" s="77">
        <v>14</v>
      </c>
      <c r="Q61" s="77">
        <v>51</v>
      </c>
      <c r="R61" s="77">
        <v>3</v>
      </c>
      <c r="S61" s="77">
        <v>269</v>
      </c>
      <c r="T61" s="77">
        <v>951</v>
      </c>
      <c r="U61" s="77"/>
      <c r="V61" s="51">
        <f t="shared" si="3"/>
        <v>5.0632911392405067</v>
      </c>
      <c r="W61" s="7">
        <f>IF(V61&lt;LeagueRatings!$K$10,((LeagueRatings!$K$10-V61)/LeagueRatings!$K$10)*36,(LeagueRatings!$K$10-V61)*6.48)</f>
        <v>13.69240986057984</v>
      </c>
      <c r="X61" s="17">
        <v>-1.19</v>
      </c>
      <c r="Y61" s="17">
        <f t="shared" si="4"/>
        <v>1.4767932489451476</v>
      </c>
      <c r="Z61" s="7">
        <f>IF(Y61&lt;LeagueRatings!$K$8,((LeagueRatings!$K$8-Y61)/LeagueRatings!$K$8)*36,(LeagueRatings!$K$8-Y61)/LeagueRatings!$K$11)</f>
        <v>13.336970146355243</v>
      </c>
      <c r="AA61" s="17">
        <v>-0.97</v>
      </c>
      <c r="AB61" s="18">
        <f>+((LeagueRatings!$I$6-E61)*5)+9.5</f>
        <v>16.37249387233258</v>
      </c>
      <c r="AC61" s="18">
        <f t="shared" si="5"/>
        <v>16.37249387233258</v>
      </c>
      <c r="AD61" s="18">
        <f t="shared" si="6"/>
        <v>0.78157211354860578</v>
      </c>
      <c r="AE61" s="4">
        <f t="shared" si="7"/>
        <v>14.994065985881186</v>
      </c>
      <c r="AF61" s="42" t="s">
        <v>757</v>
      </c>
      <c r="AG61" s="5" t="s">
        <v>14</v>
      </c>
      <c r="AH61" s="5" t="s">
        <v>39</v>
      </c>
      <c r="AI61" s="5" t="s">
        <v>24</v>
      </c>
      <c r="AJ61" s="15">
        <f>+AO61*LeagueRatings!$K$27</f>
        <v>145.67901234567901</v>
      </c>
      <c r="AK61" s="73">
        <f>F61*LeagueRatings!$K$27</f>
        <v>20.987654320987652</v>
      </c>
      <c r="AL61" s="73">
        <f>G61*LeagueRatings!$K$27</f>
        <v>20.987654320987652</v>
      </c>
      <c r="AM61" s="73">
        <f>T61*LeagueRatings!$K$27</f>
        <v>587.03703703703695</v>
      </c>
      <c r="AO61" s="73">
        <f t="shared" si="8"/>
        <v>236</v>
      </c>
      <c r="AT61" s="98">
        <v>147.33000000000001</v>
      </c>
    </row>
    <row r="62" spans="1:46" x14ac:dyDescent="0.2">
      <c r="A62" s="42" t="s">
        <v>600</v>
      </c>
      <c r="B62" s="77" t="s">
        <v>236</v>
      </c>
      <c r="C62" s="77">
        <v>1</v>
      </c>
      <c r="D62" s="77">
        <v>1</v>
      </c>
      <c r="E62" s="98">
        <v>4.5</v>
      </c>
      <c r="F62" s="77">
        <v>37</v>
      </c>
      <c r="G62" s="77">
        <v>0</v>
      </c>
      <c r="H62" s="190">
        <v>0</v>
      </c>
      <c r="I62" s="190">
        <v>0</v>
      </c>
      <c r="J62" s="77">
        <v>0</v>
      </c>
      <c r="K62" s="77">
        <v>1</v>
      </c>
      <c r="L62" s="98">
        <v>28</v>
      </c>
      <c r="M62" s="77">
        <v>30</v>
      </c>
      <c r="N62" s="77">
        <v>15</v>
      </c>
      <c r="O62" s="77">
        <v>14</v>
      </c>
      <c r="P62" s="77">
        <v>3</v>
      </c>
      <c r="Q62" s="77">
        <v>12</v>
      </c>
      <c r="R62" s="77">
        <v>1</v>
      </c>
      <c r="S62" s="77">
        <v>26</v>
      </c>
      <c r="T62" s="77">
        <v>127</v>
      </c>
      <c r="U62"/>
      <c r="V62" s="51">
        <f t="shared" si="3"/>
        <v>8.7301587301587293</v>
      </c>
      <c r="W62" s="7">
        <f>IF(V62&lt;LeagueRatings!$K$10,((LeagueRatings!$K$10-V62)/LeagueRatings!$K$10)*36,(LeagueRatings!$K$10-V62)*6.48)</f>
        <v>-3.622430065544803</v>
      </c>
      <c r="X62" s="17">
        <v>0.36</v>
      </c>
      <c r="Y62" s="17">
        <f t="shared" si="4"/>
        <v>2.3809523809523809</v>
      </c>
      <c r="Z62" s="7">
        <f>IF(Y62&lt;LeagueRatings!$K$8,((LeagueRatings!$K$8-Y62)/LeagueRatings!$K$8)*36,(LeagueRatings!$K$8-Y62)/LeagueRatings!$K$11)</f>
        <v>-0.28025169409486939</v>
      </c>
      <c r="AA62" s="17">
        <v>0</v>
      </c>
      <c r="AB62" s="18">
        <f>+((LeagueRatings!$I$6-E62)*5)+9.5</f>
        <v>6.0724938723325792</v>
      </c>
      <c r="AC62" s="18">
        <f t="shared" si="5"/>
        <v>6.0724938723325792</v>
      </c>
      <c r="AD62" s="18">
        <f t="shared" si="6"/>
        <v>-0.35714285714285698</v>
      </c>
      <c r="AE62" s="4">
        <f t="shared" si="7"/>
        <v>6.0753510151897228</v>
      </c>
      <c r="AF62" s="42" t="s">
        <v>600</v>
      </c>
      <c r="AG62" s="5" t="s">
        <v>71</v>
      </c>
      <c r="AH62" s="5" t="s">
        <v>81</v>
      </c>
      <c r="AI62" s="5" t="s">
        <v>48</v>
      </c>
      <c r="AJ62" s="15">
        <f>+AO62*LeagueRatings!$K$27</f>
        <v>17.283950617283949</v>
      </c>
      <c r="AK62" s="73">
        <f>F62*LeagueRatings!$K$27</f>
        <v>22.839506172839506</v>
      </c>
      <c r="AL62" s="73">
        <f>G62*LeagueRatings!$K$27</f>
        <v>0</v>
      </c>
      <c r="AM62" s="73">
        <f>T62*LeagueRatings!$K$27</f>
        <v>78.395061728395063</v>
      </c>
      <c r="AO62" s="73">
        <f t="shared" si="8"/>
        <v>28</v>
      </c>
      <c r="AT62" s="98">
        <v>193</v>
      </c>
    </row>
    <row r="63" spans="1:46" x14ac:dyDescent="0.2">
      <c r="A63" s="42" t="s">
        <v>756</v>
      </c>
      <c r="B63" s="77" t="s">
        <v>236</v>
      </c>
      <c r="C63" s="77">
        <v>4</v>
      </c>
      <c r="D63" s="77">
        <v>7</v>
      </c>
      <c r="E63" s="98">
        <v>5.23</v>
      </c>
      <c r="F63" s="77">
        <v>22</v>
      </c>
      <c r="G63" s="77">
        <v>15</v>
      </c>
      <c r="H63" s="190">
        <v>0</v>
      </c>
      <c r="I63" s="190">
        <v>0</v>
      </c>
      <c r="J63" s="77">
        <v>0</v>
      </c>
      <c r="K63" s="77">
        <v>0</v>
      </c>
      <c r="L63" s="98">
        <v>86</v>
      </c>
      <c r="M63" s="77">
        <v>96</v>
      </c>
      <c r="N63" s="77">
        <v>54</v>
      </c>
      <c r="O63" s="77">
        <v>50</v>
      </c>
      <c r="P63" s="77">
        <v>7</v>
      </c>
      <c r="Q63" s="77">
        <v>28</v>
      </c>
      <c r="R63" s="77">
        <v>1</v>
      </c>
      <c r="S63" s="77">
        <v>74</v>
      </c>
      <c r="T63" s="77">
        <v>377</v>
      </c>
      <c r="U63" s="77"/>
      <c r="V63" s="51">
        <f t="shared" si="3"/>
        <v>7.1808510638297882</v>
      </c>
      <c r="W63" s="7">
        <f>IF(V63&lt;LeagueRatings!$K$10,((LeagueRatings!$K$10-V63)/LeagueRatings!$K$10)*36,(LeagueRatings!$K$10-V63)*6.48)</f>
        <v>4.3629722291335087</v>
      </c>
      <c r="X63" s="17">
        <v>-0.32</v>
      </c>
      <c r="Y63" s="17">
        <f t="shared" si="4"/>
        <v>1.8617021276595744</v>
      </c>
      <c r="Z63" s="7">
        <f>IF(Y63&lt;LeagueRatings!$K$8,((LeagueRatings!$K$8-Y63)/LeagueRatings!$K$8)*36,(LeagueRatings!$K$8-Y63)/LeagueRatings!$K$11)</f>
        <v>7.4301166206712361</v>
      </c>
      <c r="AA63" s="17">
        <v>-0.49</v>
      </c>
      <c r="AB63" s="18">
        <f>+((LeagueRatings!$I$6-E63)*5)+9.5</f>
        <v>2.4224938723325771</v>
      </c>
      <c r="AC63" s="18">
        <f t="shared" si="5"/>
        <v>4</v>
      </c>
      <c r="AD63" s="18">
        <f t="shared" si="6"/>
        <v>-0.58139534883720922</v>
      </c>
      <c r="AE63" s="4">
        <f t="shared" si="7"/>
        <v>2.6086046511627909</v>
      </c>
      <c r="AF63" s="42" t="s">
        <v>756</v>
      </c>
      <c r="AG63" s="61" t="s">
        <v>95</v>
      </c>
      <c r="AH63" s="61" t="s">
        <v>33</v>
      </c>
      <c r="AI63" s="61" t="s">
        <v>43</v>
      </c>
      <c r="AJ63" s="15">
        <f>+AO63*LeagueRatings!$K$27</f>
        <v>53.086419753086417</v>
      </c>
      <c r="AK63" s="73">
        <f>F63*LeagueRatings!$K$27</f>
        <v>13.580246913580247</v>
      </c>
      <c r="AL63" s="73">
        <f>G63*LeagueRatings!$K$27</f>
        <v>9.2592592592592595</v>
      </c>
      <c r="AM63" s="73">
        <f>T63*LeagueRatings!$K$27</f>
        <v>232.71604938271602</v>
      </c>
      <c r="AO63" s="73">
        <f t="shared" si="8"/>
        <v>86</v>
      </c>
      <c r="AT63" s="98">
        <v>134.33000000000001</v>
      </c>
    </row>
    <row r="64" spans="1:46" x14ac:dyDescent="0.2">
      <c r="A64" s="42" t="s">
        <v>681</v>
      </c>
      <c r="B64" s="77" t="s">
        <v>236</v>
      </c>
      <c r="C64" s="77">
        <v>0</v>
      </c>
      <c r="D64" s="77">
        <v>3</v>
      </c>
      <c r="E64" s="98">
        <v>2.74</v>
      </c>
      <c r="F64" s="77">
        <v>73</v>
      </c>
      <c r="G64" s="77">
        <v>0</v>
      </c>
      <c r="H64" s="190">
        <v>0</v>
      </c>
      <c r="I64" s="190">
        <v>0</v>
      </c>
      <c r="J64" s="77">
        <v>1</v>
      </c>
      <c r="K64" s="77">
        <v>3</v>
      </c>
      <c r="L64" s="98">
        <v>46</v>
      </c>
      <c r="M64" s="77">
        <v>42</v>
      </c>
      <c r="N64" s="77">
        <v>19</v>
      </c>
      <c r="O64" s="77">
        <v>14</v>
      </c>
      <c r="P64" s="77">
        <v>1</v>
      </c>
      <c r="Q64" s="77">
        <v>19</v>
      </c>
      <c r="R64" s="77">
        <v>3</v>
      </c>
      <c r="S64" s="77">
        <v>46</v>
      </c>
      <c r="T64" s="77">
        <v>196</v>
      </c>
      <c r="U64" s="77"/>
      <c r="V64" s="51">
        <f t="shared" si="3"/>
        <v>8.2901554404145088</v>
      </c>
      <c r="W64" s="7">
        <f>IF(V64&lt;LeagueRatings!$K$10,((LeagueRatings!$K$10-V64)/LeagueRatings!$K$10)*36,(LeagueRatings!$K$10-V64)*6.48)</f>
        <v>-0.77120874800225381</v>
      </c>
      <c r="X64" s="17">
        <v>0.09</v>
      </c>
      <c r="Y64" s="17">
        <f t="shared" si="4"/>
        <v>0.5181347150259068</v>
      </c>
      <c r="Z64" s="7">
        <f>IF(Y64&lt;LeagueRatings!$K$8,((LeagueRatings!$K$8-Y64)/LeagueRatings!$K$8)*36,(LeagueRatings!$K$8-Y64)/LeagueRatings!$K$11)</f>
        <v>28.048648297092807</v>
      </c>
      <c r="AA64" s="17">
        <v>-2.38</v>
      </c>
      <c r="AB64" s="18">
        <f>+((LeagueRatings!$I$6-E64)*5)+9.5</f>
        <v>14.872493872332578</v>
      </c>
      <c r="AC64" s="18">
        <f t="shared" si="5"/>
        <v>14.872493872332578</v>
      </c>
      <c r="AD64" s="18">
        <f t="shared" si="6"/>
        <v>0.53869565217391346</v>
      </c>
      <c r="AE64" s="4">
        <f t="shared" si="7"/>
        <v>13.121189524506491</v>
      </c>
      <c r="AF64" s="42" t="s">
        <v>681</v>
      </c>
      <c r="AG64" s="5" t="s">
        <v>17</v>
      </c>
      <c r="AH64" s="5" t="s">
        <v>16</v>
      </c>
      <c r="AI64" s="5" t="s">
        <v>91</v>
      </c>
      <c r="AJ64" s="15">
        <f>+AO64*LeagueRatings!$K$27</f>
        <v>28.39506172839506</v>
      </c>
      <c r="AK64" s="73">
        <f>F64*LeagueRatings!$K$27</f>
        <v>45.061728395061728</v>
      </c>
      <c r="AL64" s="73">
        <f>G64*LeagueRatings!$K$27</f>
        <v>0</v>
      </c>
      <c r="AM64" s="73">
        <f>T64*LeagueRatings!$K$27</f>
        <v>120.98765432098764</v>
      </c>
      <c r="AO64" s="73">
        <f t="shared" si="8"/>
        <v>46</v>
      </c>
      <c r="AT64" s="98">
        <v>54</v>
      </c>
    </row>
    <row r="65" spans="1:46" x14ac:dyDescent="0.2">
      <c r="A65" s="42" t="s">
        <v>751</v>
      </c>
      <c r="B65" s="77" t="s">
        <v>236</v>
      </c>
      <c r="C65" s="77">
        <v>6</v>
      </c>
      <c r="D65" s="77">
        <v>8</v>
      </c>
      <c r="E65" s="98">
        <v>4.25</v>
      </c>
      <c r="F65" s="77">
        <v>20</v>
      </c>
      <c r="G65" s="77">
        <v>20</v>
      </c>
      <c r="H65" s="190">
        <v>1</v>
      </c>
      <c r="I65" s="190">
        <v>1</v>
      </c>
      <c r="J65" s="77">
        <v>0</v>
      </c>
      <c r="K65" s="77">
        <v>0</v>
      </c>
      <c r="L65" s="98">
        <v>110</v>
      </c>
      <c r="M65" s="77">
        <v>117</v>
      </c>
      <c r="N65" s="77">
        <v>57</v>
      </c>
      <c r="O65" s="77">
        <v>52</v>
      </c>
      <c r="P65" s="77">
        <v>13</v>
      </c>
      <c r="Q65" s="77">
        <v>35</v>
      </c>
      <c r="R65" s="77">
        <v>4</v>
      </c>
      <c r="S65" s="77">
        <v>120</v>
      </c>
      <c r="T65" s="77">
        <v>474</v>
      </c>
      <c r="U65" s="77"/>
      <c r="V65" s="51">
        <f t="shared" si="3"/>
        <v>6.5957446808510634</v>
      </c>
      <c r="W65" s="7">
        <f>IF(V65&lt;LeagueRatings!$K$10,((LeagueRatings!$K$10-V65)/LeagueRatings!$K$10)*36,(LeagueRatings!$K$10-V65)*6.48)</f>
        <v>6.9408041215744873</v>
      </c>
      <c r="X65" s="17">
        <v>-0.56000000000000005</v>
      </c>
      <c r="Y65" s="17">
        <f t="shared" si="4"/>
        <v>2.7659574468085104</v>
      </c>
      <c r="Z65" s="7">
        <f>IF(Y65&lt;LeagueRatings!$K$8,((LeagueRatings!$K$8-Y65)/LeagueRatings!$K$8)*36,(LeagueRatings!$K$8-Y65)/LeagueRatings!$K$11)</f>
        <v>-3.3559576527774895</v>
      </c>
      <c r="AA65" s="17">
        <v>-0.24</v>
      </c>
      <c r="AB65" s="18">
        <f>+((LeagueRatings!$I$6-E65)*5)+9.5</f>
        <v>7.3224938723325792</v>
      </c>
      <c r="AC65" s="18">
        <f t="shared" si="5"/>
        <v>7.3224938723325792</v>
      </c>
      <c r="AD65" s="18">
        <f t="shared" si="6"/>
        <v>-0.31818181818181857</v>
      </c>
      <c r="AE65" s="4">
        <f t="shared" si="7"/>
        <v>6.204312054150761</v>
      </c>
      <c r="AF65" s="42" t="s">
        <v>751</v>
      </c>
      <c r="AG65" s="5" t="s">
        <v>71</v>
      </c>
      <c r="AH65" s="5" t="s">
        <v>43</v>
      </c>
      <c r="AI65" s="5" t="s">
        <v>76</v>
      </c>
      <c r="AJ65" s="15">
        <f>+AO65*LeagueRatings!$K$27</f>
        <v>67.901234567901227</v>
      </c>
      <c r="AK65" s="73">
        <f>F65*LeagueRatings!$K$27</f>
        <v>12.345679012345679</v>
      </c>
      <c r="AL65" s="73">
        <f>G65*LeagueRatings!$K$27</f>
        <v>12.345679012345679</v>
      </c>
      <c r="AM65" s="73">
        <f>T65*LeagueRatings!$K$27</f>
        <v>292.59259259259255</v>
      </c>
      <c r="AO65" s="73">
        <f t="shared" si="8"/>
        <v>110</v>
      </c>
      <c r="AT65" s="98">
        <v>35.33</v>
      </c>
    </row>
    <row r="66" spans="1:46" x14ac:dyDescent="0.2">
      <c r="A66" s="42" t="s">
        <v>753</v>
      </c>
      <c r="B66" s="77" t="s">
        <v>236</v>
      </c>
      <c r="C66" s="77">
        <v>5</v>
      </c>
      <c r="D66" s="77">
        <v>5</v>
      </c>
      <c r="E66" s="98">
        <v>2.59</v>
      </c>
      <c r="F66" s="77">
        <v>80</v>
      </c>
      <c r="G66" s="77">
        <v>0</v>
      </c>
      <c r="H66" s="190">
        <v>0</v>
      </c>
      <c r="I66" s="190">
        <v>0</v>
      </c>
      <c r="J66" s="77">
        <v>2</v>
      </c>
      <c r="K66" s="77">
        <v>9</v>
      </c>
      <c r="L66" s="98">
        <v>76.33</v>
      </c>
      <c r="M66" s="77">
        <v>61</v>
      </c>
      <c r="N66" s="77">
        <v>26</v>
      </c>
      <c r="O66" s="77">
        <v>22</v>
      </c>
      <c r="P66" s="77">
        <v>6</v>
      </c>
      <c r="Q66" s="77">
        <v>22</v>
      </c>
      <c r="R66" s="77">
        <v>4</v>
      </c>
      <c r="S66" s="77">
        <v>64</v>
      </c>
      <c r="T66" s="77">
        <v>313</v>
      </c>
      <c r="U66" s="77"/>
      <c r="V66" s="51">
        <f t="shared" si="3"/>
        <v>5.825242718446602</v>
      </c>
      <c r="W66" s="7">
        <f>IF(V66&lt;LeagueRatings!$K$10,((LeagueRatings!$K$10-V66)/LeagueRatings!$K$10)*36,(LeagueRatings!$K$10-V66)*6.48)</f>
        <v>10.335442412414672</v>
      </c>
      <c r="X66" s="17">
        <v>-0.83</v>
      </c>
      <c r="Y66" s="17">
        <f t="shared" ref="Y66:Y86" si="15">(P66/(T66-R66))*100</f>
        <v>1.9417475728155338</v>
      </c>
      <c r="Z66" s="7">
        <f>IF(Y66&lt;LeagueRatings!$K$8,((LeagueRatings!$K$8-Y66)/LeagueRatings!$K$8)*36,(LeagueRatings!$K$8-Y66)/LeagueRatings!$K$11)</f>
        <v>6.2017305114351897</v>
      </c>
      <c r="AA66" s="17">
        <v>-0.42</v>
      </c>
      <c r="AB66" s="18">
        <f>+((LeagueRatings!$I$6-E66)*5)+9.5</f>
        <v>15.62249387233258</v>
      </c>
      <c r="AC66" s="18">
        <f t="shared" ref="AC66:AC86" si="16">IF(AB66&lt;4,4,AB66)</f>
        <v>15.62249387233258</v>
      </c>
      <c r="AD66" s="18">
        <f t="shared" ref="AD66:AD86" si="17">IF(M66&lt;L66,((1-(M66/L66))*7)-0.07,(1-(M66/L66))*5)</f>
        <v>1.3358692519323985</v>
      </c>
      <c r="AE66" s="4">
        <f t="shared" ref="AE66:AE86" si="18">+X66+AA66+AC66+AD66</f>
        <v>15.708363124264979</v>
      </c>
      <c r="AF66" s="42" t="s">
        <v>753</v>
      </c>
      <c r="AG66" s="5" t="s">
        <v>34</v>
      </c>
      <c r="AH66" s="5" t="s">
        <v>70</v>
      </c>
      <c r="AI66" s="5" t="s">
        <v>41</v>
      </c>
      <c r="AJ66" s="15">
        <f>+AO66*LeagueRatings!$K$27</f>
        <v>47.53086419753086</v>
      </c>
      <c r="AK66" s="73">
        <f>F66*LeagueRatings!$K$27</f>
        <v>49.382716049382715</v>
      </c>
      <c r="AL66" s="73">
        <f>G66*LeagueRatings!$K$27</f>
        <v>0</v>
      </c>
      <c r="AM66" s="73">
        <f>T66*LeagueRatings!$K$27</f>
        <v>193.20987654320987</v>
      </c>
      <c r="AO66" s="73">
        <f t="shared" si="8"/>
        <v>77</v>
      </c>
      <c r="AT66" s="98">
        <v>20.329999999999998</v>
      </c>
    </row>
    <row r="67" spans="1:46" x14ac:dyDescent="0.2">
      <c r="A67" s="42" t="s">
        <v>747</v>
      </c>
      <c r="B67" s="77" t="s">
        <v>236</v>
      </c>
      <c r="C67" s="77">
        <v>6</v>
      </c>
      <c r="D67" s="77">
        <v>9</v>
      </c>
      <c r="E67" s="98">
        <v>4.76</v>
      </c>
      <c r="F67" s="77">
        <v>25</v>
      </c>
      <c r="G67" s="77">
        <v>16</v>
      </c>
      <c r="H67" s="190">
        <v>1</v>
      </c>
      <c r="I67" s="190">
        <v>1</v>
      </c>
      <c r="J67" s="77">
        <v>0</v>
      </c>
      <c r="K67" s="77">
        <v>0</v>
      </c>
      <c r="L67" s="98">
        <v>104</v>
      </c>
      <c r="M67" s="77">
        <v>120</v>
      </c>
      <c r="N67" s="77">
        <v>66</v>
      </c>
      <c r="O67" s="77">
        <v>55</v>
      </c>
      <c r="P67" s="77">
        <v>18</v>
      </c>
      <c r="Q67" s="77">
        <v>14</v>
      </c>
      <c r="R67" s="77">
        <v>3</v>
      </c>
      <c r="S67" s="77">
        <v>94</v>
      </c>
      <c r="T67" s="77">
        <v>446</v>
      </c>
      <c r="U67" s="77"/>
      <c r="V67" s="51">
        <f t="shared" ref="V67" si="19">+(Q67-R67)/(T67-R67)*100</f>
        <v>2.4830699774266365</v>
      </c>
      <c r="W67" s="7">
        <f>IF(V67&lt;LeagueRatings!$K$10,((LeagueRatings!$K$10-V67)/LeagueRatings!$K$10)*36,(LeagueRatings!$K$10-V67)*6.48)</f>
        <v>25.060216799573297</v>
      </c>
      <c r="X67" s="17">
        <v>-2.33</v>
      </c>
      <c r="Y67" s="17">
        <f t="shared" si="15"/>
        <v>4.0632054176072234</v>
      </c>
      <c r="Z67" s="7">
        <f>IF(Y67&lt;LeagueRatings!$K$8,((LeagueRatings!$K$8-Y67)/LeagueRatings!$K$8)*36,(LeagueRatings!$K$8-Y67)/LeagueRatings!$K$11)</f>
        <v>-13.719336391190049</v>
      </c>
      <c r="AA67" s="17">
        <v>1.38</v>
      </c>
      <c r="AB67" s="18">
        <f>+((LeagueRatings!$I$6-E67)*5)+9.5</f>
        <v>4.7724938723325803</v>
      </c>
      <c r="AC67" s="18">
        <f t="shared" si="16"/>
        <v>4.7724938723325803</v>
      </c>
      <c r="AD67" s="18">
        <f t="shared" si="17"/>
        <v>-0.76923076923076872</v>
      </c>
      <c r="AE67" s="4">
        <f t="shared" si="18"/>
        <v>3.0532631031018114</v>
      </c>
      <c r="AF67" s="42" t="s">
        <v>747</v>
      </c>
      <c r="AG67" s="5" t="s">
        <v>65</v>
      </c>
      <c r="AH67" s="5" t="s">
        <v>100</v>
      </c>
      <c r="AI67" s="5" t="s">
        <v>46</v>
      </c>
      <c r="AJ67" s="15">
        <f>+AO67*LeagueRatings!$K$27</f>
        <v>64.197530864197532</v>
      </c>
      <c r="AK67" s="73">
        <f>F67*LeagueRatings!$K$27</f>
        <v>15.432098765432098</v>
      </c>
      <c r="AL67" s="73">
        <f>G67*LeagueRatings!$K$27</f>
        <v>9.8765432098765427</v>
      </c>
      <c r="AM67" s="73">
        <f>T67*LeagueRatings!$K$27</f>
        <v>275.3086419753086</v>
      </c>
      <c r="AO67" s="73">
        <f t="shared" ref="AO67:AO130" si="20">ROUNDUP(L67,0)</f>
        <v>104</v>
      </c>
      <c r="AT67" s="98">
        <v>52</v>
      </c>
    </row>
    <row r="68" spans="1:46" x14ac:dyDescent="0.2">
      <c r="A68" s="108"/>
      <c r="B68" s="77"/>
      <c r="C68" s="77"/>
      <c r="D68" s="77"/>
      <c r="E68" s="98"/>
      <c r="F68" s="77"/>
      <c r="G68" s="77"/>
      <c r="I68" s="189"/>
      <c r="J68" s="77"/>
      <c r="K68" s="77"/>
      <c r="L68" s="113"/>
      <c r="M68" s="77"/>
      <c r="N68" s="77"/>
      <c r="O68" s="77"/>
      <c r="P68" s="77"/>
      <c r="R68"/>
      <c r="S68" s="77"/>
      <c r="T68"/>
      <c r="U68"/>
      <c r="V68" s="51"/>
      <c r="W68" s="7"/>
      <c r="Y68" s="17"/>
      <c r="Z68" s="7"/>
      <c r="AB68" s="18"/>
      <c r="AC68" s="18"/>
      <c r="AD68" s="18"/>
      <c r="AE68" s="4"/>
      <c r="AF68" s="108"/>
      <c r="AG68" s="8"/>
      <c r="AH68" s="8"/>
      <c r="AI68" s="8"/>
      <c r="AJ68" s="15"/>
      <c r="AK68" s="73"/>
      <c r="AL68" s="73"/>
      <c r="AM68" s="73"/>
      <c r="AO68" s="73"/>
      <c r="AT68" s="113"/>
    </row>
    <row r="69" spans="1:46" s="125" customFormat="1" x14ac:dyDescent="0.2">
      <c r="A69" s="70" t="s">
        <v>151</v>
      </c>
      <c r="B69" s="71" t="s">
        <v>245</v>
      </c>
      <c r="C69" s="72" t="s">
        <v>105</v>
      </c>
      <c r="D69" s="71" t="s">
        <v>106</v>
      </c>
      <c r="E69" s="72" t="s">
        <v>107</v>
      </c>
      <c r="F69" s="71" t="s">
        <v>153</v>
      </c>
      <c r="G69" s="71" t="s">
        <v>108</v>
      </c>
      <c r="H69" s="197" t="s">
        <v>109</v>
      </c>
      <c r="I69" s="191" t="s">
        <v>434</v>
      </c>
      <c r="J69" s="73" t="s">
        <v>110</v>
      </c>
      <c r="K69" s="73" t="s">
        <v>246</v>
      </c>
      <c r="L69" s="72" t="s">
        <v>111</v>
      </c>
      <c r="M69" s="71" t="s">
        <v>112</v>
      </c>
      <c r="N69" s="71" t="s">
        <v>113</v>
      </c>
      <c r="O69" s="71" t="s">
        <v>114</v>
      </c>
      <c r="P69" s="71" t="s">
        <v>115</v>
      </c>
      <c r="Q69" s="71" t="s">
        <v>116</v>
      </c>
      <c r="R69" s="71" t="s">
        <v>118</v>
      </c>
      <c r="S69" s="71" t="s">
        <v>117</v>
      </c>
      <c r="T69" s="71" t="s">
        <v>156</v>
      </c>
      <c r="U69" s="71"/>
      <c r="V69" s="120" t="s">
        <v>2</v>
      </c>
      <c r="W69" s="119" t="s">
        <v>3</v>
      </c>
      <c r="X69" s="120" t="s">
        <v>4</v>
      </c>
      <c r="Y69" s="121" t="s">
        <v>5</v>
      </c>
      <c r="Z69" s="119" t="s">
        <v>6</v>
      </c>
      <c r="AA69" s="120" t="s">
        <v>7</v>
      </c>
      <c r="AB69" s="122" t="s">
        <v>8</v>
      </c>
      <c r="AC69" s="122" t="s">
        <v>101</v>
      </c>
      <c r="AD69" s="122" t="s">
        <v>9</v>
      </c>
      <c r="AE69" s="131" t="s">
        <v>10</v>
      </c>
      <c r="AF69" s="70" t="s">
        <v>151</v>
      </c>
      <c r="AG69" s="8" t="s">
        <v>11</v>
      </c>
      <c r="AH69" s="8" t="s">
        <v>12</v>
      </c>
      <c r="AI69" s="8" t="s">
        <v>13</v>
      </c>
      <c r="AJ69" s="15"/>
      <c r="AK69" s="73"/>
      <c r="AL69" s="73"/>
      <c r="AM69" s="73"/>
      <c r="AO69" s="73"/>
      <c r="AP69" s="117"/>
      <c r="AQ69" s="117"/>
      <c r="AR69" s="117"/>
      <c r="AT69" s="72" t="s">
        <v>111</v>
      </c>
    </row>
    <row r="70" spans="1:46" s="125" customFormat="1" x14ac:dyDescent="0.2">
      <c r="A70" s="70"/>
      <c r="B70" s="71"/>
      <c r="C70" s="72"/>
      <c r="D70" s="71"/>
      <c r="E70" s="72"/>
      <c r="F70" s="71"/>
      <c r="G70" s="71"/>
      <c r="H70" s="197"/>
      <c r="I70" s="191"/>
      <c r="J70" s="73"/>
      <c r="K70" s="73"/>
      <c r="L70" s="72"/>
      <c r="M70" s="71"/>
      <c r="N70" s="71"/>
      <c r="O70" s="71"/>
      <c r="P70" s="71"/>
      <c r="R70" s="71"/>
      <c r="S70" s="71"/>
      <c r="T70" s="71"/>
      <c r="U70" s="71"/>
      <c r="V70" s="51"/>
      <c r="W70" s="7"/>
      <c r="X70" s="17"/>
      <c r="Y70" s="17"/>
      <c r="Z70" s="7"/>
      <c r="AA70" s="17"/>
      <c r="AB70" s="18"/>
      <c r="AC70" s="18"/>
      <c r="AD70" s="18"/>
      <c r="AE70" s="4"/>
      <c r="AF70" s="70"/>
      <c r="AG70" s="8"/>
      <c r="AH70" s="8"/>
      <c r="AI70" s="8"/>
      <c r="AJ70" s="15"/>
      <c r="AK70" s="73"/>
      <c r="AL70" s="73"/>
      <c r="AM70" s="73"/>
      <c r="AO70" s="73"/>
      <c r="AP70" s="116"/>
      <c r="AQ70" s="116"/>
      <c r="AR70" s="116"/>
      <c r="AT70" s="72"/>
    </row>
    <row r="71" spans="1:46" x14ac:dyDescent="0.2">
      <c r="A71" s="42" t="s">
        <v>778</v>
      </c>
      <c r="B71" s="77" t="s">
        <v>237</v>
      </c>
      <c r="C71" s="77">
        <v>3</v>
      </c>
      <c r="D71" s="77">
        <v>1</v>
      </c>
      <c r="E71" s="98">
        <v>2.5099999999999998</v>
      </c>
      <c r="F71" s="77">
        <v>72</v>
      </c>
      <c r="G71" s="77">
        <v>0</v>
      </c>
      <c r="H71" s="190">
        <v>0</v>
      </c>
      <c r="I71" s="190">
        <v>0</v>
      </c>
      <c r="J71" s="77">
        <v>1</v>
      </c>
      <c r="K71" s="77">
        <v>1</v>
      </c>
      <c r="L71" s="98">
        <v>57.33</v>
      </c>
      <c r="M71" s="77">
        <v>46</v>
      </c>
      <c r="N71" s="77">
        <v>16</v>
      </c>
      <c r="O71" s="77">
        <v>16</v>
      </c>
      <c r="P71" s="77">
        <v>7</v>
      </c>
      <c r="Q71" s="77">
        <v>21</v>
      </c>
      <c r="R71" s="77">
        <v>1</v>
      </c>
      <c r="S71" s="77">
        <v>63</v>
      </c>
      <c r="T71" s="77">
        <v>236</v>
      </c>
      <c r="U71" s="77"/>
      <c r="V71" s="51">
        <f t="shared" ref="V71:V86" si="21">+(Q71-R71)/(T71-R71)*100</f>
        <v>8.5106382978723403</v>
      </c>
      <c r="W71" s="7">
        <f>IF(V71&lt;LeagueRatings!$K$10,((LeagueRatings!$K$10-V71)/LeagueRatings!$K$10)*36,(LeagueRatings!$K$10-V71)*6.48)</f>
        <v>-2.1999376643290018</v>
      </c>
      <c r="X71" s="17">
        <v>0.18</v>
      </c>
      <c r="Y71" s="17">
        <f t="shared" si="15"/>
        <v>2.9787234042553195</v>
      </c>
      <c r="Z71" s="7">
        <f>IF(Y71&lt;LeagueRatings!$K$8,((LeagueRatings!$K$8-Y71)/LeagueRatings!$K$8)*36,(LeagueRatings!$K$8-Y71)/LeagueRatings!$K$11)</f>
        <v>-5.0556898931021008</v>
      </c>
      <c r="AA71" s="17">
        <v>0.42</v>
      </c>
      <c r="AB71" s="18">
        <f>+((LeagueRatings!$I$6-E71)*5)+9.5</f>
        <v>16.022493872332582</v>
      </c>
      <c r="AC71" s="18">
        <f t="shared" si="16"/>
        <v>16.022493872332582</v>
      </c>
      <c r="AD71" s="18">
        <f t="shared" si="17"/>
        <v>1.3133943833943833</v>
      </c>
      <c r="AE71" s="4">
        <f t="shared" si="18"/>
        <v>17.935888255726965</v>
      </c>
      <c r="AF71" s="42" t="s">
        <v>778</v>
      </c>
      <c r="AG71" s="8" t="s">
        <v>68</v>
      </c>
      <c r="AH71" s="8" t="s">
        <v>32</v>
      </c>
      <c r="AI71" s="8" t="s">
        <v>27</v>
      </c>
      <c r="AJ71" s="15">
        <f>+AO71*LeagueRatings!$K$27</f>
        <v>35.802469135802468</v>
      </c>
      <c r="AK71" s="73">
        <f>F71*LeagueRatings!$K$27</f>
        <v>44.444444444444443</v>
      </c>
      <c r="AL71" s="73">
        <f>G71*LeagueRatings!$K$27</f>
        <v>0</v>
      </c>
      <c r="AM71" s="73">
        <f>T71*LeagueRatings!$K$27</f>
        <v>145.67901234567901</v>
      </c>
      <c r="AO71" s="73">
        <f t="shared" si="20"/>
        <v>58</v>
      </c>
      <c r="AT71" s="98">
        <v>49</v>
      </c>
    </row>
    <row r="72" spans="1:46" s="27" customFormat="1" x14ac:dyDescent="0.2">
      <c r="A72" s="42" t="s">
        <v>856</v>
      </c>
      <c r="B72" s="77" t="s">
        <v>237</v>
      </c>
      <c r="C72" s="77">
        <v>2</v>
      </c>
      <c r="D72" s="77">
        <v>5</v>
      </c>
      <c r="E72" s="98">
        <v>3.57</v>
      </c>
      <c r="F72" s="77">
        <v>69</v>
      </c>
      <c r="G72" s="77">
        <v>0</v>
      </c>
      <c r="H72" s="190">
        <v>0</v>
      </c>
      <c r="I72" s="190">
        <v>0</v>
      </c>
      <c r="J72" s="77">
        <v>2</v>
      </c>
      <c r="K72" s="77">
        <v>6</v>
      </c>
      <c r="L72" s="98">
        <v>63</v>
      </c>
      <c r="M72" s="77">
        <v>57</v>
      </c>
      <c r="N72" s="77">
        <v>26</v>
      </c>
      <c r="O72" s="77">
        <v>25</v>
      </c>
      <c r="P72" s="77">
        <v>3</v>
      </c>
      <c r="Q72" s="77">
        <v>24</v>
      </c>
      <c r="R72" s="77">
        <v>3</v>
      </c>
      <c r="S72" s="77">
        <v>59</v>
      </c>
      <c r="T72" s="77">
        <v>263</v>
      </c>
      <c r="U72" s="77"/>
      <c r="V72" s="51">
        <f t="shared" si="21"/>
        <v>8.0769230769230766</v>
      </c>
      <c r="W72" s="7">
        <f>IF(V72&lt;LeagueRatings!$K$10,((LeagueRatings!$K$10-V72)/LeagueRatings!$K$10)*36,(LeagueRatings!$K$10-V72)*6.48)</f>
        <v>0.41510380644419143</v>
      </c>
      <c r="X72" s="17">
        <v>0</v>
      </c>
      <c r="Y72" s="17">
        <f t="shared" si="15"/>
        <v>1.153846153846154</v>
      </c>
      <c r="Z72" s="7">
        <f>IF(Y72&lt;LeagueRatings!$K$8,((LeagueRatings!$K$8-Y72)/LeagueRatings!$K$8)*36,(LeagueRatings!$K$8-Y72)/LeagueRatings!$K$11)</f>
        <v>18.292951400064368</v>
      </c>
      <c r="AA72" s="17">
        <v>-1.41</v>
      </c>
      <c r="AB72" s="18">
        <f>+((LeagueRatings!$I$6-E72)*5)+9.5</f>
        <v>10.72249387233258</v>
      </c>
      <c r="AC72" s="18">
        <f t="shared" si="16"/>
        <v>10.72249387233258</v>
      </c>
      <c r="AD72" s="18">
        <f t="shared" si="17"/>
        <v>0.59666666666666668</v>
      </c>
      <c r="AE72" s="4">
        <f t="shared" si="18"/>
        <v>9.9091605389992452</v>
      </c>
      <c r="AF72" s="42" t="s">
        <v>856</v>
      </c>
      <c r="AG72" s="8" t="s">
        <v>42</v>
      </c>
      <c r="AH72" s="8" t="s">
        <v>48</v>
      </c>
      <c r="AI72" s="8" t="s">
        <v>58</v>
      </c>
      <c r="AJ72" s="15">
        <f>+AO72*LeagueRatings!$K$27</f>
        <v>38.888888888888886</v>
      </c>
      <c r="AK72" s="73">
        <f>F72*LeagueRatings!$K$27</f>
        <v>42.592592592592588</v>
      </c>
      <c r="AL72" s="73">
        <f>G72*LeagueRatings!$K$27</f>
        <v>0</v>
      </c>
      <c r="AM72" s="73">
        <f>T72*LeagueRatings!$K$27</f>
        <v>162.34567901234567</v>
      </c>
      <c r="AO72" s="73">
        <f t="shared" si="20"/>
        <v>63</v>
      </c>
      <c r="AP72" s="116"/>
      <c r="AQ72" s="116"/>
      <c r="AR72" s="116"/>
      <c r="AT72" s="98">
        <v>67</v>
      </c>
    </row>
    <row r="73" spans="1:46" s="27" customFormat="1" x14ac:dyDescent="0.2">
      <c r="A73" s="42" t="s">
        <v>780</v>
      </c>
      <c r="B73" s="77" t="s">
        <v>237</v>
      </c>
      <c r="C73" s="77">
        <v>5</v>
      </c>
      <c r="D73" s="77">
        <v>2</v>
      </c>
      <c r="E73" s="98">
        <v>3.88</v>
      </c>
      <c r="F73" s="77">
        <v>62</v>
      </c>
      <c r="G73" s="77">
        <v>0</v>
      </c>
      <c r="H73" s="190">
        <v>0</v>
      </c>
      <c r="I73" s="190">
        <v>0</v>
      </c>
      <c r="J73" s="77">
        <v>1</v>
      </c>
      <c r="K73" s="77">
        <v>2</v>
      </c>
      <c r="L73" s="98">
        <v>58</v>
      </c>
      <c r="M73" s="77">
        <v>69</v>
      </c>
      <c r="N73" s="77">
        <v>28</v>
      </c>
      <c r="O73" s="77">
        <v>25</v>
      </c>
      <c r="P73" s="77">
        <v>5</v>
      </c>
      <c r="Q73" s="77">
        <v>20</v>
      </c>
      <c r="R73" s="77">
        <v>2</v>
      </c>
      <c r="S73" s="77">
        <v>41</v>
      </c>
      <c r="T73" s="77">
        <v>257</v>
      </c>
      <c r="U73" s="77"/>
      <c r="V73" s="51">
        <f t="shared" si="21"/>
        <v>7.0588235294117645</v>
      </c>
      <c r="W73" s="7">
        <f>IF(V73&lt;LeagueRatings!$K$10,((LeagueRatings!$K$10-V73)/LeagueRatings!$K$10)*36,(LeagueRatings!$K$10-V73)*6.48)</f>
        <v>4.9005949232789572</v>
      </c>
      <c r="X73" s="17">
        <v>-0.4</v>
      </c>
      <c r="Y73" s="17">
        <f t="shared" si="15"/>
        <v>1.9607843137254901</v>
      </c>
      <c r="Z73" s="7">
        <f>IF(Y73&lt;LeagueRatings!$K$8,((LeagueRatings!$K$8-Y73)/LeagueRatings!$K$8)*36,(LeagueRatings!$K$8-Y73)/LeagueRatings!$K$11)</f>
        <v>5.909590614488474</v>
      </c>
      <c r="AA73" s="17">
        <v>-0.42</v>
      </c>
      <c r="AB73" s="18">
        <f>+((LeagueRatings!$I$6-E73)*5)+9.5</f>
        <v>9.1724938723325788</v>
      </c>
      <c r="AC73" s="18">
        <f t="shared" si="16"/>
        <v>9.1724938723325788</v>
      </c>
      <c r="AD73" s="18">
        <f t="shared" si="17"/>
        <v>-0.94827586206896575</v>
      </c>
      <c r="AE73" s="4">
        <f t="shared" si="18"/>
        <v>7.4042180102636124</v>
      </c>
      <c r="AF73" s="42" t="s">
        <v>780</v>
      </c>
      <c r="AG73" s="8" t="s">
        <v>59</v>
      </c>
      <c r="AH73" s="8" t="s">
        <v>51</v>
      </c>
      <c r="AI73" s="8" t="s">
        <v>41</v>
      </c>
      <c r="AJ73" s="15">
        <f>+AO73*LeagueRatings!$K$27</f>
        <v>35.802469135802468</v>
      </c>
      <c r="AK73" s="73">
        <f>F73*LeagueRatings!$K$27</f>
        <v>38.271604938271601</v>
      </c>
      <c r="AL73" s="73">
        <f>G73*LeagueRatings!$K$27</f>
        <v>0</v>
      </c>
      <c r="AM73" s="73">
        <f>T73*LeagueRatings!$K$27</f>
        <v>158.64197530864197</v>
      </c>
      <c r="AO73" s="73">
        <f t="shared" si="20"/>
        <v>58</v>
      </c>
      <c r="AP73" s="116"/>
      <c r="AQ73" s="116"/>
      <c r="AR73" s="116"/>
      <c r="AT73" s="98">
        <v>16.670000000000002</v>
      </c>
    </row>
    <row r="74" spans="1:46" s="30" customFormat="1" x14ac:dyDescent="0.2">
      <c r="A74" s="42" t="s">
        <v>1193</v>
      </c>
      <c r="B74" s="77" t="s">
        <v>237</v>
      </c>
      <c r="C74" s="77">
        <v>2</v>
      </c>
      <c r="D74" s="77">
        <v>1</v>
      </c>
      <c r="E74" s="98">
        <v>2.54</v>
      </c>
      <c r="F74" s="77">
        <v>38</v>
      </c>
      <c r="G74" s="77">
        <v>0</v>
      </c>
      <c r="H74" s="190">
        <v>0</v>
      </c>
      <c r="I74" s="190">
        <v>0</v>
      </c>
      <c r="J74" s="77">
        <v>0</v>
      </c>
      <c r="K74" s="77">
        <v>1</v>
      </c>
      <c r="L74" s="98">
        <v>39</v>
      </c>
      <c r="M74" s="77">
        <v>34</v>
      </c>
      <c r="N74" s="77">
        <v>12</v>
      </c>
      <c r="O74" s="77">
        <v>11</v>
      </c>
      <c r="P74" s="77">
        <v>1</v>
      </c>
      <c r="Q74" s="77">
        <v>20</v>
      </c>
      <c r="R74" s="77">
        <v>3</v>
      </c>
      <c r="S74" s="77">
        <v>31</v>
      </c>
      <c r="T74" s="77">
        <v>167</v>
      </c>
      <c r="U74" s="77"/>
      <c r="V74" s="51">
        <f t="shared" si="21"/>
        <v>10.365853658536585</v>
      </c>
      <c r="W74" s="7">
        <f>IF(V74&lt;LeagueRatings!$K$10,((LeagueRatings!$K$10-V74)/LeagueRatings!$K$10)*36,(LeagueRatings!$K$10-V74)*6.48)</f>
        <v>-14.221733201433308</v>
      </c>
      <c r="X74" s="17">
        <v>1.5</v>
      </c>
      <c r="Y74" s="17">
        <f t="shared" si="15"/>
        <v>0.6097560975609756</v>
      </c>
      <c r="Z74" s="7">
        <f>IF(Y74&lt;LeagueRatings!$K$8,((LeagueRatings!$K$8-Y74)/LeagueRatings!$K$8)*36,(LeagueRatings!$K$8-Y74)/LeagueRatings!$K$11)</f>
        <v>26.642616593529951</v>
      </c>
      <c r="AA74" s="17">
        <v>-2.2799999999999998</v>
      </c>
      <c r="AB74" s="18">
        <f>+((LeagueRatings!$I$6-E74)*5)+9.5</f>
        <v>15.872493872332578</v>
      </c>
      <c r="AC74" s="18">
        <f t="shared" si="16"/>
        <v>15.872493872332578</v>
      </c>
      <c r="AD74" s="18">
        <f t="shared" si="17"/>
        <v>0.82743589743589729</v>
      </c>
      <c r="AE74" s="4">
        <f t="shared" si="18"/>
        <v>15.919929769768476</v>
      </c>
      <c r="AF74" s="42" t="s">
        <v>1193</v>
      </c>
      <c r="AG74" s="61" t="s">
        <v>34</v>
      </c>
      <c r="AH74" s="61" t="s">
        <v>46</v>
      </c>
      <c r="AI74" s="61" t="s">
        <v>89</v>
      </c>
      <c r="AJ74" s="15">
        <f>+AO74*LeagueRatings!$K$27</f>
        <v>24.074074074074073</v>
      </c>
      <c r="AK74" s="73">
        <f>F74*LeagueRatings!$K$27</f>
        <v>23.456790123456788</v>
      </c>
      <c r="AL74" s="73">
        <f>G74*LeagueRatings!$K$27</f>
        <v>0</v>
      </c>
      <c r="AM74" s="73">
        <f>T74*LeagueRatings!$K$27</f>
        <v>103.08641975308642</v>
      </c>
      <c r="AO74" s="73">
        <f t="shared" si="20"/>
        <v>39</v>
      </c>
      <c r="AP74" s="116"/>
      <c r="AQ74" s="116"/>
      <c r="AR74" s="116"/>
      <c r="AT74" s="98">
        <v>38.33</v>
      </c>
    </row>
    <row r="75" spans="1:46" s="30" customFormat="1" x14ac:dyDescent="0.2">
      <c r="A75" s="42" t="s">
        <v>701</v>
      </c>
      <c r="B75" s="77" t="s">
        <v>237</v>
      </c>
      <c r="C75" s="77">
        <v>1</v>
      </c>
      <c r="D75" s="77">
        <v>0</v>
      </c>
      <c r="E75" s="98">
        <v>6.92</v>
      </c>
      <c r="F75" s="77">
        <v>16</v>
      </c>
      <c r="G75" s="77">
        <v>0</v>
      </c>
      <c r="H75" s="190">
        <v>0</v>
      </c>
      <c r="I75" s="190">
        <v>0</v>
      </c>
      <c r="J75" s="77">
        <v>0</v>
      </c>
      <c r="K75" s="77">
        <v>0</v>
      </c>
      <c r="L75" s="98">
        <v>13</v>
      </c>
      <c r="M75" s="77">
        <v>9</v>
      </c>
      <c r="N75" s="77">
        <v>13</v>
      </c>
      <c r="O75" s="77">
        <v>10</v>
      </c>
      <c r="P75" s="77">
        <v>0</v>
      </c>
      <c r="Q75" s="77">
        <v>12</v>
      </c>
      <c r="R75" s="77">
        <v>3</v>
      </c>
      <c r="S75" s="77">
        <v>14</v>
      </c>
      <c r="T75" s="77">
        <v>63</v>
      </c>
      <c r="U75"/>
      <c r="V75" s="51">
        <f t="shared" si="21"/>
        <v>15</v>
      </c>
      <c r="W75" s="7">
        <f>IF(V75&lt;LeagueRatings!$K$10,((LeagueRatings!$K$10-V75)/LeagueRatings!$K$10)*36,(LeagueRatings!$K$10-V75)*6.48)</f>
        <v>-44.251001494116238</v>
      </c>
      <c r="X75" s="17">
        <v>5.44</v>
      </c>
      <c r="Y75" s="17">
        <f t="shared" si="15"/>
        <v>0</v>
      </c>
      <c r="Z75" s="7">
        <f>IF(Y75&lt;LeagueRatings!$K$8,((LeagueRatings!$K$8-Y75)/LeagueRatings!$K$8)*36,(LeagueRatings!$K$8-Y75)/LeagueRatings!$K$11)</f>
        <v>36</v>
      </c>
      <c r="AA75" s="17">
        <v>-3.26</v>
      </c>
      <c r="AB75" s="18">
        <f>+((LeagueRatings!$I$6-E75)*5)+9.5</f>
        <v>-6.0275061276674204</v>
      </c>
      <c r="AC75" s="18">
        <f t="shared" si="16"/>
        <v>4</v>
      </c>
      <c r="AD75" s="18">
        <f t="shared" si="17"/>
        <v>2.0838461538461543</v>
      </c>
      <c r="AE75" s="4">
        <f t="shared" si="18"/>
        <v>8.2638461538461545</v>
      </c>
      <c r="AF75" s="42" t="s">
        <v>701</v>
      </c>
      <c r="AG75" s="5" t="s">
        <v>37</v>
      </c>
      <c r="AH75" s="5" t="s">
        <v>66</v>
      </c>
      <c r="AI75" s="5" t="s">
        <v>30</v>
      </c>
      <c r="AJ75" s="15">
        <f>+AO75*LeagueRatings!$K$27</f>
        <v>8.0246913580246915</v>
      </c>
      <c r="AK75" s="73">
        <f>F75*LeagueRatings!$K$27</f>
        <v>9.8765432098765427</v>
      </c>
      <c r="AL75" s="73">
        <f>G75*LeagueRatings!$K$27</f>
        <v>0</v>
      </c>
      <c r="AM75" s="73">
        <f>T75*LeagueRatings!$K$27</f>
        <v>38.888888888888886</v>
      </c>
      <c r="AO75" s="73">
        <f t="shared" si="20"/>
        <v>13</v>
      </c>
      <c r="AP75" s="116"/>
      <c r="AQ75" s="116"/>
      <c r="AR75" s="116"/>
      <c r="AT75" s="98">
        <v>35.33</v>
      </c>
    </row>
    <row r="76" spans="1:46" x14ac:dyDescent="0.2">
      <c r="A76" s="42" t="s">
        <v>693</v>
      </c>
      <c r="B76" s="77" t="s">
        <v>237</v>
      </c>
      <c r="C76" s="77">
        <v>0</v>
      </c>
      <c r="D76" s="77">
        <v>0</v>
      </c>
      <c r="E76" s="98">
        <v>4.96</v>
      </c>
      <c r="F76" s="77">
        <v>45</v>
      </c>
      <c r="G76" s="77">
        <v>0</v>
      </c>
      <c r="H76" s="190">
        <v>0</v>
      </c>
      <c r="I76" s="190">
        <v>0</v>
      </c>
      <c r="J76" s="77">
        <v>1</v>
      </c>
      <c r="K76" s="77">
        <v>4</v>
      </c>
      <c r="L76" s="98">
        <v>32.67</v>
      </c>
      <c r="M76" s="77">
        <v>42</v>
      </c>
      <c r="N76" s="77">
        <v>23</v>
      </c>
      <c r="O76" s="77">
        <v>18</v>
      </c>
      <c r="P76" s="77">
        <v>6</v>
      </c>
      <c r="Q76" s="77">
        <v>13</v>
      </c>
      <c r="R76" s="77">
        <v>4</v>
      </c>
      <c r="S76" s="77">
        <v>28</v>
      </c>
      <c r="T76" s="77">
        <v>154</v>
      </c>
      <c r="U76" s="77"/>
      <c r="V76" s="51">
        <f t="shared" si="21"/>
        <v>6</v>
      </c>
      <c r="W76" s="7">
        <f>IF(V76&lt;LeagueRatings!$K$10,((LeagueRatings!$K$10-V76)/LeagueRatings!$K$10)*36,(LeagueRatings!$K$10-V76)*6.48)</f>
        <v>9.5655056847871123</v>
      </c>
      <c r="X76" s="17">
        <v>-0.83</v>
      </c>
      <c r="Y76" s="17">
        <f t="shared" si="15"/>
        <v>4</v>
      </c>
      <c r="Z76" s="7">
        <f>IF(Y76&lt;LeagueRatings!$K$8,((LeagueRatings!$K$8-Y76)/LeagueRatings!$K$8)*36,(LeagueRatings!$K$8-Y76)/LeagueRatings!$K$11)</f>
        <v>-13.214404646660212</v>
      </c>
      <c r="AA76" s="17">
        <v>1.26</v>
      </c>
      <c r="AB76" s="18">
        <f>+((LeagueRatings!$I$6-E76)*5)+9.5</f>
        <v>3.7724938723325785</v>
      </c>
      <c r="AC76" s="18">
        <f t="shared" si="16"/>
        <v>4</v>
      </c>
      <c r="AD76" s="18">
        <f t="shared" si="17"/>
        <v>-1.4279155188246095</v>
      </c>
      <c r="AE76" s="4">
        <f t="shared" si="18"/>
        <v>3.0020844811753902</v>
      </c>
      <c r="AF76" s="42" t="s">
        <v>693</v>
      </c>
      <c r="AG76" s="5" t="s">
        <v>65</v>
      </c>
      <c r="AH76" s="5" t="s">
        <v>70</v>
      </c>
      <c r="AI76" s="5" t="s">
        <v>45</v>
      </c>
      <c r="AJ76" s="15">
        <f>+AO76*LeagueRatings!$K$27</f>
        <v>20.37037037037037</v>
      </c>
      <c r="AK76" s="73">
        <f>F76*LeagueRatings!$K$27</f>
        <v>27.777777777777775</v>
      </c>
      <c r="AL76" s="73">
        <f>G76*LeagueRatings!$K$27</f>
        <v>0</v>
      </c>
      <c r="AM76" s="73">
        <f>T76*LeagueRatings!$K$27</f>
        <v>95.061728395061721</v>
      </c>
      <c r="AO76" s="73">
        <f t="shared" si="20"/>
        <v>33</v>
      </c>
      <c r="AT76" s="98">
        <v>208.67</v>
      </c>
    </row>
    <row r="77" spans="1:46" x14ac:dyDescent="0.2">
      <c r="A77" s="42" t="s">
        <v>1196</v>
      </c>
      <c r="B77" s="77" t="s">
        <v>237</v>
      </c>
      <c r="C77" s="77">
        <v>1</v>
      </c>
      <c r="D77" s="77">
        <v>2</v>
      </c>
      <c r="E77" s="98">
        <v>4.3499999999999996</v>
      </c>
      <c r="F77" s="77">
        <v>7</v>
      </c>
      <c r="G77" s="77">
        <v>6</v>
      </c>
      <c r="H77" s="190">
        <v>0</v>
      </c>
      <c r="I77" s="190">
        <v>0</v>
      </c>
      <c r="J77" s="77">
        <v>0</v>
      </c>
      <c r="K77" s="77">
        <v>0</v>
      </c>
      <c r="L77" s="98">
        <v>39.33</v>
      </c>
      <c r="M77" s="77">
        <v>35</v>
      </c>
      <c r="N77" s="77">
        <v>20</v>
      </c>
      <c r="O77" s="77">
        <v>19</v>
      </c>
      <c r="P77" s="77">
        <v>3</v>
      </c>
      <c r="Q77" s="77">
        <v>14</v>
      </c>
      <c r="R77" s="77">
        <v>2</v>
      </c>
      <c r="S77" s="77">
        <v>27</v>
      </c>
      <c r="T77" s="77">
        <v>164</v>
      </c>
      <c r="U77" s="77"/>
      <c r="V77" s="51">
        <f t="shared" si="21"/>
        <v>7.4074074074074066</v>
      </c>
      <c r="W77" s="7">
        <f>IF(V77&lt;LeagueRatings!$K$10,((LeagueRatings!$K$10-V77)/LeagueRatings!$K$10)*36,(LeagueRatings!$K$10-V77)*6.48)</f>
        <v>3.3648218330705131</v>
      </c>
      <c r="X77" s="17">
        <v>-0.24</v>
      </c>
      <c r="Y77" s="17">
        <f t="shared" si="15"/>
        <v>1.8518518518518516</v>
      </c>
      <c r="Z77" s="7">
        <f>IF(Y77&lt;LeagueRatings!$K$8,((LeagueRatings!$K$8-Y77)/LeagueRatings!$K$8)*36,(LeagueRatings!$K$8-Y77)/LeagueRatings!$K$11)</f>
        <v>7.5812800247946717</v>
      </c>
      <c r="AA77" s="17">
        <v>-0.56999999999999995</v>
      </c>
      <c r="AB77" s="18">
        <f>+((LeagueRatings!$I$6-E77)*5)+9.5</f>
        <v>6.822493872332581</v>
      </c>
      <c r="AC77" s="18">
        <f t="shared" si="16"/>
        <v>6.822493872332581</v>
      </c>
      <c r="AD77" s="18">
        <f t="shared" si="17"/>
        <v>0.700658530383931</v>
      </c>
      <c r="AE77" s="4">
        <f t="shared" si="18"/>
        <v>6.7131524027165126</v>
      </c>
      <c r="AF77" s="42" t="s">
        <v>1196</v>
      </c>
      <c r="AG77" s="5" t="s">
        <v>71</v>
      </c>
      <c r="AH77" s="5" t="s">
        <v>23</v>
      </c>
      <c r="AI77" s="5" t="s">
        <v>21</v>
      </c>
      <c r="AJ77" s="15">
        <f>+AO77*LeagueRatings!$K$27</f>
        <v>24.691358024691358</v>
      </c>
      <c r="AK77" s="73">
        <f>F77*LeagueRatings!$K$27</f>
        <v>4.3209876543209873</v>
      </c>
      <c r="AL77" s="73">
        <f>G77*LeagueRatings!$K$27</f>
        <v>3.7037037037037033</v>
      </c>
      <c r="AM77" s="73">
        <f>T77*LeagueRatings!$K$27</f>
        <v>101.23456790123456</v>
      </c>
      <c r="AO77" s="73">
        <f t="shared" si="20"/>
        <v>40</v>
      </c>
      <c r="AT77" s="98">
        <v>177</v>
      </c>
    </row>
    <row r="78" spans="1:46" x14ac:dyDescent="0.2">
      <c r="A78" s="42" t="s">
        <v>931</v>
      </c>
      <c r="B78" s="77" t="s">
        <v>237</v>
      </c>
      <c r="C78" s="77">
        <v>5</v>
      </c>
      <c r="D78" s="77">
        <v>4</v>
      </c>
      <c r="E78" s="98">
        <v>4.8099999999999996</v>
      </c>
      <c r="F78" s="77">
        <v>62</v>
      </c>
      <c r="G78" s="77">
        <v>0</v>
      </c>
      <c r="H78" s="190">
        <v>0</v>
      </c>
      <c r="I78" s="190">
        <v>0</v>
      </c>
      <c r="J78" s="77">
        <v>35</v>
      </c>
      <c r="K78" s="77">
        <v>42</v>
      </c>
      <c r="L78" s="98">
        <v>58</v>
      </c>
      <c r="M78" s="77">
        <v>60</v>
      </c>
      <c r="N78" s="77">
        <v>32</v>
      </c>
      <c r="O78" s="77">
        <v>31</v>
      </c>
      <c r="P78" s="77">
        <v>5</v>
      </c>
      <c r="Q78" s="77">
        <v>29</v>
      </c>
      <c r="R78" s="77">
        <v>3</v>
      </c>
      <c r="S78" s="77">
        <v>54</v>
      </c>
      <c r="T78" s="77">
        <v>259</v>
      </c>
      <c r="U78" s="77"/>
      <c r="V78" s="51">
        <f t="shared" si="21"/>
        <v>10.15625</v>
      </c>
      <c r="W78" s="7">
        <f>IF(V78&lt;LeagueRatings!$K$10,((LeagueRatings!$K$10-V78)/LeagueRatings!$K$10)*36,(LeagueRatings!$K$10-V78)*6.48)</f>
        <v>-12.863501494116237</v>
      </c>
      <c r="X78" s="17">
        <v>1.37</v>
      </c>
      <c r="Y78" s="17">
        <f t="shared" si="15"/>
        <v>1.953125</v>
      </c>
      <c r="Z78" s="7">
        <f>IF(Y78&lt;LeagueRatings!$K$8,((LeagueRatings!$K$8-Y78)/LeagueRatings!$K$8)*36,(LeagueRatings!$K$8-Y78)/LeagueRatings!$K$11)</f>
        <v>6.0271312761506266</v>
      </c>
      <c r="AA78" s="17">
        <v>-0.42</v>
      </c>
      <c r="AB78" s="18">
        <f>+((LeagueRatings!$I$6-E78)*5)+9.5</f>
        <v>4.5224938723325803</v>
      </c>
      <c r="AC78" s="18">
        <f t="shared" si="16"/>
        <v>4.5224938723325803</v>
      </c>
      <c r="AD78" s="18">
        <f t="shared" si="17"/>
        <v>-0.17241379310344862</v>
      </c>
      <c r="AE78" s="4">
        <f t="shared" si="18"/>
        <v>5.300080079229132</v>
      </c>
      <c r="AF78" s="42" t="s">
        <v>931</v>
      </c>
      <c r="AG78" s="5" t="s">
        <v>25</v>
      </c>
      <c r="AH78" s="5" t="s">
        <v>45</v>
      </c>
      <c r="AI78" s="5" t="s">
        <v>41</v>
      </c>
      <c r="AJ78" s="15">
        <f>+AO78*LeagueRatings!$K$27</f>
        <v>35.802469135802468</v>
      </c>
      <c r="AK78" s="73">
        <f>F78*LeagueRatings!$K$27</f>
        <v>38.271604938271601</v>
      </c>
      <c r="AL78" s="73">
        <f>G78*LeagueRatings!$K$27</f>
        <v>0</v>
      </c>
      <c r="AM78" s="73">
        <f>T78*LeagueRatings!$K$27</f>
        <v>159.87654320987653</v>
      </c>
      <c r="AO78" s="73">
        <f t="shared" si="20"/>
        <v>58</v>
      </c>
      <c r="AT78" s="98">
        <v>29.67</v>
      </c>
    </row>
    <row r="79" spans="1:46" x14ac:dyDescent="0.2">
      <c r="A79" s="42" t="s">
        <v>777</v>
      </c>
      <c r="B79" s="77" t="s">
        <v>237</v>
      </c>
      <c r="C79" s="77">
        <v>15</v>
      </c>
      <c r="D79" s="77">
        <v>13</v>
      </c>
      <c r="E79" s="98">
        <v>3.43</v>
      </c>
      <c r="F79" s="77">
        <v>32</v>
      </c>
      <c r="G79" s="77">
        <v>31</v>
      </c>
      <c r="H79" s="190">
        <v>3</v>
      </c>
      <c r="I79" s="190">
        <v>3</v>
      </c>
      <c r="J79" s="77">
        <v>0</v>
      </c>
      <c r="K79" s="77">
        <v>0</v>
      </c>
      <c r="L79" s="98">
        <v>204.67</v>
      </c>
      <c r="M79" s="77">
        <v>211</v>
      </c>
      <c r="N79" s="77">
        <v>89</v>
      </c>
      <c r="O79" s="77">
        <v>78</v>
      </c>
      <c r="P79" s="77">
        <v>18</v>
      </c>
      <c r="Q79" s="77">
        <v>41</v>
      </c>
      <c r="R79" s="77">
        <v>4</v>
      </c>
      <c r="S79" s="77">
        <v>129</v>
      </c>
      <c r="T79" s="77">
        <v>840</v>
      </c>
      <c r="U79" s="77"/>
      <c r="V79" s="51">
        <f t="shared" si="21"/>
        <v>4.4258373205741632</v>
      </c>
      <c r="W79" s="7">
        <f>IF(V79&lt;LeagueRatings!$K$10,((LeagueRatings!$K$10-V79)/LeagueRatings!$K$10)*36,(LeagueRatings!$K$10-V79)*6.48)</f>
        <v>16.500871418204206</v>
      </c>
      <c r="X79" s="17">
        <v>-1.49</v>
      </c>
      <c r="Y79" s="17">
        <f t="shared" si="15"/>
        <v>2.1531100478468899</v>
      </c>
      <c r="Z79" s="7">
        <f>IF(Y79&lt;LeagueRatings!$K$8,((LeagueRatings!$K$8-Y79)/LeagueRatings!$K$8)*36,(LeagueRatings!$K$8-Y79)/LeagueRatings!$K$11)</f>
        <v>2.9581389761966737</v>
      </c>
      <c r="AA79" s="17">
        <v>-0.21</v>
      </c>
      <c r="AB79" s="18">
        <f>+((LeagueRatings!$I$6-E79)*5)+9.5</f>
        <v>11.422493872332577</v>
      </c>
      <c r="AC79" s="18">
        <f t="shared" si="16"/>
        <v>11.422493872332577</v>
      </c>
      <c r="AD79" s="18">
        <f t="shared" si="17"/>
        <v>-0.15463917525773252</v>
      </c>
      <c r="AE79" s="4">
        <f t="shared" si="18"/>
        <v>9.5678546970748446</v>
      </c>
      <c r="AF79" s="42" t="s">
        <v>777</v>
      </c>
      <c r="AG79" s="5" t="s">
        <v>42</v>
      </c>
      <c r="AH79" s="5" t="s">
        <v>88</v>
      </c>
      <c r="AI79" s="5" t="s">
        <v>23</v>
      </c>
      <c r="AJ79" s="15">
        <f>+AO79*LeagueRatings!$K$27</f>
        <v>126.5432098765432</v>
      </c>
      <c r="AK79" s="73">
        <f>F79*LeagueRatings!$K$27</f>
        <v>19.753086419753085</v>
      </c>
      <c r="AL79" s="73">
        <f>G79*LeagueRatings!$K$27</f>
        <v>19.1358024691358</v>
      </c>
      <c r="AM79" s="73">
        <f>T79*LeagueRatings!$K$27</f>
        <v>518.51851851851848</v>
      </c>
      <c r="AO79" s="73">
        <f t="shared" si="20"/>
        <v>205</v>
      </c>
      <c r="AT79" s="98">
        <v>28.67</v>
      </c>
    </row>
    <row r="80" spans="1:46" x14ac:dyDescent="0.2">
      <c r="A80" s="42" t="s">
        <v>919</v>
      </c>
      <c r="B80" s="77" t="s">
        <v>237</v>
      </c>
      <c r="C80" s="77">
        <v>4</v>
      </c>
      <c r="D80" s="77">
        <v>4</v>
      </c>
      <c r="E80" s="98">
        <v>3.59</v>
      </c>
      <c r="F80" s="77">
        <v>11</v>
      </c>
      <c r="G80" s="77">
        <v>11</v>
      </c>
      <c r="H80" s="190">
        <v>1</v>
      </c>
      <c r="I80" s="190">
        <v>0</v>
      </c>
      <c r="J80" s="77">
        <v>0</v>
      </c>
      <c r="K80" s="77">
        <v>0</v>
      </c>
      <c r="L80" s="98">
        <v>77.67</v>
      </c>
      <c r="M80" s="77">
        <v>74</v>
      </c>
      <c r="N80" s="77">
        <v>32</v>
      </c>
      <c r="O80" s="77">
        <v>31</v>
      </c>
      <c r="P80" s="77">
        <v>5</v>
      </c>
      <c r="Q80" s="77">
        <v>15</v>
      </c>
      <c r="R80" s="77">
        <v>0</v>
      </c>
      <c r="S80" s="77">
        <v>82</v>
      </c>
      <c r="T80" s="77">
        <v>320</v>
      </c>
      <c r="U80" s="77"/>
      <c r="V80" s="51">
        <f t="shared" si="21"/>
        <v>4.6875</v>
      </c>
      <c r="W80" s="7">
        <f>IF(V80&lt;LeagueRatings!$K$10,((LeagueRatings!$K$10-V80)/LeagueRatings!$K$10)*36,(LeagueRatings!$K$10-V80)*6.48)</f>
        <v>15.348051316239932</v>
      </c>
      <c r="X80" s="17">
        <v>-1.29</v>
      </c>
      <c r="Y80" s="17">
        <f t="shared" si="15"/>
        <v>1.5625</v>
      </c>
      <c r="Z80" s="7">
        <f>IF(Y80&lt;LeagueRatings!$K$8,((LeagueRatings!$K$8-Y80)/LeagueRatings!$K$8)*36,(LeagueRatings!$K$8-Y80)/LeagueRatings!$K$11)</f>
        <v>12.021705020920502</v>
      </c>
      <c r="AA80" s="17">
        <v>-0.89</v>
      </c>
      <c r="AB80" s="18">
        <f>+((LeagueRatings!$I$6-E80)*5)+9.5</f>
        <v>10.62249387233258</v>
      </c>
      <c r="AC80" s="18">
        <f t="shared" si="16"/>
        <v>10.62249387233258</v>
      </c>
      <c r="AD80" s="18">
        <f t="shared" si="17"/>
        <v>0.26075833655207964</v>
      </c>
      <c r="AE80" s="4">
        <f t="shared" si="18"/>
        <v>8.7032522088846598</v>
      </c>
      <c r="AF80" s="42" t="s">
        <v>919</v>
      </c>
      <c r="AG80" s="5" t="s">
        <v>37</v>
      </c>
      <c r="AH80" s="5" t="s">
        <v>29</v>
      </c>
      <c r="AI80" s="5" t="s">
        <v>52</v>
      </c>
      <c r="AJ80" s="15">
        <f>+AO80*LeagueRatings!$K$27</f>
        <v>48.148148148148145</v>
      </c>
      <c r="AK80" s="73">
        <f>F80*LeagueRatings!$K$27</f>
        <v>6.7901234567901234</v>
      </c>
      <c r="AL80" s="73">
        <f>G80*LeagueRatings!$K$27</f>
        <v>6.7901234567901234</v>
      </c>
      <c r="AM80" s="73">
        <f>T80*LeagueRatings!$K$27</f>
        <v>197.53086419753086</v>
      </c>
      <c r="AO80" s="73">
        <f t="shared" si="20"/>
        <v>78</v>
      </c>
      <c r="AT80" s="98">
        <v>182</v>
      </c>
    </row>
    <row r="81" spans="1:46" s="27" customFormat="1" x14ac:dyDescent="0.2">
      <c r="A81" s="42" t="s">
        <v>1201</v>
      </c>
      <c r="B81" s="77" t="s">
        <v>237</v>
      </c>
      <c r="C81" s="77">
        <v>1</v>
      </c>
      <c r="D81" s="77">
        <v>4</v>
      </c>
      <c r="E81" s="98">
        <v>8.16</v>
      </c>
      <c r="F81" s="77">
        <v>9</v>
      </c>
      <c r="G81" s="77">
        <v>6</v>
      </c>
      <c r="H81" s="190">
        <v>0</v>
      </c>
      <c r="I81" s="190">
        <v>0</v>
      </c>
      <c r="J81" s="77">
        <v>0</v>
      </c>
      <c r="K81" s="77">
        <v>0</v>
      </c>
      <c r="L81" s="98">
        <v>28.67</v>
      </c>
      <c r="M81" s="77">
        <v>43</v>
      </c>
      <c r="N81" s="77">
        <v>26</v>
      </c>
      <c r="O81" s="77">
        <v>26</v>
      </c>
      <c r="P81" s="77">
        <v>5</v>
      </c>
      <c r="Q81" s="77">
        <v>11</v>
      </c>
      <c r="R81" s="77">
        <v>0</v>
      </c>
      <c r="S81" s="77">
        <v>19</v>
      </c>
      <c r="T81" s="77">
        <v>136</v>
      </c>
      <c r="U81" s="77"/>
      <c r="V81" s="51">
        <f t="shared" si="21"/>
        <v>8.0882352941176467</v>
      </c>
      <c r="W81" s="7">
        <f>IF(V81&lt;LeagueRatings!$K$10,((LeagueRatings!$K$10-V81)/LeagueRatings!$K$10)*36,(LeagueRatings!$K$10-V81)*6.48)</f>
        <v>0.36526501625713864</v>
      </c>
      <c r="X81" s="17">
        <v>0</v>
      </c>
      <c r="Y81" s="17">
        <f t="shared" si="15"/>
        <v>3.6764705882352944</v>
      </c>
      <c r="Z81" s="7">
        <f>IF(Y81&lt;LeagueRatings!$K$8,((LeagueRatings!$K$8-Y81)/LeagueRatings!$K$8)*36,(LeagueRatings!$K$8-Y81)/LeagueRatings!$K$11)</f>
        <v>-10.629811798872502</v>
      </c>
      <c r="AA81" s="17">
        <v>1.03</v>
      </c>
      <c r="AB81" s="18">
        <f>+((LeagueRatings!$I$6-E81)*5)+9.5</f>
        <v>-12.227506127667418</v>
      </c>
      <c r="AC81" s="18">
        <f t="shared" si="16"/>
        <v>4</v>
      </c>
      <c r="AD81" s="18">
        <f t="shared" si="17"/>
        <v>-2.4991280083711187</v>
      </c>
      <c r="AE81" s="4">
        <f t="shared" si="18"/>
        <v>2.5308719916288815</v>
      </c>
      <c r="AF81" s="42" t="s">
        <v>1201</v>
      </c>
      <c r="AG81" s="5" t="s">
        <v>95</v>
      </c>
      <c r="AH81" s="5" t="s">
        <v>48</v>
      </c>
      <c r="AI81" s="5" t="s">
        <v>40</v>
      </c>
      <c r="AJ81" s="15">
        <f>+AO81*LeagueRatings!$K$27</f>
        <v>17.901234567901234</v>
      </c>
      <c r="AK81" s="73">
        <f>F81*LeagueRatings!$K$27</f>
        <v>5.5555555555555554</v>
      </c>
      <c r="AL81" s="73">
        <f>G81*LeagueRatings!$K$27</f>
        <v>3.7037037037037033</v>
      </c>
      <c r="AM81" s="73">
        <f>T81*LeagueRatings!$K$27</f>
        <v>83.950617283950606</v>
      </c>
      <c r="AO81" s="73">
        <f t="shared" si="20"/>
        <v>29</v>
      </c>
      <c r="AP81" s="116"/>
      <c r="AQ81" s="116"/>
      <c r="AR81" s="116"/>
      <c r="AT81" s="98">
        <v>214.33</v>
      </c>
    </row>
    <row r="82" spans="1:46" x14ac:dyDescent="0.2">
      <c r="A82" s="42" t="s">
        <v>776</v>
      </c>
      <c r="B82" s="77" t="s">
        <v>237</v>
      </c>
      <c r="C82" s="77">
        <v>0</v>
      </c>
      <c r="D82" s="77">
        <v>1</v>
      </c>
      <c r="E82" s="98">
        <v>4.18</v>
      </c>
      <c r="F82" s="77">
        <v>32</v>
      </c>
      <c r="G82" s="77">
        <v>0</v>
      </c>
      <c r="H82" s="190">
        <v>0</v>
      </c>
      <c r="I82" s="190">
        <v>0</v>
      </c>
      <c r="J82" s="77">
        <v>0</v>
      </c>
      <c r="K82" s="77">
        <v>0</v>
      </c>
      <c r="L82" s="98">
        <v>32.33</v>
      </c>
      <c r="M82" s="77">
        <v>39</v>
      </c>
      <c r="N82" s="77">
        <v>19</v>
      </c>
      <c r="O82" s="77">
        <v>15</v>
      </c>
      <c r="P82" s="77">
        <v>2</v>
      </c>
      <c r="Q82" s="77">
        <v>12</v>
      </c>
      <c r="R82" s="77">
        <v>1</v>
      </c>
      <c r="S82" s="77">
        <v>26</v>
      </c>
      <c r="T82" s="77">
        <v>145</v>
      </c>
      <c r="U82" s="77"/>
      <c r="V82" s="51">
        <f t="shared" si="21"/>
        <v>7.6388888888888893</v>
      </c>
      <c r="W82" s="7">
        <f>IF(V82&lt;LeagueRatings!$K$10,((LeagueRatings!$K$10-V82)/LeagueRatings!$K$10)*36,(LeagueRatings!$K$10-V82)*6.48)</f>
        <v>2.3449725153539611</v>
      </c>
      <c r="X82" s="17">
        <v>-0.16</v>
      </c>
      <c r="Y82" s="17">
        <f t="shared" si="15"/>
        <v>1.3888888888888888</v>
      </c>
      <c r="Z82" s="7">
        <f>IF(Y82&lt;LeagueRatings!$K$8,((LeagueRatings!$K$8-Y82)/LeagueRatings!$K$8)*36,(LeagueRatings!$K$8-Y82)/LeagueRatings!$K$11)</f>
        <v>14.685960018596003</v>
      </c>
      <c r="AA82" s="17">
        <v>-1.1399999999999999</v>
      </c>
      <c r="AB82" s="18">
        <f>+((LeagueRatings!$I$6-E82)*5)+9.5</f>
        <v>7.6724938723325806</v>
      </c>
      <c r="AC82" s="18">
        <f t="shared" si="16"/>
        <v>7.6724938723325806</v>
      </c>
      <c r="AD82" s="18">
        <f t="shared" si="17"/>
        <v>-1.0315496442932259</v>
      </c>
      <c r="AE82" s="4">
        <f t="shared" si="18"/>
        <v>5.3409442280393549</v>
      </c>
      <c r="AF82" s="42" t="s">
        <v>776</v>
      </c>
      <c r="AG82" s="8" t="s">
        <v>25</v>
      </c>
      <c r="AH82" s="8" t="s">
        <v>61</v>
      </c>
      <c r="AI82" s="8" t="s">
        <v>29</v>
      </c>
      <c r="AJ82" s="15">
        <f>+AO82*LeagueRatings!$K$27</f>
        <v>20.37037037037037</v>
      </c>
      <c r="AK82" s="73">
        <f>F82*LeagueRatings!$K$27</f>
        <v>19.753086419753085</v>
      </c>
      <c r="AL82" s="73">
        <f>G82*LeagueRatings!$K$27</f>
        <v>0</v>
      </c>
      <c r="AM82" s="73">
        <f>T82*LeagueRatings!$K$27</f>
        <v>89.506172839506164</v>
      </c>
      <c r="AO82" s="73">
        <f t="shared" si="20"/>
        <v>33</v>
      </c>
      <c r="AT82" s="98">
        <v>76</v>
      </c>
    </row>
    <row r="83" spans="1:46" s="27" customFormat="1" x14ac:dyDescent="0.2">
      <c r="A83" s="42" t="s">
        <v>769</v>
      </c>
      <c r="B83" s="77" t="s">
        <v>237</v>
      </c>
      <c r="C83" s="77">
        <v>8</v>
      </c>
      <c r="D83" s="77">
        <v>5</v>
      </c>
      <c r="E83" s="98">
        <v>3.43</v>
      </c>
      <c r="F83" s="77">
        <v>22</v>
      </c>
      <c r="G83" s="77">
        <v>21</v>
      </c>
      <c r="H83" s="190">
        <v>0</v>
      </c>
      <c r="I83" s="190">
        <v>0</v>
      </c>
      <c r="J83" s="77">
        <v>0</v>
      </c>
      <c r="K83" s="77">
        <v>0</v>
      </c>
      <c r="L83" s="98">
        <v>126</v>
      </c>
      <c r="M83" s="77">
        <v>108</v>
      </c>
      <c r="N83" s="77">
        <v>55</v>
      </c>
      <c r="O83" s="77">
        <v>48</v>
      </c>
      <c r="P83" s="77">
        <v>4</v>
      </c>
      <c r="Q83" s="77">
        <v>30</v>
      </c>
      <c r="R83" s="77">
        <v>1</v>
      </c>
      <c r="S83" s="77">
        <v>102</v>
      </c>
      <c r="T83" s="77">
        <v>514</v>
      </c>
      <c r="U83" s="77"/>
      <c r="V83" s="51">
        <f t="shared" si="21"/>
        <v>5.6530214424951266</v>
      </c>
      <c r="W83" s="7">
        <f>IF(V83&lt;LeagueRatings!$K$10,((LeagueRatings!$K$10-V83)/LeagueRatings!$K$10)*36,(LeagueRatings!$K$10-V83)*6.48)</f>
        <v>11.094206135764336</v>
      </c>
      <c r="X83" s="17">
        <v>-0.92</v>
      </c>
      <c r="Y83" s="17">
        <f t="shared" si="15"/>
        <v>0.77972709551656916</v>
      </c>
      <c r="Z83" s="7">
        <f>IF(Y83&lt;LeagueRatings!$K$8,((LeagueRatings!$K$8-Y83)/LeagueRatings!$K$8)*36,(LeagueRatings!$K$8-Y83)/LeagueRatings!$K$11)</f>
        <v>24.034223168334599</v>
      </c>
      <c r="AA83" s="17">
        <v>-1.98</v>
      </c>
      <c r="AB83" s="18">
        <f>+((LeagueRatings!$I$6-E83)*5)+9.5</f>
        <v>11.422493872332577</v>
      </c>
      <c r="AC83" s="18">
        <f t="shared" si="16"/>
        <v>11.422493872332577</v>
      </c>
      <c r="AD83" s="18">
        <f t="shared" si="17"/>
        <v>0.93000000000000038</v>
      </c>
      <c r="AE83" s="4">
        <f t="shared" si="18"/>
        <v>9.4524938723325764</v>
      </c>
      <c r="AF83" s="42" t="s">
        <v>769</v>
      </c>
      <c r="AG83" s="5" t="s">
        <v>42</v>
      </c>
      <c r="AH83" s="5" t="s">
        <v>63</v>
      </c>
      <c r="AI83" s="5" t="s">
        <v>83</v>
      </c>
      <c r="AJ83" s="15">
        <f>+AO83*LeagueRatings!$K$27</f>
        <v>77.777777777777771</v>
      </c>
      <c r="AK83" s="73">
        <f>F83*LeagueRatings!$K$27</f>
        <v>13.580246913580247</v>
      </c>
      <c r="AL83" s="73">
        <f>G83*LeagueRatings!$K$27</f>
        <v>12.962962962962962</v>
      </c>
      <c r="AM83" s="73">
        <f>T83*LeagueRatings!$K$27</f>
        <v>317.28395061728395</v>
      </c>
      <c r="AO83" s="73">
        <f t="shared" si="20"/>
        <v>126</v>
      </c>
      <c r="AP83" s="116"/>
      <c r="AQ83" s="116"/>
      <c r="AR83" s="116"/>
      <c r="AT83" s="98">
        <v>19.329999999999998</v>
      </c>
    </row>
    <row r="84" spans="1:46" x14ac:dyDescent="0.2">
      <c r="A84" s="42" t="s">
        <v>770</v>
      </c>
      <c r="B84" s="77" t="s">
        <v>237</v>
      </c>
      <c r="C84" s="77">
        <v>18</v>
      </c>
      <c r="D84" s="77">
        <v>5</v>
      </c>
      <c r="E84" s="98">
        <v>3.15</v>
      </c>
      <c r="F84" s="77">
        <v>33</v>
      </c>
      <c r="G84" s="77">
        <v>33</v>
      </c>
      <c r="H84" s="190">
        <v>1</v>
      </c>
      <c r="I84" s="190">
        <v>1</v>
      </c>
      <c r="J84" s="77">
        <v>0</v>
      </c>
      <c r="K84" s="77">
        <v>0</v>
      </c>
      <c r="L84" s="98">
        <v>220.33</v>
      </c>
      <c r="M84" s="77">
        <v>196</v>
      </c>
      <c r="N84" s="77">
        <v>80</v>
      </c>
      <c r="O84" s="77">
        <v>77</v>
      </c>
      <c r="P84" s="77">
        <v>18</v>
      </c>
      <c r="Q84" s="77">
        <v>63</v>
      </c>
      <c r="R84" s="77">
        <v>1</v>
      </c>
      <c r="S84" s="77">
        <v>252</v>
      </c>
      <c r="T84" s="77">
        <v>904</v>
      </c>
      <c r="U84" s="77"/>
      <c r="V84" s="51">
        <f t="shared" si="21"/>
        <v>6.8660022148394244</v>
      </c>
      <c r="W84" s="7">
        <f>IF(V84&lt;LeagueRatings!$K$10,((LeagueRatings!$K$10-V84)/LeagueRatings!$K$10)*36,(LeagueRatings!$K$10-V84)*6.48)</f>
        <v>5.7501172472646909</v>
      </c>
      <c r="X84" s="17">
        <v>-0.48</v>
      </c>
      <c r="Y84" s="17">
        <f t="shared" si="15"/>
        <v>1.9933554817275747</v>
      </c>
      <c r="Z84" s="7">
        <f>IF(Y84&lt;LeagueRatings!$K$8,((LeagueRatings!$K$8-Y84)/LeagueRatings!$K$8)*36,(LeagueRatings!$K$8-Y84)/LeagueRatings!$K$11)</f>
        <v>5.4097499270215046</v>
      </c>
      <c r="AA84" s="17">
        <v>-0.35</v>
      </c>
      <c r="AB84" s="18">
        <f>+((LeagueRatings!$I$6-E84)*5)+9.5</f>
        <v>12.822493872332579</v>
      </c>
      <c r="AC84" s="18">
        <f t="shared" si="16"/>
        <v>12.822493872332579</v>
      </c>
      <c r="AD84" s="18">
        <f t="shared" si="17"/>
        <v>0.7029768982889304</v>
      </c>
      <c r="AE84" s="4">
        <f t="shared" si="18"/>
        <v>12.69547077062151</v>
      </c>
      <c r="AF84" s="42" t="s">
        <v>770</v>
      </c>
      <c r="AG84" s="5" t="s">
        <v>17</v>
      </c>
      <c r="AH84" s="5" t="s">
        <v>41</v>
      </c>
      <c r="AI84" s="5" t="s">
        <v>51</v>
      </c>
      <c r="AJ84" s="15">
        <f>+AO84*LeagueRatings!$K$27</f>
        <v>136.41975308641975</v>
      </c>
      <c r="AK84" s="73">
        <f>F84*LeagueRatings!$K$27</f>
        <v>20.37037037037037</v>
      </c>
      <c r="AL84" s="73">
        <f>G84*LeagueRatings!$K$27</f>
        <v>20.37037037037037</v>
      </c>
      <c r="AM84" s="73">
        <f>T84*LeagueRatings!$K$27</f>
        <v>558.02469135802471</v>
      </c>
      <c r="AO84" s="73">
        <f t="shared" si="20"/>
        <v>221</v>
      </c>
      <c r="AT84" s="98">
        <v>19.670000000000002</v>
      </c>
    </row>
    <row r="85" spans="1:46" x14ac:dyDescent="0.2">
      <c r="A85" s="42" t="s">
        <v>938</v>
      </c>
      <c r="B85" s="77" t="s">
        <v>237</v>
      </c>
      <c r="C85" s="77">
        <v>1</v>
      </c>
      <c r="D85" s="77">
        <v>1</v>
      </c>
      <c r="E85" s="98">
        <v>4.91</v>
      </c>
      <c r="F85" s="77">
        <v>13</v>
      </c>
      <c r="G85" s="77">
        <v>0</v>
      </c>
      <c r="H85" s="190">
        <v>0</v>
      </c>
      <c r="I85" s="190">
        <v>0</v>
      </c>
      <c r="J85" s="77">
        <v>1</v>
      </c>
      <c r="K85" s="77">
        <v>1</v>
      </c>
      <c r="L85" s="98">
        <v>11</v>
      </c>
      <c r="M85" s="77">
        <v>13</v>
      </c>
      <c r="N85" s="77">
        <v>7</v>
      </c>
      <c r="O85" s="77">
        <v>6</v>
      </c>
      <c r="P85" s="77">
        <v>2</v>
      </c>
      <c r="Q85" s="77">
        <v>2</v>
      </c>
      <c r="R85" s="77">
        <v>1</v>
      </c>
      <c r="S85" s="77">
        <v>6</v>
      </c>
      <c r="T85" s="77">
        <v>49</v>
      </c>
      <c r="U85" s="77"/>
      <c r="V85" s="51">
        <f t="shared" ref="V85" si="22">+(Q85-R85)/(T85-R85)*100</f>
        <v>2.083333333333333</v>
      </c>
      <c r="W85" s="7">
        <f>IF(V85&lt;LeagueRatings!$K$10,((LeagueRatings!$K$10-V85)/LeagueRatings!$K$10)*36,(LeagueRatings!$K$10-V85)*6.48)</f>
        <v>26.821356140551082</v>
      </c>
      <c r="X85" s="17">
        <v>-2.5499999999999998</v>
      </c>
      <c r="Y85" s="17">
        <f t="shared" ref="Y85" si="23">(P85/(T85-R85))*100</f>
        <v>4.1666666666666661</v>
      </c>
      <c r="Z85" s="7">
        <f>IF(Y85&lt;LeagueRatings!$K$8,((LeagueRatings!$K$8-Y85)/LeagueRatings!$K$8)*36,(LeagueRatings!$K$8-Y85)/LeagueRatings!$K$11)</f>
        <v>-14.545861568247815</v>
      </c>
      <c r="AA85" s="17">
        <v>1.5</v>
      </c>
      <c r="AB85" s="18">
        <f>+((LeagueRatings!$I$6-E85)*5)+9.5</f>
        <v>4.0224938723325785</v>
      </c>
      <c r="AC85" s="18">
        <f t="shared" ref="AC85" si="24">IF(AB85&lt;4,4,AB85)</f>
        <v>4.0224938723325785</v>
      </c>
      <c r="AD85" s="18">
        <f t="shared" ref="AD85" si="25">IF(M85&lt;L85,((1-(M85/L85))*7)-0.07,(1-(M85/L85))*5)</f>
        <v>-0.90909090909090939</v>
      </c>
      <c r="AE85" s="4">
        <f t="shared" ref="AE85" si="26">+X85+AA85+AC85+AD85</f>
        <v>2.0634029632416695</v>
      </c>
      <c r="AF85" s="42" t="s">
        <v>938</v>
      </c>
      <c r="AG85" s="5" t="s">
        <v>95</v>
      </c>
      <c r="AH85" s="5" t="s">
        <v>89</v>
      </c>
      <c r="AI85" s="5" t="s">
        <v>44</v>
      </c>
      <c r="AJ85" s="15">
        <f>+AO85*LeagueRatings!$K$27</f>
        <v>6.7901234567901234</v>
      </c>
      <c r="AK85" s="73">
        <f>F85*LeagueRatings!$K$27</f>
        <v>8.0246913580246915</v>
      </c>
      <c r="AL85" s="73">
        <f>G85*LeagueRatings!$K$27</f>
        <v>0</v>
      </c>
      <c r="AM85" s="73">
        <f>T85*LeagueRatings!$K$27</f>
        <v>30.246913580246911</v>
      </c>
      <c r="AO85" s="73">
        <f t="shared" ref="AO85" si="27">ROUNDUP(L85,0)</f>
        <v>11</v>
      </c>
      <c r="AT85" s="98">
        <v>218.33</v>
      </c>
    </row>
    <row r="86" spans="1:46" x14ac:dyDescent="0.2">
      <c r="A86" s="42" t="s">
        <v>773</v>
      </c>
      <c r="B86" s="77" t="s">
        <v>237</v>
      </c>
      <c r="C86" s="77">
        <v>15</v>
      </c>
      <c r="D86" s="77">
        <v>12</v>
      </c>
      <c r="E86" s="98">
        <v>4.54</v>
      </c>
      <c r="F86" s="77">
        <v>32</v>
      </c>
      <c r="G86" s="77">
        <v>32</v>
      </c>
      <c r="H86" s="190">
        <v>0</v>
      </c>
      <c r="I86" s="190">
        <v>0</v>
      </c>
      <c r="J86" s="77">
        <v>0</v>
      </c>
      <c r="K86" s="77">
        <v>0</v>
      </c>
      <c r="L86" s="98">
        <v>206</v>
      </c>
      <c r="M86" s="77">
        <v>223</v>
      </c>
      <c r="N86" s="77">
        <v>114</v>
      </c>
      <c r="O86" s="77">
        <v>104</v>
      </c>
      <c r="P86" s="77">
        <v>18</v>
      </c>
      <c r="Q86" s="77">
        <v>65</v>
      </c>
      <c r="R86" s="77">
        <v>1</v>
      </c>
      <c r="S86" s="77">
        <v>159</v>
      </c>
      <c r="T86" s="77">
        <v>893</v>
      </c>
      <c r="U86" s="77"/>
      <c r="V86" s="51">
        <f t="shared" si="21"/>
        <v>7.1748878923766819</v>
      </c>
      <c r="W86" s="7">
        <f>IF(V86&lt;LeagueRatings!$K$10,((LeagueRatings!$K$10-V86)/LeagueRatings!$K$10)*36,(LeagueRatings!$K$10-V86)*6.48)</f>
        <v>4.389244466113138</v>
      </c>
      <c r="X86" s="17">
        <v>-0.32</v>
      </c>
      <c r="Y86" s="17">
        <f t="shared" si="15"/>
        <v>2.0179372197309418</v>
      </c>
      <c r="Z86" s="7">
        <f>IF(Y86&lt;LeagueRatings!$K$8,((LeagueRatings!$K$8-Y86)/LeagueRatings!$K$8)*36,(LeagueRatings!$K$8-Y86)/LeagueRatings!$K$11)</f>
        <v>5.0325159014578666</v>
      </c>
      <c r="AA86" s="17">
        <v>-0.35</v>
      </c>
      <c r="AB86" s="18">
        <f>+((LeagueRatings!$I$6-E86)*5)+9.5</f>
        <v>5.8724938723325781</v>
      </c>
      <c r="AC86" s="18">
        <f t="shared" si="16"/>
        <v>5.8724938723325781</v>
      </c>
      <c r="AD86" s="18">
        <f t="shared" si="17"/>
        <v>-0.41262135922330079</v>
      </c>
      <c r="AE86" s="4">
        <f t="shared" si="18"/>
        <v>4.7898725131092776</v>
      </c>
      <c r="AF86" s="42" t="s">
        <v>773</v>
      </c>
      <c r="AG86" s="5" t="s">
        <v>20</v>
      </c>
      <c r="AH86" s="5" t="s">
        <v>33</v>
      </c>
      <c r="AI86" s="5" t="s">
        <v>51</v>
      </c>
      <c r="AJ86" s="15">
        <f>+AO86*LeagueRatings!$K$27</f>
        <v>127.16049382716049</v>
      </c>
      <c r="AK86" s="73">
        <f>F86*LeagueRatings!$K$27</f>
        <v>19.753086419753085</v>
      </c>
      <c r="AL86" s="73">
        <f>G86*LeagueRatings!$K$27</f>
        <v>19.753086419753085</v>
      </c>
      <c r="AM86" s="73">
        <f>T86*LeagueRatings!$K$27</f>
        <v>551.23456790123453</v>
      </c>
      <c r="AO86" s="73">
        <f t="shared" si="20"/>
        <v>206</v>
      </c>
      <c r="AT86" s="98">
        <v>218.33</v>
      </c>
    </row>
    <row r="87" spans="1:46" x14ac:dyDescent="0.2">
      <c r="A87" s="110"/>
      <c r="C87"/>
      <c r="D87" s="3"/>
      <c r="G87" s="63"/>
      <c r="I87" s="189"/>
      <c r="J87" s="63"/>
      <c r="K87" s="3"/>
      <c r="N87"/>
      <c r="R87" s="63"/>
      <c r="S87" s="2"/>
      <c r="T87"/>
      <c r="U87"/>
      <c r="V87" s="51"/>
      <c r="W87" s="7"/>
      <c r="Y87" s="17"/>
      <c r="Z87" s="7"/>
      <c r="AB87" s="18"/>
      <c r="AC87" s="18"/>
      <c r="AD87" s="18"/>
      <c r="AE87" s="4"/>
      <c r="AF87" s="110"/>
      <c r="AJ87" s="15"/>
      <c r="AK87" s="73"/>
      <c r="AL87" s="73"/>
      <c r="AM87" s="73"/>
      <c r="AO87" s="73"/>
      <c r="AT87" s="114"/>
    </row>
    <row r="88" spans="1:46" s="125" customFormat="1" x14ac:dyDescent="0.2">
      <c r="A88" s="70" t="s">
        <v>151</v>
      </c>
      <c r="B88" s="71" t="s">
        <v>245</v>
      </c>
      <c r="C88" s="72" t="s">
        <v>105</v>
      </c>
      <c r="D88" s="71" t="s">
        <v>106</v>
      </c>
      <c r="E88" s="72" t="s">
        <v>107</v>
      </c>
      <c r="F88" s="71" t="s">
        <v>153</v>
      </c>
      <c r="G88" s="71" t="s">
        <v>108</v>
      </c>
      <c r="H88" s="197" t="s">
        <v>109</v>
      </c>
      <c r="I88" s="191" t="s">
        <v>434</v>
      </c>
      <c r="J88" s="73" t="s">
        <v>110</v>
      </c>
      <c r="K88" s="73" t="s">
        <v>246</v>
      </c>
      <c r="L88" s="72" t="s">
        <v>111</v>
      </c>
      <c r="M88" s="71" t="s">
        <v>112</v>
      </c>
      <c r="N88" s="71" t="s">
        <v>113</v>
      </c>
      <c r="O88" s="71" t="s">
        <v>114</v>
      </c>
      <c r="P88" s="71" t="s">
        <v>115</v>
      </c>
      <c r="Q88" s="71" t="s">
        <v>116</v>
      </c>
      <c r="R88" s="71" t="s">
        <v>118</v>
      </c>
      <c r="S88" s="71" t="s">
        <v>117</v>
      </c>
      <c r="T88" s="71" t="s">
        <v>156</v>
      </c>
      <c r="U88" s="71"/>
      <c r="V88" s="118" t="s">
        <v>2</v>
      </c>
      <c r="W88" s="119" t="s">
        <v>3</v>
      </c>
      <c r="X88" s="120" t="s">
        <v>4</v>
      </c>
      <c r="Y88" s="121" t="s">
        <v>5</v>
      </c>
      <c r="Z88" s="119" t="s">
        <v>6</v>
      </c>
      <c r="AA88" s="120" t="s">
        <v>7</v>
      </c>
      <c r="AB88" s="122" t="s">
        <v>8</v>
      </c>
      <c r="AC88" s="122" t="s">
        <v>101</v>
      </c>
      <c r="AD88" s="122" t="s">
        <v>9</v>
      </c>
      <c r="AE88" s="123" t="s">
        <v>10</v>
      </c>
      <c r="AF88" s="70" t="s">
        <v>151</v>
      </c>
      <c r="AG88" s="8" t="s">
        <v>11</v>
      </c>
      <c r="AH88" s="8" t="s">
        <v>12</v>
      </c>
      <c r="AI88" s="8" t="s">
        <v>13</v>
      </c>
      <c r="AJ88" s="15"/>
      <c r="AK88" s="73"/>
      <c r="AL88" s="73"/>
      <c r="AM88" s="73"/>
      <c r="AO88" s="73"/>
      <c r="AP88" s="126"/>
      <c r="AQ88" s="126"/>
      <c r="AR88" s="126"/>
      <c r="AT88" s="72" t="s">
        <v>111</v>
      </c>
    </row>
    <row r="89" spans="1:46" s="125" customFormat="1" x14ac:dyDescent="0.2">
      <c r="A89" s="70"/>
      <c r="B89" s="71"/>
      <c r="C89" s="72"/>
      <c r="D89" s="71"/>
      <c r="E89" s="72"/>
      <c r="F89" s="71"/>
      <c r="G89" s="71"/>
      <c r="H89" s="197"/>
      <c r="I89" s="191"/>
      <c r="J89" s="73"/>
      <c r="K89" s="73"/>
      <c r="L89" s="72"/>
      <c r="M89" s="71"/>
      <c r="N89" s="71"/>
      <c r="O89" s="71"/>
      <c r="P89" s="71"/>
      <c r="Q89" s="71"/>
      <c r="R89" s="71"/>
      <c r="S89" s="71"/>
      <c r="T89" s="71"/>
      <c r="U89" s="71"/>
      <c r="V89" s="53"/>
      <c r="W89" s="54"/>
      <c r="X89" s="55"/>
      <c r="Y89" s="55"/>
      <c r="Z89" s="54"/>
      <c r="AA89" s="55"/>
      <c r="AB89" s="56"/>
      <c r="AC89" s="56"/>
      <c r="AD89" s="56"/>
      <c r="AE89" s="57"/>
      <c r="AF89" s="70"/>
      <c r="AG89" s="10"/>
      <c r="AH89" s="10"/>
      <c r="AI89" s="10"/>
      <c r="AJ89" s="15"/>
      <c r="AK89" s="73"/>
      <c r="AL89" s="73"/>
      <c r="AM89" s="73"/>
      <c r="AN89" s="9"/>
      <c r="AO89" s="73"/>
      <c r="AP89" s="117"/>
      <c r="AQ89" s="117"/>
      <c r="AR89" s="117"/>
      <c r="AS89" s="9"/>
      <c r="AT89" s="72"/>
    </row>
    <row r="90" spans="1:46" s="27" customFormat="1" x14ac:dyDescent="0.2">
      <c r="A90" s="42" t="s">
        <v>649</v>
      </c>
      <c r="B90" s="77" t="s">
        <v>252</v>
      </c>
      <c r="C90" s="77">
        <v>1</v>
      </c>
      <c r="D90" s="77">
        <v>1</v>
      </c>
      <c r="E90" s="98">
        <v>6.33</v>
      </c>
      <c r="F90" s="77">
        <v>21</v>
      </c>
      <c r="G90" s="77">
        <v>0</v>
      </c>
      <c r="H90" s="190">
        <v>0</v>
      </c>
      <c r="I90" s="190">
        <v>0</v>
      </c>
      <c r="J90" s="77">
        <v>2</v>
      </c>
      <c r="K90" s="77">
        <v>4</v>
      </c>
      <c r="L90" s="98">
        <v>27</v>
      </c>
      <c r="M90" s="77">
        <v>32</v>
      </c>
      <c r="N90" s="77">
        <v>20</v>
      </c>
      <c r="O90" s="77">
        <v>19</v>
      </c>
      <c r="P90" s="77">
        <v>6</v>
      </c>
      <c r="Q90" s="77">
        <v>7</v>
      </c>
      <c r="R90" s="77">
        <v>1</v>
      </c>
      <c r="S90" s="77">
        <v>7</v>
      </c>
      <c r="T90" s="77">
        <v>119</v>
      </c>
      <c r="U90" s="77"/>
      <c r="V90" s="51">
        <f t="shared" ref="V90:V103" si="28">+(Q90-R90)/(T90-R90)*100</f>
        <v>5.0847457627118651</v>
      </c>
      <c r="W90" s="7">
        <f>IF(V90&lt;LeagueRatings!$K$10,((LeagueRatings!$K$10-V90)/LeagueRatings!$K$10)*36,(LeagueRatings!$K$10-V90)*6.48)</f>
        <v>13.597886173548398</v>
      </c>
      <c r="X90" s="17">
        <v>-1.19</v>
      </c>
      <c r="Y90" s="17">
        <f t="shared" ref="Y90:Y103" si="29">(P90/(T90-R90))*100</f>
        <v>5.0847457627118651</v>
      </c>
      <c r="Z90" s="7">
        <f>IF(Y90&lt;LeagueRatings!$K$8,((LeagueRatings!$K$8-Y90)/LeagueRatings!$K$8)*36,(LeagueRatings!$K$8-Y90)/LeagueRatings!$K$11)</f>
        <v>-21.880158170213466</v>
      </c>
      <c r="AA90" s="17">
        <v>2.46</v>
      </c>
      <c r="AB90" s="18">
        <f>+((LeagueRatings!$I$6-E90)*5)+9.5</f>
        <v>-3.0775061276674212</v>
      </c>
      <c r="AC90" s="18">
        <f t="shared" ref="AC90:AC103" si="30">IF(AB90&lt;4,4,AB90)</f>
        <v>4</v>
      </c>
      <c r="AD90" s="18">
        <f t="shared" ref="AD90:AD103" si="31">IF(M90&lt;L90,((1-(M90/L90))*7)-0.07,(1-(M90/L90))*5)</f>
        <v>-0.9259259259259256</v>
      </c>
      <c r="AE90" s="4">
        <f t="shared" ref="AE90:AE101" si="32">+X90+AA90+AC90+AD90</f>
        <v>4.344074074074074</v>
      </c>
      <c r="AF90" s="42" t="s">
        <v>649</v>
      </c>
      <c r="AG90" s="5" t="s">
        <v>20</v>
      </c>
      <c r="AH90" s="5" t="s">
        <v>39</v>
      </c>
      <c r="AI90" s="5" t="s">
        <v>77</v>
      </c>
      <c r="AJ90" s="15">
        <f>+AO90*LeagueRatings!$K$27</f>
        <v>16.666666666666664</v>
      </c>
      <c r="AK90" s="73">
        <f>F90*LeagueRatings!$K$27</f>
        <v>12.962962962962962</v>
      </c>
      <c r="AL90" s="73">
        <f>G90*LeagueRatings!$K$27</f>
        <v>0</v>
      </c>
      <c r="AM90" s="73">
        <f>T90*LeagueRatings!$K$27</f>
        <v>73.456790123456784</v>
      </c>
      <c r="AN90"/>
      <c r="AO90" s="73">
        <f t="shared" si="20"/>
        <v>27</v>
      </c>
      <c r="AP90" s="116"/>
      <c r="AQ90" s="116"/>
      <c r="AR90" s="116"/>
      <c r="AS90"/>
      <c r="AT90" s="98">
        <v>36.33</v>
      </c>
    </row>
    <row r="91" spans="1:46" s="27" customFormat="1" x14ac:dyDescent="0.2">
      <c r="A91" s="42" t="s">
        <v>783</v>
      </c>
      <c r="B91" s="77" t="s">
        <v>252</v>
      </c>
      <c r="C91" s="77">
        <v>2</v>
      </c>
      <c r="D91" s="77">
        <v>0</v>
      </c>
      <c r="E91" s="98">
        <v>4.6399999999999997</v>
      </c>
      <c r="F91" s="77">
        <v>21</v>
      </c>
      <c r="G91" s="77">
        <v>0</v>
      </c>
      <c r="H91" s="190">
        <v>0</v>
      </c>
      <c r="I91" s="190">
        <v>0</v>
      </c>
      <c r="J91" s="77">
        <v>0</v>
      </c>
      <c r="K91" s="77">
        <v>1</v>
      </c>
      <c r="L91" s="98">
        <v>21.33</v>
      </c>
      <c r="M91" s="77">
        <v>22</v>
      </c>
      <c r="N91" s="77">
        <v>11</v>
      </c>
      <c r="O91" s="77">
        <v>11</v>
      </c>
      <c r="P91" s="77">
        <v>3</v>
      </c>
      <c r="Q91" s="77">
        <v>11</v>
      </c>
      <c r="R91" s="77">
        <v>0</v>
      </c>
      <c r="S91" s="77">
        <v>19</v>
      </c>
      <c r="T91" s="77">
        <v>97</v>
      </c>
      <c r="U91" s="77"/>
      <c r="V91" s="53">
        <f t="shared" si="28"/>
        <v>11.340206185567011</v>
      </c>
      <c r="W91" s="7">
        <f>IF(V91&lt;LeagueRatings!$K$10,((LeagueRatings!$K$10-V91)/LeagueRatings!$K$10)*36,(LeagueRatings!$K$10-V91)*6.48)</f>
        <v>-20.535537576590468</v>
      </c>
      <c r="X91" s="55">
        <v>2.5499999999999998</v>
      </c>
      <c r="Y91" s="17">
        <f t="shared" si="29"/>
        <v>3.0927835051546393</v>
      </c>
      <c r="Z91" s="7">
        <f>IF(Y91&lt;LeagueRatings!$K$8,((LeagueRatings!$K$8-Y91)/LeagueRatings!$K$8)*36,(LeagueRatings!$K$8-Y91)/LeagueRatings!$K$11)</f>
        <v>-5.9668865580183832</v>
      </c>
      <c r="AA91" s="55">
        <v>0.51</v>
      </c>
      <c r="AB91" s="18">
        <f>+((LeagueRatings!$I$6-E91)*5)+9.5</f>
        <v>5.3724938723325799</v>
      </c>
      <c r="AC91" s="56">
        <f t="shared" si="30"/>
        <v>5.3724938723325799</v>
      </c>
      <c r="AD91" s="18">
        <f t="shared" si="31"/>
        <v>-0.15705578996718317</v>
      </c>
      <c r="AE91" s="57">
        <f t="shared" si="32"/>
        <v>8.2754380823653957</v>
      </c>
      <c r="AF91" s="42" t="s">
        <v>783</v>
      </c>
      <c r="AG91" s="10" t="s">
        <v>37</v>
      </c>
      <c r="AH91" s="10" t="s">
        <v>35</v>
      </c>
      <c r="AI91" s="10" t="s">
        <v>47</v>
      </c>
      <c r="AJ91" s="15">
        <f>+AO91*LeagueRatings!$K$27</f>
        <v>13.580246913580247</v>
      </c>
      <c r="AK91" s="73">
        <f>F91*LeagueRatings!$K$27</f>
        <v>12.962962962962962</v>
      </c>
      <c r="AL91" s="73">
        <f>G91*LeagueRatings!$K$27</f>
        <v>0</v>
      </c>
      <c r="AM91" s="73">
        <f>T91*LeagueRatings!$K$27</f>
        <v>59.876543209876537</v>
      </c>
      <c r="AN91" s="9"/>
      <c r="AO91" s="73">
        <f t="shared" si="20"/>
        <v>22</v>
      </c>
      <c r="AP91" s="116"/>
      <c r="AQ91" s="116"/>
      <c r="AR91" s="116"/>
      <c r="AS91" s="9"/>
      <c r="AT91" s="98">
        <v>151</v>
      </c>
    </row>
    <row r="92" spans="1:46" s="27" customFormat="1" x14ac:dyDescent="0.2">
      <c r="A92" s="42" t="s">
        <v>835</v>
      </c>
      <c r="B92" s="77" t="s">
        <v>252</v>
      </c>
      <c r="C92" s="77">
        <v>0</v>
      </c>
      <c r="D92" s="77">
        <v>1</v>
      </c>
      <c r="E92" s="98">
        <v>3.12</v>
      </c>
      <c r="F92" s="77">
        <v>5</v>
      </c>
      <c r="G92" s="77">
        <v>1</v>
      </c>
      <c r="H92" s="190">
        <v>0</v>
      </c>
      <c r="I92" s="190">
        <v>0</v>
      </c>
      <c r="J92" s="77">
        <v>0</v>
      </c>
      <c r="K92" s="77">
        <v>0</v>
      </c>
      <c r="L92" s="98">
        <v>8.67</v>
      </c>
      <c r="M92" s="77">
        <v>5</v>
      </c>
      <c r="N92" s="77">
        <v>4</v>
      </c>
      <c r="O92" s="77">
        <v>3</v>
      </c>
      <c r="P92" s="77">
        <v>0</v>
      </c>
      <c r="Q92" s="77">
        <v>5</v>
      </c>
      <c r="R92" s="77">
        <v>1</v>
      </c>
      <c r="S92" s="77">
        <v>9</v>
      </c>
      <c r="T92" s="77">
        <v>35</v>
      </c>
      <c r="U92" s="77"/>
      <c r="V92" s="53">
        <f t="shared" si="28"/>
        <v>11.76470588235294</v>
      </c>
      <c r="W92" s="7">
        <f>IF(V92&lt;LeagueRatings!$K$10,((LeagueRatings!$K$10-V92)/LeagueRatings!$K$10)*36,(LeagueRatings!$K$10-V92)*6.48)</f>
        <v>-23.28629561176329</v>
      </c>
      <c r="X92" s="55">
        <v>2.89</v>
      </c>
      <c r="Y92" s="55">
        <f t="shared" si="29"/>
        <v>0</v>
      </c>
      <c r="Z92" s="7">
        <f>IF(Y92&lt;LeagueRatings!$K$8,((LeagueRatings!$K$8-Y92)/LeagueRatings!$K$8)*36,(LeagueRatings!$K$8-Y92)/LeagueRatings!$K$11)</f>
        <v>36</v>
      </c>
      <c r="AA92" s="55">
        <v>-3.26</v>
      </c>
      <c r="AB92" s="18">
        <f>+((LeagueRatings!$I$6-E92)*5)+9.5</f>
        <v>12.972493872332578</v>
      </c>
      <c r="AC92" s="56">
        <f t="shared" si="30"/>
        <v>12.972493872332578</v>
      </c>
      <c r="AD92" s="18">
        <f t="shared" si="31"/>
        <v>2.8930911188004615</v>
      </c>
      <c r="AE92" s="57">
        <f t="shared" si="32"/>
        <v>15.49558499113304</v>
      </c>
      <c r="AF92" s="42" t="s">
        <v>835</v>
      </c>
      <c r="AG92" s="5" t="s">
        <v>14</v>
      </c>
      <c r="AH92" s="5" t="s">
        <v>72</v>
      </c>
      <c r="AI92" s="5" t="s">
        <v>30</v>
      </c>
      <c r="AJ92" s="15">
        <f>+AO92*LeagueRatings!$K$27</f>
        <v>5.5555555555555554</v>
      </c>
      <c r="AK92" s="73">
        <f>F92*LeagueRatings!$K$27</f>
        <v>3.0864197530864197</v>
      </c>
      <c r="AL92" s="73">
        <f>G92*LeagueRatings!$K$27</f>
        <v>0.61728395061728392</v>
      </c>
      <c r="AM92" s="73">
        <f>T92*LeagueRatings!$K$27</f>
        <v>21.604938271604937</v>
      </c>
      <c r="AN92" s="25"/>
      <c r="AO92" s="73">
        <f t="shared" si="20"/>
        <v>9</v>
      </c>
      <c r="AP92" s="116"/>
      <c r="AQ92" s="116"/>
      <c r="AR92" s="116"/>
      <c r="AS92" s="25"/>
      <c r="AT92" s="98">
        <v>20.329999999999998</v>
      </c>
    </row>
    <row r="93" spans="1:46" s="27" customFormat="1" x14ac:dyDescent="0.2">
      <c r="A93" s="42" t="s">
        <v>779</v>
      </c>
      <c r="B93" s="77" t="s">
        <v>252</v>
      </c>
      <c r="C93" s="77">
        <v>2</v>
      </c>
      <c r="D93" s="77">
        <v>1</v>
      </c>
      <c r="E93" s="98">
        <v>5.45</v>
      </c>
      <c r="F93" s="77">
        <v>45</v>
      </c>
      <c r="G93" s="77">
        <v>0</v>
      </c>
      <c r="H93" s="190">
        <v>0</v>
      </c>
      <c r="I93" s="190">
        <v>0</v>
      </c>
      <c r="J93" s="77">
        <v>0</v>
      </c>
      <c r="K93" s="77">
        <v>0</v>
      </c>
      <c r="L93" s="98">
        <v>34.67</v>
      </c>
      <c r="M93" s="77">
        <v>28</v>
      </c>
      <c r="N93" s="77">
        <v>22</v>
      </c>
      <c r="O93" s="77">
        <v>21</v>
      </c>
      <c r="P93" s="77">
        <v>2</v>
      </c>
      <c r="Q93" s="77">
        <v>19</v>
      </c>
      <c r="R93" s="77">
        <v>2</v>
      </c>
      <c r="S93" s="77">
        <v>27</v>
      </c>
      <c r="T93" s="77">
        <v>148</v>
      </c>
      <c r="U93" s="77"/>
      <c r="V93" s="53">
        <f t="shared" si="28"/>
        <v>11.643835616438356</v>
      </c>
      <c r="W93" s="7">
        <f>IF(V93&lt;LeagueRatings!$K$10,((LeagueRatings!$K$10-V93)/LeagueRatings!$K$10)*36,(LeagueRatings!$K$10-V93)*6.48)</f>
        <v>-22.503056288636781</v>
      </c>
      <c r="X93" s="55">
        <v>2.89</v>
      </c>
      <c r="Y93" s="55">
        <f t="shared" si="29"/>
        <v>1.3698630136986301</v>
      </c>
      <c r="Z93" s="7">
        <f>IF(Y93&lt;LeagueRatings!$K$8,((LeagueRatings!$K$8-Y93)/LeagueRatings!$K$8)*36,(LeagueRatings!$K$8-Y93)/LeagueRatings!$K$11)</f>
        <v>14.977933169026196</v>
      </c>
      <c r="AA93" s="55">
        <v>-1.1399999999999999</v>
      </c>
      <c r="AB93" s="18">
        <f>+((LeagueRatings!$I$6-E93)*5)+9.5</f>
        <v>1.3224938723325774</v>
      </c>
      <c r="AC93" s="56">
        <f t="shared" si="30"/>
        <v>4</v>
      </c>
      <c r="AD93" s="18">
        <f t="shared" si="31"/>
        <v>1.2766974329391407</v>
      </c>
      <c r="AE93" s="57">
        <f t="shared" si="32"/>
        <v>7.026697432939141</v>
      </c>
      <c r="AF93" s="42" t="s">
        <v>779</v>
      </c>
      <c r="AG93" s="8" t="s">
        <v>59</v>
      </c>
      <c r="AH93" s="8" t="s">
        <v>72</v>
      </c>
      <c r="AI93" s="8" t="s">
        <v>29</v>
      </c>
      <c r="AJ93" s="15">
        <f>+AO93*LeagueRatings!$K$27</f>
        <v>21.604938271604937</v>
      </c>
      <c r="AK93" s="73">
        <f>F93*LeagueRatings!$K$27</f>
        <v>27.777777777777775</v>
      </c>
      <c r="AL93" s="73">
        <f>G93*LeagueRatings!$K$27</f>
        <v>0</v>
      </c>
      <c r="AM93" s="73">
        <f>T93*LeagueRatings!$K$27</f>
        <v>91.358024691358025</v>
      </c>
      <c r="AN93"/>
      <c r="AO93" s="73">
        <f t="shared" si="20"/>
        <v>35</v>
      </c>
      <c r="AP93" s="116"/>
      <c r="AQ93" s="116"/>
      <c r="AR93" s="116"/>
      <c r="AS93"/>
      <c r="AT93" s="98">
        <v>43.67</v>
      </c>
    </row>
    <row r="94" spans="1:46" x14ac:dyDescent="0.2">
      <c r="A94" s="42" t="s">
        <v>480</v>
      </c>
      <c r="B94" s="77" t="s">
        <v>252</v>
      </c>
      <c r="C94" s="77">
        <v>8</v>
      </c>
      <c r="D94" s="77">
        <v>12</v>
      </c>
      <c r="E94" s="98">
        <v>3.74</v>
      </c>
      <c r="F94" s="77">
        <v>29</v>
      </c>
      <c r="G94" s="77">
        <v>29</v>
      </c>
      <c r="H94" s="190">
        <v>2</v>
      </c>
      <c r="I94" s="190">
        <v>1</v>
      </c>
      <c r="J94" s="77">
        <v>0</v>
      </c>
      <c r="K94" s="77">
        <v>0</v>
      </c>
      <c r="L94" s="98">
        <v>180.33</v>
      </c>
      <c r="M94" s="77">
        <v>185</v>
      </c>
      <c r="N94" s="77">
        <v>86</v>
      </c>
      <c r="O94" s="77">
        <v>75</v>
      </c>
      <c r="P94" s="77">
        <v>16</v>
      </c>
      <c r="Q94" s="77">
        <v>50</v>
      </c>
      <c r="R94" s="77">
        <v>5</v>
      </c>
      <c r="S94" s="77">
        <v>107</v>
      </c>
      <c r="T94" s="77">
        <v>765</v>
      </c>
      <c r="U94" s="77"/>
      <c r="V94" s="51">
        <f t="shared" si="28"/>
        <v>5.9210526315789469</v>
      </c>
      <c r="W94" s="7">
        <f>IF(V94&lt;LeagueRatings!$K$10,((LeagueRatings!$K$10-V94)/LeagueRatings!$K$10)*36,(LeagueRatings!$K$10-V94)*6.48)</f>
        <v>9.9133279784083363</v>
      </c>
      <c r="X94" s="17">
        <v>-0.83</v>
      </c>
      <c r="Y94" s="17">
        <f t="shared" si="29"/>
        <v>2.1052631578947367</v>
      </c>
      <c r="Z94" s="7">
        <f>IF(Y94&lt;LeagueRatings!$K$8,((LeagueRatings!$K$8-Y94)/LeagueRatings!$K$8)*36,(LeagueRatings!$K$8-Y94)/LeagueRatings!$K$11)</f>
        <v>3.6924025545034147</v>
      </c>
      <c r="AA94" s="17">
        <v>-0.28000000000000003</v>
      </c>
      <c r="AB94" s="18">
        <f>+((LeagueRatings!$I$6-E94)*5)+9.5</f>
        <v>9.8724938723325781</v>
      </c>
      <c r="AC94" s="18">
        <f t="shared" si="30"/>
        <v>9.8724938723325781</v>
      </c>
      <c r="AD94" s="18">
        <f t="shared" si="31"/>
        <v>-0.12948483336105987</v>
      </c>
      <c r="AE94" s="4">
        <f t="shared" si="32"/>
        <v>8.6330090389715188</v>
      </c>
      <c r="AF94" s="42" t="s">
        <v>480</v>
      </c>
      <c r="AG94" s="5" t="s">
        <v>37</v>
      </c>
      <c r="AH94" s="5" t="s">
        <v>70</v>
      </c>
      <c r="AI94" s="5" t="s">
        <v>33</v>
      </c>
      <c r="AJ94" s="15">
        <f>+AO94*LeagueRatings!$K$27</f>
        <v>111.72839506172839</v>
      </c>
      <c r="AK94" s="73">
        <f>F94*LeagueRatings!$K$27</f>
        <v>17.901234567901234</v>
      </c>
      <c r="AL94" s="73">
        <f>G94*LeagueRatings!$K$27</f>
        <v>17.901234567901234</v>
      </c>
      <c r="AM94" s="73">
        <f>T94*LeagueRatings!$K$27</f>
        <v>472.22222222222217</v>
      </c>
      <c r="AN94"/>
      <c r="AO94" s="73">
        <f t="shared" si="20"/>
        <v>181</v>
      </c>
      <c r="AS94"/>
      <c r="AT94" s="98">
        <v>73.33</v>
      </c>
    </row>
    <row r="95" spans="1:46" x14ac:dyDescent="0.2">
      <c r="A95" s="42" t="s">
        <v>790</v>
      </c>
      <c r="B95" s="77" t="s">
        <v>252</v>
      </c>
      <c r="C95" s="77">
        <v>4</v>
      </c>
      <c r="D95" s="77">
        <v>6</v>
      </c>
      <c r="E95" s="98">
        <v>4.45</v>
      </c>
      <c r="F95" s="77">
        <v>54</v>
      </c>
      <c r="G95" s="77">
        <v>0</v>
      </c>
      <c r="H95" s="190">
        <v>0</v>
      </c>
      <c r="I95" s="190">
        <v>0</v>
      </c>
      <c r="J95" s="77">
        <v>4</v>
      </c>
      <c r="K95" s="77">
        <v>8</v>
      </c>
      <c r="L95" s="98">
        <v>54.67</v>
      </c>
      <c r="M95" s="77">
        <v>50</v>
      </c>
      <c r="N95" s="77">
        <v>29</v>
      </c>
      <c r="O95" s="77">
        <v>27</v>
      </c>
      <c r="P95" s="77">
        <v>2</v>
      </c>
      <c r="Q95" s="77">
        <v>17</v>
      </c>
      <c r="R95" s="77">
        <v>3</v>
      </c>
      <c r="S95" s="77">
        <v>70</v>
      </c>
      <c r="T95" s="77">
        <v>231</v>
      </c>
      <c r="U95" s="77"/>
      <c r="V95" s="51">
        <f t="shared" si="28"/>
        <v>6.140350877192982</v>
      </c>
      <c r="W95" s="7">
        <f>IF(V95&lt;LeagueRatings!$K$10,((LeagueRatings!$K$10-V95)/LeagueRatings!$K$10)*36,(LeagueRatings!$K$10-V95)*6.48)</f>
        <v>8.9471549405716075</v>
      </c>
      <c r="X95" s="17">
        <v>-0.74</v>
      </c>
      <c r="Y95" s="17">
        <f t="shared" si="29"/>
        <v>0.8771929824561403</v>
      </c>
      <c r="Z95" s="7">
        <f>IF(Y95&lt;LeagueRatings!$K$8,((LeagueRatings!$K$8-Y95)/LeagueRatings!$K$8)*36,(LeagueRatings!$K$8-Y95)/LeagueRatings!$K$11)</f>
        <v>22.538501064376419</v>
      </c>
      <c r="AA95" s="17">
        <v>-1.88</v>
      </c>
      <c r="AB95" s="18">
        <f>+((LeagueRatings!$I$6-E95)*5)+9.5</f>
        <v>6.3224938723325774</v>
      </c>
      <c r="AC95" s="18">
        <f t="shared" si="30"/>
        <v>6.3224938723325774</v>
      </c>
      <c r="AD95" s="18">
        <f t="shared" si="31"/>
        <v>0.52795134443021796</v>
      </c>
      <c r="AE95" s="4">
        <f t="shared" si="32"/>
        <v>4.2304452167627957</v>
      </c>
      <c r="AF95" s="42" t="s">
        <v>790</v>
      </c>
      <c r="AG95" s="5" t="s">
        <v>20</v>
      </c>
      <c r="AH95" s="5" t="s">
        <v>67</v>
      </c>
      <c r="AI95" s="5" t="s">
        <v>36</v>
      </c>
      <c r="AJ95" s="15">
        <f>+AO95*LeagueRatings!$K$27</f>
        <v>33.950617283950614</v>
      </c>
      <c r="AK95" s="73">
        <f>F95*LeagueRatings!$K$27</f>
        <v>33.333333333333329</v>
      </c>
      <c r="AL95" s="73">
        <f>G95*LeagueRatings!$K$27</f>
        <v>0</v>
      </c>
      <c r="AM95" s="73">
        <f>T95*LeagueRatings!$K$27</f>
        <v>142.59259259259258</v>
      </c>
      <c r="AO95" s="73">
        <f t="shared" si="20"/>
        <v>55</v>
      </c>
      <c r="AT95" s="98">
        <v>60</v>
      </c>
    </row>
    <row r="96" spans="1:46" x14ac:dyDescent="0.2">
      <c r="A96" s="42" t="s">
        <v>791</v>
      </c>
      <c r="B96" s="77" t="s">
        <v>252</v>
      </c>
      <c r="C96" s="77">
        <v>12</v>
      </c>
      <c r="D96" s="77">
        <v>9</v>
      </c>
      <c r="E96" s="98">
        <v>2.93</v>
      </c>
      <c r="F96" s="77">
        <v>29</v>
      </c>
      <c r="G96" s="77">
        <v>29</v>
      </c>
      <c r="H96" s="190">
        <v>5</v>
      </c>
      <c r="I96" s="190">
        <v>1</v>
      </c>
      <c r="J96" s="77">
        <v>0</v>
      </c>
      <c r="K96" s="77">
        <v>0</v>
      </c>
      <c r="L96" s="98">
        <v>200</v>
      </c>
      <c r="M96" s="77">
        <v>187</v>
      </c>
      <c r="N96" s="77">
        <v>71</v>
      </c>
      <c r="O96" s="77">
        <v>65</v>
      </c>
      <c r="P96" s="77">
        <v>11</v>
      </c>
      <c r="Q96" s="77">
        <v>48</v>
      </c>
      <c r="R96" s="77">
        <v>2</v>
      </c>
      <c r="S96" s="77">
        <v>146</v>
      </c>
      <c r="T96" s="77">
        <v>808</v>
      </c>
      <c r="U96" s="77"/>
      <c r="V96" s="51">
        <f t="shared" si="28"/>
        <v>5.7071960297766751</v>
      </c>
      <c r="W96" s="7">
        <f>IF(V96&lt;LeagueRatings!$K$10,((LeagueRatings!$K$10-V96)/LeagueRatings!$K$10)*36,(LeagueRatings!$K$10-V96)*6.48)</f>
        <v>10.855526499177154</v>
      </c>
      <c r="X96" s="17">
        <v>-0.92</v>
      </c>
      <c r="Y96" s="17">
        <f t="shared" si="29"/>
        <v>1.3647642679900744</v>
      </c>
      <c r="Z96" s="7">
        <f>IF(Y96&lt;LeagueRatings!$K$8,((LeagueRatings!$K$8-Y96)/LeagueRatings!$K$8)*36,(LeagueRatings!$K$8-Y96)/LeagueRatings!$K$11)</f>
        <v>15.056179075344954</v>
      </c>
      <c r="AA96" s="17">
        <v>-1.1399999999999999</v>
      </c>
      <c r="AB96" s="18">
        <f>+((LeagueRatings!$I$6-E96)*5)+9.5</f>
        <v>13.922493872332577</v>
      </c>
      <c r="AC96" s="18">
        <f t="shared" si="30"/>
        <v>13.922493872332577</v>
      </c>
      <c r="AD96" s="18">
        <f t="shared" si="31"/>
        <v>0.38499999999999962</v>
      </c>
      <c r="AE96" s="4">
        <f t="shared" si="32"/>
        <v>12.247493872332576</v>
      </c>
      <c r="AF96" s="42" t="s">
        <v>791</v>
      </c>
      <c r="AG96" s="5" t="s">
        <v>17</v>
      </c>
      <c r="AH96" s="5" t="s">
        <v>63</v>
      </c>
      <c r="AI96" s="5" t="s">
        <v>29</v>
      </c>
      <c r="AJ96" s="15">
        <f>+AO96*LeagueRatings!$K$27</f>
        <v>123.45679012345678</v>
      </c>
      <c r="AK96" s="73">
        <f>F96*LeagueRatings!$K$27</f>
        <v>17.901234567901234</v>
      </c>
      <c r="AL96" s="73">
        <f>G96*LeagueRatings!$K$27</f>
        <v>17.901234567901234</v>
      </c>
      <c r="AM96" s="73">
        <f>T96*LeagueRatings!$K$27</f>
        <v>498.76543209876542</v>
      </c>
      <c r="AN96"/>
      <c r="AO96" s="73">
        <f t="shared" si="20"/>
        <v>200</v>
      </c>
      <c r="AS96"/>
      <c r="AT96" s="98">
        <v>21.33</v>
      </c>
    </row>
    <row r="97" spans="1:47" x14ac:dyDescent="0.2">
      <c r="A97" s="42" t="s">
        <v>527</v>
      </c>
      <c r="B97" s="77" t="s">
        <v>252</v>
      </c>
      <c r="C97" s="77">
        <v>11</v>
      </c>
      <c r="D97" s="77">
        <v>9</v>
      </c>
      <c r="E97" s="98">
        <v>2.73</v>
      </c>
      <c r="F97" s="77">
        <v>25</v>
      </c>
      <c r="G97" s="77">
        <v>25</v>
      </c>
      <c r="H97" s="190">
        <v>0</v>
      </c>
      <c r="I97" s="190">
        <v>0</v>
      </c>
      <c r="J97" s="77">
        <v>0</v>
      </c>
      <c r="K97" s="77">
        <v>0</v>
      </c>
      <c r="L97" s="98">
        <v>154.66999999999999</v>
      </c>
      <c r="M97" s="77">
        <v>117</v>
      </c>
      <c r="N97" s="77">
        <v>53</v>
      </c>
      <c r="O97" s="77">
        <v>47</v>
      </c>
      <c r="P97" s="77">
        <v>13</v>
      </c>
      <c r="Q97" s="77">
        <v>41</v>
      </c>
      <c r="R97" s="77">
        <v>1</v>
      </c>
      <c r="S97" s="77">
        <v>157</v>
      </c>
      <c r="T97" s="77">
        <v>619</v>
      </c>
      <c r="U97" s="77"/>
      <c r="V97" s="51">
        <f t="shared" si="28"/>
        <v>6.4724919093851128</v>
      </c>
      <c r="W97" s="7">
        <f>IF(V97&lt;LeagueRatings!$K$10,((LeagueRatings!$K$10-V97)/LeagueRatings!$K$10)*36,(LeagueRatings!$K$10-V97)*6.48)</f>
        <v>7.4838249026829722</v>
      </c>
      <c r="X97" s="17">
        <v>-0.56000000000000005</v>
      </c>
      <c r="Y97" s="17">
        <f t="shared" si="29"/>
        <v>2.1035598705501619</v>
      </c>
      <c r="Z97" s="7">
        <f>IF(Y97&lt;LeagueRatings!$K$8,((LeagueRatings!$K$8-Y97)/LeagueRatings!$K$8)*36,(LeagueRatings!$K$8-Y97)/LeagueRatings!$K$11)</f>
        <v>3.7185413873881172</v>
      </c>
      <c r="AA97" s="17">
        <v>-0.28000000000000003</v>
      </c>
      <c r="AB97" s="18">
        <f>+((LeagueRatings!$I$6-E97)*5)+9.5</f>
        <v>14.922493872332579</v>
      </c>
      <c r="AC97" s="18">
        <f t="shared" si="30"/>
        <v>14.922493872332579</v>
      </c>
      <c r="AD97" s="18">
        <f t="shared" si="31"/>
        <v>1.6348554988039044</v>
      </c>
      <c r="AE97" s="4">
        <f t="shared" si="32"/>
        <v>15.717349371136484</v>
      </c>
      <c r="AF97" s="42" t="s">
        <v>527</v>
      </c>
      <c r="AG97" s="5" t="s">
        <v>34</v>
      </c>
      <c r="AH97" s="5" t="s">
        <v>43</v>
      </c>
      <c r="AI97" s="5" t="s">
        <v>33</v>
      </c>
      <c r="AJ97" s="15">
        <f>+AO97*LeagueRatings!$K$27</f>
        <v>95.679012345679013</v>
      </c>
      <c r="AK97" s="73">
        <f>F97*LeagueRatings!$K$27</f>
        <v>15.432098765432098</v>
      </c>
      <c r="AL97" s="73">
        <f>G97*LeagueRatings!$K$27</f>
        <v>15.432098765432098</v>
      </c>
      <c r="AM97" s="73">
        <f>T97*LeagueRatings!$K$27</f>
        <v>382.09876543209873</v>
      </c>
      <c r="AN97"/>
      <c r="AO97" s="73">
        <f t="shared" si="20"/>
        <v>155</v>
      </c>
      <c r="AS97"/>
      <c r="AT97" s="98">
        <v>38</v>
      </c>
    </row>
    <row r="98" spans="1:47" x14ac:dyDescent="0.2">
      <c r="A98" s="42" t="s">
        <v>785</v>
      </c>
      <c r="B98" s="77" t="s">
        <v>252</v>
      </c>
      <c r="C98" s="77">
        <v>5</v>
      </c>
      <c r="D98" s="77">
        <v>13</v>
      </c>
      <c r="E98" s="98">
        <v>4.3899999999999997</v>
      </c>
      <c r="F98" s="77">
        <v>24</v>
      </c>
      <c r="G98" s="77">
        <v>24</v>
      </c>
      <c r="H98" s="190">
        <v>0</v>
      </c>
      <c r="I98" s="190">
        <v>0</v>
      </c>
      <c r="J98" s="77">
        <v>0</v>
      </c>
      <c r="K98" s="77">
        <v>0</v>
      </c>
      <c r="L98" s="98">
        <v>143.66999999999999</v>
      </c>
      <c r="M98" s="77">
        <v>170</v>
      </c>
      <c r="N98" s="77">
        <v>73</v>
      </c>
      <c r="O98" s="77">
        <v>70</v>
      </c>
      <c r="P98" s="77">
        <v>12</v>
      </c>
      <c r="Q98" s="77">
        <v>28</v>
      </c>
      <c r="R98" s="77">
        <v>0</v>
      </c>
      <c r="S98" s="77">
        <v>94</v>
      </c>
      <c r="T98" s="77">
        <v>623</v>
      </c>
      <c r="U98" s="77"/>
      <c r="V98" s="51">
        <f t="shared" si="28"/>
        <v>4.4943820224719104</v>
      </c>
      <c r="W98" s="7">
        <f>IF(V98&lt;LeagueRatings!$K$10,((LeagueRatings!$K$10-V98)/LeagueRatings!$K$10)*36,(LeagueRatings!$K$10-V98)*6.48)</f>
        <v>16.19888066276188</v>
      </c>
      <c r="X98" s="17">
        <v>-1.39</v>
      </c>
      <c r="Y98" s="17">
        <f t="shared" si="29"/>
        <v>1.9261637239165328</v>
      </c>
      <c r="Z98" s="7">
        <f>IF(Y98&lt;LeagueRatings!$K$8,((LeagueRatings!$K$8-Y98)/LeagueRatings!$K$8)*36,(LeagueRatings!$K$8-Y98)/LeagueRatings!$K$11)</f>
        <v>6.4408819519533651</v>
      </c>
      <c r="AA98" s="17">
        <v>-0.42</v>
      </c>
      <c r="AB98" s="18">
        <f>+((LeagueRatings!$I$6-E98)*5)+9.5</f>
        <v>6.6224938723325799</v>
      </c>
      <c r="AC98" s="18">
        <f t="shared" si="30"/>
        <v>6.6224938723325799</v>
      </c>
      <c r="AD98" s="18">
        <f t="shared" si="31"/>
        <v>-0.91633604788752043</v>
      </c>
      <c r="AE98" s="4">
        <f t="shared" si="32"/>
        <v>3.8961578244450599</v>
      </c>
      <c r="AF98" s="42" t="s">
        <v>785</v>
      </c>
      <c r="AG98" s="10" t="s">
        <v>65</v>
      </c>
      <c r="AH98" s="10" t="s">
        <v>53</v>
      </c>
      <c r="AI98" s="10" t="s">
        <v>41</v>
      </c>
      <c r="AJ98" s="15">
        <f>+AO98*LeagueRatings!$K$27</f>
        <v>88.888888888888886</v>
      </c>
      <c r="AK98" s="73">
        <f>F98*LeagueRatings!$K$27</f>
        <v>14.814814814814813</v>
      </c>
      <c r="AL98" s="73">
        <f>G98*LeagueRatings!$K$27</f>
        <v>14.814814814814813</v>
      </c>
      <c r="AM98" s="73">
        <f>T98*LeagueRatings!$K$27</f>
        <v>384.5679012345679</v>
      </c>
      <c r="AN98" s="14"/>
      <c r="AO98" s="73">
        <f t="shared" si="20"/>
        <v>144</v>
      </c>
      <c r="AS98" s="14"/>
      <c r="AT98" s="98">
        <v>153.66999999999999</v>
      </c>
    </row>
    <row r="99" spans="1:47" x14ac:dyDescent="0.2">
      <c r="A99" s="42" t="s">
        <v>792</v>
      </c>
      <c r="B99" s="77" t="s">
        <v>252</v>
      </c>
      <c r="C99" s="77">
        <v>4</v>
      </c>
      <c r="D99" s="77">
        <v>9</v>
      </c>
      <c r="E99" s="98">
        <v>4.72</v>
      </c>
      <c r="F99" s="77">
        <v>28</v>
      </c>
      <c r="G99" s="77">
        <v>24</v>
      </c>
      <c r="H99" s="190">
        <v>0</v>
      </c>
      <c r="I99" s="190">
        <v>0</v>
      </c>
      <c r="J99" s="77">
        <v>0</v>
      </c>
      <c r="K99" s="77">
        <v>0</v>
      </c>
      <c r="L99" s="98">
        <v>131.66999999999999</v>
      </c>
      <c r="M99" s="77">
        <v>136</v>
      </c>
      <c r="N99" s="77">
        <v>80</v>
      </c>
      <c r="O99" s="77">
        <v>69</v>
      </c>
      <c r="P99" s="77">
        <v>20</v>
      </c>
      <c r="Q99" s="77">
        <v>70</v>
      </c>
      <c r="R99" s="77">
        <v>4</v>
      </c>
      <c r="S99" s="77">
        <v>119</v>
      </c>
      <c r="T99" s="77">
        <v>589</v>
      </c>
      <c r="U99" s="77"/>
      <c r="V99" s="53">
        <f t="shared" si="28"/>
        <v>11.282051282051283</v>
      </c>
      <c r="W99" s="7">
        <f>IF(V99&lt;LeagueRatings!$K$10,((LeagueRatings!$K$10-V99)/LeagueRatings!$K$10)*36,(LeagueRatings!$K$10-V99)*6.48)</f>
        <v>-20.15869380180855</v>
      </c>
      <c r="X99" s="55">
        <v>2.38</v>
      </c>
      <c r="Y99" s="55">
        <f t="shared" si="29"/>
        <v>3.4188034188034191</v>
      </c>
      <c r="Z99" s="7">
        <f>IF(Y99&lt;LeagueRatings!$K$8,((LeagueRatings!$K$8-Y99)/LeagueRatings!$K$8)*36,(LeagueRatings!$K$8-Y99)/LeagueRatings!$K$11)</f>
        <v>-8.5713753816367575</v>
      </c>
      <c r="AA99" s="55">
        <v>0.81</v>
      </c>
      <c r="AB99" s="18">
        <f>+((LeagueRatings!$I$6-E99)*5)+9.5</f>
        <v>4.9724938723325796</v>
      </c>
      <c r="AC99" s="56">
        <f t="shared" si="30"/>
        <v>4.9724938723325796</v>
      </c>
      <c r="AD99" s="18">
        <f t="shared" si="31"/>
        <v>-0.16442621705779703</v>
      </c>
      <c r="AE99" s="57">
        <f t="shared" si="32"/>
        <v>7.9980676552747818</v>
      </c>
      <c r="AF99" s="42" t="s">
        <v>792</v>
      </c>
      <c r="AG99" s="10" t="s">
        <v>59</v>
      </c>
      <c r="AH99" s="10" t="s">
        <v>90</v>
      </c>
      <c r="AI99" s="10" t="s">
        <v>55</v>
      </c>
      <c r="AJ99" s="15">
        <f>+AO99*LeagueRatings!$K$27</f>
        <v>81.481481481481481</v>
      </c>
      <c r="AK99" s="73">
        <f>F99*LeagueRatings!$K$27</f>
        <v>17.283950617283949</v>
      </c>
      <c r="AL99" s="73">
        <f>G99*LeagueRatings!$K$27</f>
        <v>14.814814814814813</v>
      </c>
      <c r="AM99" s="73">
        <f>T99*LeagueRatings!$K$27</f>
        <v>363.58024691358025</v>
      </c>
      <c r="AN99"/>
      <c r="AO99" s="73">
        <f t="shared" si="20"/>
        <v>132</v>
      </c>
      <c r="AS99"/>
      <c r="AT99" s="98">
        <v>153.66999999999999</v>
      </c>
    </row>
    <row r="100" spans="1:47" s="34" customFormat="1" x14ac:dyDescent="0.2">
      <c r="A100" s="42" t="s">
        <v>550</v>
      </c>
      <c r="B100" s="77" t="s">
        <v>252</v>
      </c>
      <c r="C100" s="77">
        <v>1</v>
      </c>
      <c r="D100" s="77">
        <v>5</v>
      </c>
      <c r="E100" s="98">
        <v>3.33</v>
      </c>
      <c r="F100" s="77">
        <v>58</v>
      </c>
      <c r="G100" s="77">
        <v>0</v>
      </c>
      <c r="H100" s="190">
        <v>0</v>
      </c>
      <c r="I100" s="190">
        <v>0</v>
      </c>
      <c r="J100" s="77">
        <v>19</v>
      </c>
      <c r="K100" s="77">
        <v>25</v>
      </c>
      <c r="L100" s="98">
        <v>51.33</v>
      </c>
      <c r="M100" s="77">
        <v>54</v>
      </c>
      <c r="N100" s="77">
        <v>22</v>
      </c>
      <c r="O100" s="77">
        <v>19</v>
      </c>
      <c r="P100" s="77">
        <v>5</v>
      </c>
      <c r="Q100" s="77">
        <v>5</v>
      </c>
      <c r="R100" s="77">
        <v>2</v>
      </c>
      <c r="S100" s="77">
        <v>43</v>
      </c>
      <c r="T100" s="77">
        <v>213</v>
      </c>
      <c r="U100" s="77"/>
      <c r="V100" s="51">
        <f t="shared" si="28"/>
        <v>1.4218009478672986</v>
      </c>
      <c r="W100" s="7">
        <f>IF(V100&lt;LeagueRatings!$K$10,((LeagueRatings!$K$10-V100)/LeagueRatings!$K$10)*36,(LeagueRatings!$K$10-V100)*6.48)</f>
        <v>29.735901821039601</v>
      </c>
      <c r="X100" s="17">
        <v>-2.9</v>
      </c>
      <c r="Y100" s="17">
        <f t="shared" si="29"/>
        <v>2.3696682464454977</v>
      </c>
      <c r="Z100" s="7">
        <f>IF(Y100&lt;LeagueRatings!$K$8,((LeagueRatings!$K$8-Y100)/LeagueRatings!$K$8)*36,(LeagueRatings!$K$8-Y100)/LeagueRatings!$K$11)</f>
        <v>-0.19010566013497762</v>
      </c>
      <c r="AA100" s="17">
        <v>0</v>
      </c>
      <c r="AB100" s="18">
        <f>+((LeagueRatings!$I$6-E100)*5)+9.5</f>
        <v>11.922493872332579</v>
      </c>
      <c r="AC100" s="18">
        <f t="shared" si="30"/>
        <v>11.922493872332579</v>
      </c>
      <c r="AD100" s="18">
        <f t="shared" si="31"/>
        <v>-0.26008182349503195</v>
      </c>
      <c r="AE100" s="4">
        <f t="shared" si="32"/>
        <v>8.7624120488375468</v>
      </c>
      <c r="AF100" s="42" t="s">
        <v>550</v>
      </c>
      <c r="AG100" s="5" t="s">
        <v>37</v>
      </c>
      <c r="AH100" s="5" t="s">
        <v>92</v>
      </c>
      <c r="AI100" s="5" t="s">
        <v>48</v>
      </c>
      <c r="AJ100" s="15">
        <f>+AO100*LeagueRatings!$K$27</f>
        <v>32.098765432098766</v>
      </c>
      <c r="AK100" s="73">
        <f>F100*LeagueRatings!$K$27</f>
        <v>35.802469135802468</v>
      </c>
      <c r="AL100" s="73">
        <f>G100*LeagueRatings!$K$27</f>
        <v>0</v>
      </c>
      <c r="AM100" s="73">
        <f>T100*LeagueRatings!$K$27</f>
        <v>131.48148148148147</v>
      </c>
      <c r="AN100"/>
      <c r="AO100" s="73">
        <f t="shared" si="20"/>
        <v>52</v>
      </c>
      <c r="AP100" s="116"/>
      <c r="AQ100" s="116"/>
      <c r="AR100" s="116"/>
      <c r="AS100"/>
      <c r="AT100" s="98">
        <v>19.329999999999998</v>
      </c>
    </row>
    <row r="101" spans="1:47" s="34" customFormat="1" x14ac:dyDescent="0.2">
      <c r="A101" s="42" t="s">
        <v>450</v>
      </c>
      <c r="B101" s="77" t="s">
        <v>252</v>
      </c>
      <c r="C101" s="77">
        <v>4</v>
      </c>
      <c r="D101" s="77">
        <v>3</v>
      </c>
      <c r="E101" s="98">
        <v>3.38</v>
      </c>
      <c r="F101" s="77">
        <v>56</v>
      </c>
      <c r="G101" s="77">
        <v>0</v>
      </c>
      <c r="H101" s="190">
        <v>0</v>
      </c>
      <c r="I101" s="190">
        <v>0</v>
      </c>
      <c r="J101" s="77">
        <v>4</v>
      </c>
      <c r="K101" s="77">
        <v>6</v>
      </c>
      <c r="L101" s="98">
        <v>50.67</v>
      </c>
      <c r="M101" s="77">
        <v>28</v>
      </c>
      <c r="N101" s="77">
        <v>19</v>
      </c>
      <c r="O101" s="77">
        <v>19</v>
      </c>
      <c r="P101" s="77">
        <v>5</v>
      </c>
      <c r="Q101" s="77">
        <v>17</v>
      </c>
      <c r="R101" s="77">
        <v>2</v>
      </c>
      <c r="S101" s="77">
        <v>63</v>
      </c>
      <c r="T101" s="77">
        <v>198</v>
      </c>
      <c r="U101" s="77"/>
      <c r="V101" s="51">
        <f t="shared" si="28"/>
        <v>7.6530612244897958</v>
      </c>
      <c r="W101" s="7">
        <f>IF(V101&lt;LeagueRatings!$K$10,((LeagueRatings!$K$10-V101)/LeagueRatings!$K$10)*36,(LeagueRatings!$K$10-V101)*6.48)</f>
        <v>2.2825327612080524</v>
      </c>
      <c r="X101" s="17">
        <v>-0.16</v>
      </c>
      <c r="Y101" s="17">
        <f t="shared" si="29"/>
        <v>2.5510204081632653</v>
      </c>
      <c r="Z101" s="7">
        <f>IF(Y101&lt;LeagueRatings!$K$8,((LeagueRatings!$K$8-Y101)/LeagueRatings!$K$8)*36,(LeagueRatings!$K$8-Y101)/LeagueRatings!$K$11)</f>
        <v>-1.6388812059189597</v>
      </c>
      <c r="AA101" s="17">
        <v>0.16</v>
      </c>
      <c r="AB101" s="18">
        <f>+((LeagueRatings!$I$6-E101)*5)+9.5</f>
        <v>11.672493872332579</v>
      </c>
      <c r="AC101" s="18">
        <f t="shared" si="30"/>
        <v>11.672493872332579</v>
      </c>
      <c r="AD101" s="18">
        <f t="shared" si="31"/>
        <v>3.0618334320110523</v>
      </c>
      <c r="AE101" s="4">
        <f t="shared" si="32"/>
        <v>14.734327304343632</v>
      </c>
      <c r="AF101" s="42" t="s">
        <v>450</v>
      </c>
      <c r="AG101" s="5" t="s">
        <v>14</v>
      </c>
      <c r="AH101" s="5" t="s">
        <v>61</v>
      </c>
      <c r="AI101" s="5" t="s">
        <v>32</v>
      </c>
      <c r="AJ101" s="15">
        <f>+AO101*LeagueRatings!$K$27</f>
        <v>31.481481481481481</v>
      </c>
      <c r="AK101" s="73">
        <f>F101*LeagueRatings!$K$27</f>
        <v>34.567901234567898</v>
      </c>
      <c r="AL101" s="73">
        <f>G101*LeagueRatings!$K$27</f>
        <v>0</v>
      </c>
      <c r="AM101" s="73">
        <f>T101*LeagueRatings!$K$27</f>
        <v>122.22222222222221</v>
      </c>
      <c r="AN101"/>
      <c r="AO101" s="73">
        <f t="shared" si="20"/>
        <v>51</v>
      </c>
      <c r="AP101" s="116"/>
      <c r="AQ101" s="116"/>
      <c r="AR101" s="116"/>
      <c r="AS101"/>
      <c r="AT101" s="98">
        <v>141.66999999999999</v>
      </c>
    </row>
    <row r="102" spans="1:47" s="34" customFormat="1" x14ac:dyDescent="0.2">
      <c r="A102" s="42" t="s">
        <v>772</v>
      </c>
      <c r="B102" s="77" t="s">
        <v>252</v>
      </c>
      <c r="C102" s="77">
        <v>4</v>
      </c>
      <c r="D102" s="77">
        <v>0</v>
      </c>
      <c r="E102" s="98">
        <v>3.03</v>
      </c>
      <c r="F102" s="77">
        <v>34</v>
      </c>
      <c r="G102" s="77">
        <v>0</v>
      </c>
      <c r="H102" s="190">
        <v>0</v>
      </c>
      <c r="I102" s="190">
        <v>0</v>
      </c>
      <c r="J102" s="77">
        <v>1</v>
      </c>
      <c r="K102" s="77">
        <v>4</v>
      </c>
      <c r="L102" s="98">
        <v>32.67</v>
      </c>
      <c r="M102" s="77">
        <v>25</v>
      </c>
      <c r="N102" s="77">
        <v>13</v>
      </c>
      <c r="O102" s="77">
        <v>11</v>
      </c>
      <c r="P102" s="77">
        <v>4</v>
      </c>
      <c r="Q102" s="77">
        <v>16</v>
      </c>
      <c r="R102" s="77">
        <v>1</v>
      </c>
      <c r="S102" s="77">
        <v>37</v>
      </c>
      <c r="T102" s="77">
        <v>139</v>
      </c>
      <c r="U102" s="77"/>
      <c r="V102" s="51">
        <f t="shared" si="28"/>
        <v>10.869565217391305</v>
      </c>
      <c r="W102" s="7">
        <f>IF(V102&lt;LeagueRatings!$K$10,((LeagueRatings!$K$10-V102)/LeagueRatings!$K$10)*36,(LeagueRatings!$K$10-V102)*6.48)</f>
        <v>-17.485784102811891</v>
      </c>
      <c r="X102" s="17">
        <v>1.93</v>
      </c>
      <c r="Y102" s="17">
        <f t="shared" si="29"/>
        <v>2.8985507246376812</v>
      </c>
      <c r="Z102" s="7">
        <f>IF(Y102&lt;LeagueRatings!$K$8,((LeagueRatings!$K$8-Y102)/LeagueRatings!$K$8)*36,(LeagueRatings!$K$8-Y102)/LeagueRatings!$K$11)</f>
        <v>-4.415211077907319</v>
      </c>
      <c r="AA102" s="17">
        <v>0.33</v>
      </c>
      <c r="AB102" s="18">
        <f>+((LeagueRatings!$I$6-E102)*5)+9.5</f>
        <v>13.422493872332581</v>
      </c>
      <c r="AC102" s="18">
        <f t="shared" si="30"/>
        <v>13.422493872332581</v>
      </c>
      <c r="AD102" s="18">
        <f t="shared" si="31"/>
        <v>1.5734037343128251</v>
      </c>
      <c r="AE102" s="4">
        <f t="shared" ref="AE102:AE103" si="33">+X102+AA102+AC102+AD102</f>
        <v>17.255897606645405</v>
      </c>
      <c r="AF102" s="42" t="s">
        <v>772</v>
      </c>
      <c r="AG102" s="5" t="s">
        <v>57</v>
      </c>
      <c r="AH102" s="5" t="s">
        <v>26</v>
      </c>
      <c r="AI102" s="5" t="s">
        <v>81</v>
      </c>
      <c r="AJ102" s="15">
        <f>+AO102*LeagueRatings!$K$27</f>
        <v>20.37037037037037</v>
      </c>
      <c r="AK102" s="73">
        <f>F102*LeagueRatings!$K$27</f>
        <v>20.987654320987652</v>
      </c>
      <c r="AL102" s="73">
        <f>G102*LeagueRatings!$K$27</f>
        <v>0</v>
      </c>
      <c r="AM102" s="73">
        <f>T102*LeagueRatings!$K$27</f>
        <v>85.802469135802468</v>
      </c>
      <c r="AN102"/>
      <c r="AO102" s="73">
        <f t="shared" si="20"/>
        <v>33</v>
      </c>
      <c r="AP102" s="116"/>
      <c r="AQ102" s="116"/>
      <c r="AR102" s="116"/>
      <c r="AS102"/>
      <c r="AT102" s="98">
        <v>71.67</v>
      </c>
    </row>
    <row r="103" spans="1:47" s="34" customFormat="1" x14ac:dyDescent="0.2">
      <c r="A103" s="42" t="s">
        <v>786</v>
      </c>
      <c r="B103" s="77" t="s">
        <v>252</v>
      </c>
      <c r="C103" s="77">
        <v>0</v>
      </c>
      <c r="D103" s="77">
        <v>0</v>
      </c>
      <c r="E103" s="98">
        <v>6.97</v>
      </c>
      <c r="F103" s="77">
        <v>23</v>
      </c>
      <c r="G103" s="77">
        <v>0</v>
      </c>
      <c r="H103" s="190">
        <v>0</v>
      </c>
      <c r="I103" s="190">
        <v>0</v>
      </c>
      <c r="J103" s="77">
        <v>0</v>
      </c>
      <c r="K103" s="77">
        <v>0</v>
      </c>
      <c r="L103" s="98">
        <v>20.67</v>
      </c>
      <c r="M103" s="77">
        <v>30</v>
      </c>
      <c r="N103" s="77">
        <v>18</v>
      </c>
      <c r="O103" s="77">
        <v>16</v>
      </c>
      <c r="P103" s="77">
        <v>6</v>
      </c>
      <c r="Q103" s="77">
        <v>7</v>
      </c>
      <c r="R103" s="77">
        <v>1</v>
      </c>
      <c r="S103" s="77">
        <v>18</v>
      </c>
      <c r="T103" s="77">
        <v>98</v>
      </c>
      <c r="U103" s="77"/>
      <c r="V103" s="51">
        <f t="shared" si="28"/>
        <v>6.1855670103092786</v>
      </c>
      <c r="W103" s="7">
        <f>IF(V103&lt;LeagueRatings!$K$10,((LeagueRatings!$K$10-V103)/LeagueRatings!$K$10)*36,(LeagueRatings!$K$10-V103)*6.48)</f>
        <v>8.7479440049351673</v>
      </c>
      <c r="X103" s="17">
        <v>-0.74</v>
      </c>
      <c r="Y103" s="17">
        <f t="shared" si="29"/>
        <v>6.1855670103092786</v>
      </c>
      <c r="Z103" s="7">
        <f>IF(Y103&lt;LeagueRatings!$K$8,((LeagueRatings!$K$8-Y103)/LeagueRatings!$K$8)*36,(LeagueRatings!$K$8-Y103)/LeagueRatings!$K$11)</f>
        <v>-30.674334587479166</v>
      </c>
      <c r="AA103" s="17">
        <v>4.29</v>
      </c>
      <c r="AB103" s="18">
        <f>+((LeagueRatings!$I$6-E103)*5)+9.5</f>
        <v>-6.2775061276674204</v>
      </c>
      <c r="AC103" s="18">
        <f t="shared" si="30"/>
        <v>4</v>
      </c>
      <c r="AD103" s="18">
        <f t="shared" si="31"/>
        <v>-2.2568940493468794</v>
      </c>
      <c r="AE103" s="4">
        <f t="shared" si="33"/>
        <v>5.2931059506531204</v>
      </c>
      <c r="AF103" s="42" t="s">
        <v>786</v>
      </c>
      <c r="AG103" s="5" t="s">
        <v>25</v>
      </c>
      <c r="AH103" s="5" t="s">
        <v>67</v>
      </c>
      <c r="AI103" s="5" t="s">
        <v>283</v>
      </c>
      <c r="AJ103" s="15">
        <f>+AO103*LeagueRatings!$K$27</f>
        <v>12.962962962962962</v>
      </c>
      <c r="AK103" s="73">
        <f>F103*LeagueRatings!$K$27</f>
        <v>14.19753086419753</v>
      </c>
      <c r="AL103" s="73">
        <f>G103*LeagueRatings!$K$27</f>
        <v>0</v>
      </c>
      <c r="AM103" s="73">
        <f>T103*LeagueRatings!$K$27</f>
        <v>60.493827160493822</v>
      </c>
      <c r="AN103"/>
      <c r="AO103" s="73">
        <f t="shared" si="20"/>
        <v>21</v>
      </c>
      <c r="AP103" s="116"/>
      <c r="AQ103" s="116"/>
      <c r="AR103" s="116"/>
      <c r="AS103"/>
      <c r="AT103" s="98">
        <v>83.33</v>
      </c>
    </row>
    <row r="104" spans="1:47" x14ac:dyDescent="0.2">
      <c r="A104" s="127"/>
      <c r="B104" s="128"/>
      <c r="C104" s="128"/>
      <c r="D104" s="128"/>
      <c r="E104" s="129"/>
      <c r="F104" s="128"/>
      <c r="G104" s="128"/>
      <c r="H104" s="192"/>
      <c r="I104" s="192"/>
      <c r="J104" s="128"/>
      <c r="K104" s="128"/>
      <c r="L104" s="129"/>
      <c r="M104" s="128"/>
      <c r="N104" s="128"/>
      <c r="O104" s="128"/>
      <c r="P104" s="128"/>
      <c r="Q104" s="128"/>
      <c r="R104" s="128"/>
      <c r="S104" s="128"/>
      <c r="T104" s="128"/>
      <c r="U104" s="128"/>
      <c r="V104" s="128"/>
      <c r="W104" s="53"/>
      <c r="X104" s="54"/>
      <c r="Y104" s="55"/>
      <c r="Z104" s="55"/>
      <c r="AA104" s="54"/>
      <c r="AB104" s="55"/>
      <c r="AC104" s="56"/>
      <c r="AD104" s="56"/>
      <c r="AE104" s="56"/>
      <c r="AF104" s="127"/>
      <c r="AG104" s="127"/>
      <c r="AH104" s="10"/>
      <c r="AI104" s="10"/>
      <c r="AJ104" s="15"/>
      <c r="AK104" s="73"/>
      <c r="AL104" s="73"/>
      <c r="AM104" s="73"/>
      <c r="AN104" s="73"/>
      <c r="AO104" s="73"/>
      <c r="AP104" s="117"/>
      <c r="AQ104" s="117"/>
      <c r="AR104" s="117"/>
      <c r="AS104" s="117"/>
      <c r="AT104" s="129"/>
      <c r="AU104" s="129"/>
    </row>
    <row r="105" spans="1:47" x14ac:dyDescent="0.2">
      <c r="A105" s="70" t="s">
        <v>151</v>
      </c>
      <c r="B105" s="71" t="s">
        <v>245</v>
      </c>
      <c r="C105" s="72" t="s">
        <v>105</v>
      </c>
      <c r="D105" s="71" t="s">
        <v>106</v>
      </c>
      <c r="E105" s="72" t="s">
        <v>107</v>
      </c>
      <c r="F105" s="71" t="s">
        <v>153</v>
      </c>
      <c r="G105" s="71" t="s">
        <v>108</v>
      </c>
      <c r="H105" s="197" t="s">
        <v>109</v>
      </c>
      <c r="I105" s="191" t="s">
        <v>434</v>
      </c>
      <c r="J105" s="73" t="s">
        <v>110</v>
      </c>
      <c r="K105" s="73" t="s">
        <v>246</v>
      </c>
      <c r="L105" s="72" t="s">
        <v>111</v>
      </c>
      <c r="M105" s="71" t="s">
        <v>112</v>
      </c>
      <c r="N105" s="71" t="s">
        <v>113</v>
      </c>
      <c r="O105" s="71" t="s">
        <v>114</v>
      </c>
      <c r="P105" s="71" t="s">
        <v>115</v>
      </c>
      <c r="Q105" s="71" t="s">
        <v>116</v>
      </c>
      <c r="R105" s="71" t="s">
        <v>118</v>
      </c>
      <c r="S105" s="71" t="s">
        <v>117</v>
      </c>
      <c r="T105" s="71" t="s">
        <v>156</v>
      </c>
      <c r="U105" s="71"/>
      <c r="V105" s="120" t="s">
        <v>2</v>
      </c>
      <c r="W105" s="119" t="s">
        <v>3</v>
      </c>
      <c r="X105" s="120" t="s">
        <v>4</v>
      </c>
      <c r="Y105" s="121" t="s">
        <v>5</v>
      </c>
      <c r="Z105" s="119" t="s">
        <v>6</v>
      </c>
      <c r="AA105" s="120" t="s">
        <v>7</v>
      </c>
      <c r="AB105" s="122" t="s">
        <v>8</v>
      </c>
      <c r="AC105" s="122" t="s">
        <v>101</v>
      </c>
      <c r="AD105" s="122" t="s">
        <v>9</v>
      </c>
      <c r="AE105" s="131" t="s">
        <v>10</v>
      </c>
      <c r="AF105" s="70" t="s">
        <v>151</v>
      </c>
      <c r="AG105" s="8" t="s">
        <v>11</v>
      </c>
      <c r="AH105" s="8" t="s">
        <v>12</v>
      </c>
      <c r="AI105" s="8" t="s">
        <v>13</v>
      </c>
      <c r="AJ105" s="15"/>
      <c r="AK105" s="73"/>
      <c r="AL105" s="73"/>
      <c r="AM105" s="73"/>
      <c r="AN105" s="125"/>
      <c r="AO105" s="73"/>
      <c r="AP105" s="117"/>
      <c r="AQ105" s="117"/>
      <c r="AR105" s="117"/>
      <c r="AS105" s="125"/>
      <c r="AT105" s="72" t="s">
        <v>111</v>
      </c>
      <c r="AU105" s="125"/>
    </row>
    <row r="106" spans="1:47" s="125" customFormat="1" x14ac:dyDescent="0.2">
      <c r="A106" s="70"/>
      <c r="B106" s="71"/>
      <c r="C106" s="72"/>
      <c r="D106" s="71"/>
      <c r="E106" s="72"/>
      <c r="F106" s="71"/>
      <c r="G106" s="71"/>
      <c r="H106" s="197"/>
      <c r="I106" s="191"/>
      <c r="J106" s="73"/>
      <c r="K106" s="73"/>
      <c r="L106" s="72"/>
      <c r="M106" s="71"/>
      <c r="N106" s="71"/>
      <c r="O106" s="71"/>
      <c r="P106" s="71"/>
      <c r="R106" s="71"/>
      <c r="S106" s="71"/>
      <c r="T106" s="71"/>
      <c r="U106" s="71"/>
      <c r="V106" s="51"/>
      <c r="W106" s="7"/>
      <c r="X106" s="17"/>
      <c r="Y106" s="17"/>
      <c r="Z106" s="7"/>
      <c r="AA106" s="17"/>
      <c r="AB106" s="18"/>
      <c r="AC106" s="18"/>
      <c r="AD106" s="18"/>
      <c r="AE106" s="4"/>
      <c r="AF106" s="70"/>
      <c r="AG106" s="8"/>
      <c r="AH106" s="8"/>
      <c r="AI106" s="8"/>
      <c r="AJ106" s="15"/>
      <c r="AK106" s="73"/>
      <c r="AL106" s="73"/>
      <c r="AM106" s="73"/>
      <c r="AO106" s="73"/>
      <c r="AP106" s="116"/>
      <c r="AQ106" s="116"/>
      <c r="AR106" s="116"/>
      <c r="AT106" s="72"/>
    </row>
    <row r="107" spans="1:47" s="125" customFormat="1" x14ac:dyDescent="0.2">
      <c r="A107" s="42" t="s">
        <v>799</v>
      </c>
      <c r="B107" s="77" t="s">
        <v>238</v>
      </c>
      <c r="C107" s="77">
        <v>0</v>
      </c>
      <c r="D107" s="77">
        <v>0</v>
      </c>
      <c r="E107" s="98">
        <v>4.18</v>
      </c>
      <c r="F107" s="77">
        <v>30</v>
      </c>
      <c r="G107" s="77">
        <v>0</v>
      </c>
      <c r="H107" s="190">
        <v>0</v>
      </c>
      <c r="I107" s="190">
        <v>0</v>
      </c>
      <c r="J107" s="77">
        <v>0</v>
      </c>
      <c r="K107" s="77">
        <v>1</v>
      </c>
      <c r="L107" s="98">
        <v>32.33</v>
      </c>
      <c r="M107" s="77">
        <v>36</v>
      </c>
      <c r="N107" s="77">
        <v>16</v>
      </c>
      <c r="O107" s="77">
        <v>15</v>
      </c>
      <c r="P107" s="77">
        <v>3</v>
      </c>
      <c r="Q107" s="77">
        <v>7</v>
      </c>
      <c r="R107" s="77">
        <v>2</v>
      </c>
      <c r="S107" s="77">
        <v>20</v>
      </c>
      <c r="T107" s="77">
        <v>142</v>
      </c>
      <c r="U107" s="77"/>
      <c r="V107" s="51">
        <f t="shared" ref="V107:V119" si="34">+(Q107-R107)/(T107-R107)*100</f>
        <v>3.5714285714285712</v>
      </c>
      <c r="W107" s="7">
        <f>IF(V107&lt;LeagueRatings!$K$10,((LeagueRatings!$K$10-V107)/LeagueRatings!$K$10)*36,(LeagueRatings!$K$10-V107)*6.48)</f>
        <v>20.265181955230425</v>
      </c>
      <c r="X107" s="17">
        <v>-1.79</v>
      </c>
      <c r="Y107" s="17">
        <f t="shared" ref="Y107:Y119" si="35">(P107/(T107-R107))*100</f>
        <v>2.1428571428571428</v>
      </c>
      <c r="Z107" s="7">
        <f>IF(Y107&lt;LeagueRatings!$K$8,((LeagueRatings!$K$8-Y107)/LeagueRatings!$K$8)*36,(LeagueRatings!$K$8-Y107)/LeagueRatings!$K$11)</f>
        <v>3.1154811715481174</v>
      </c>
      <c r="AA107" s="17">
        <v>-0.21</v>
      </c>
      <c r="AB107" s="18">
        <f>+((LeagueRatings!$I$6-E107)*5)+9.5</f>
        <v>7.6724938723325806</v>
      </c>
      <c r="AC107" s="18">
        <f t="shared" ref="AC107:AC119" si="36">IF(AB107&lt;4,4,AB107)</f>
        <v>7.6724938723325806</v>
      </c>
      <c r="AD107" s="18">
        <f t="shared" ref="AD107:AD119" si="37">IF(M107&lt;L107,((1-(M107/L107))*7)-0.07,(1-(M107/L107))*5)</f>
        <v>-0.56758428703990171</v>
      </c>
      <c r="AE107" s="4">
        <f t="shared" ref="AE107:AE119" si="38">+X107+AA107+AC107+AD107</f>
        <v>5.1049095852926794</v>
      </c>
      <c r="AF107" s="42" t="s">
        <v>799</v>
      </c>
      <c r="AG107" s="5" t="s">
        <v>25</v>
      </c>
      <c r="AH107" s="5" t="s">
        <v>87</v>
      </c>
      <c r="AI107" s="5" t="s">
        <v>23</v>
      </c>
      <c r="AJ107" s="15">
        <f>+AO107*LeagueRatings!$K$27</f>
        <v>20.37037037037037</v>
      </c>
      <c r="AK107" s="73">
        <f>F107*LeagueRatings!$K$27</f>
        <v>18.518518518518519</v>
      </c>
      <c r="AL107" s="73">
        <f>G107*LeagueRatings!$K$27</f>
        <v>0</v>
      </c>
      <c r="AM107" s="73">
        <f>T107*LeagueRatings!$K$27</f>
        <v>87.654320987654316</v>
      </c>
      <c r="AN107" s="27"/>
      <c r="AO107" s="73">
        <f t="shared" si="20"/>
        <v>33</v>
      </c>
      <c r="AP107" s="116"/>
      <c r="AQ107" s="116"/>
      <c r="AR107" s="116"/>
      <c r="AS107" s="27"/>
      <c r="AT107" s="98">
        <v>121</v>
      </c>
      <c r="AU107" s="27"/>
    </row>
    <row r="108" spans="1:47" x14ac:dyDescent="0.2">
      <c r="A108" s="42" t="s">
        <v>807</v>
      </c>
      <c r="B108" s="77" t="s">
        <v>238</v>
      </c>
      <c r="C108" s="77">
        <v>2</v>
      </c>
      <c r="D108" s="77">
        <v>4</v>
      </c>
      <c r="E108" s="98">
        <v>7.45</v>
      </c>
      <c r="F108" s="77">
        <v>13</v>
      </c>
      <c r="G108" s="77">
        <v>7</v>
      </c>
      <c r="H108" s="190">
        <v>0</v>
      </c>
      <c r="I108" s="190">
        <v>0</v>
      </c>
      <c r="J108" s="77">
        <v>0</v>
      </c>
      <c r="K108" s="77">
        <v>0</v>
      </c>
      <c r="L108" s="98">
        <v>48.33</v>
      </c>
      <c r="M108" s="77">
        <v>69</v>
      </c>
      <c r="N108" s="77">
        <v>40</v>
      </c>
      <c r="O108" s="77">
        <v>40</v>
      </c>
      <c r="P108" s="77">
        <v>7</v>
      </c>
      <c r="Q108" s="77">
        <v>16</v>
      </c>
      <c r="R108" s="77">
        <v>1</v>
      </c>
      <c r="S108" s="77">
        <v>36</v>
      </c>
      <c r="T108" s="77">
        <v>223</v>
      </c>
      <c r="U108" s="77"/>
      <c r="V108" s="51">
        <f t="shared" si="34"/>
        <v>6.756756756756757</v>
      </c>
      <c r="W108" s="7">
        <f>IF(V108&lt;LeagueRatings!$K$10,((LeagueRatings!$K$10-V108)/LeagueRatings!$K$10)*36,(LeagueRatings!$K$10-V108)*6.48)</f>
        <v>6.2314253207062063</v>
      </c>
      <c r="X108" s="17">
        <v>-0.48</v>
      </c>
      <c r="Y108" s="17">
        <f t="shared" si="35"/>
        <v>3.1531531531531529</v>
      </c>
      <c r="Z108" s="7">
        <f>IF(Y108&lt;LeagueRatings!$K$8,((LeagueRatings!$K$8-Y108)/LeagueRatings!$K$8)*36,(LeagueRatings!$K$8-Y108)/LeagueRatings!$K$11)</f>
        <v>-6.4491640721069547</v>
      </c>
      <c r="AA108" s="17">
        <v>0.51</v>
      </c>
      <c r="AB108" s="18">
        <f>+((LeagueRatings!$I$6-E108)*5)+9.5</f>
        <v>-8.6775061276674208</v>
      </c>
      <c r="AC108" s="18">
        <f t="shared" si="36"/>
        <v>4</v>
      </c>
      <c r="AD108" s="18">
        <f t="shared" si="37"/>
        <v>-2.1384233395406582</v>
      </c>
      <c r="AE108" s="4">
        <f t="shared" si="38"/>
        <v>1.891576660459342</v>
      </c>
      <c r="AF108" s="42" t="s">
        <v>807</v>
      </c>
      <c r="AG108" s="5" t="s">
        <v>54</v>
      </c>
      <c r="AH108" s="5" t="s">
        <v>41</v>
      </c>
      <c r="AI108" s="5" t="s">
        <v>47</v>
      </c>
      <c r="AJ108" s="15">
        <f>+AO108*LeagueRatings!$K$27</f>
        <v>30.246913580246911</v>
      </c>
      <c r="AK108" s="73">
        <f>F108*LeagueRatings!$K$27</f>
        <v>8.0246913580246915</v>
      </c>
      <c r="AL108" s="73">
        <f>G108*LeagueRatings!$K$27</f>
        <v>4.3209876543209873</v>
      </c>
      <c r="AM108" s="73">
        <f>T108*LeagueRatings!$K$27</f>
        <v>137.6543209876543</v>
      </c>
      <c r="AN108" s="27"/>
      <c r="AO108" s="73">
        <f t="shared" si="20"/>
        <v>49</v>
      </c>
      <c r="AS108" s="27"/>
      <c r="AT108" s="98">
        <v>29.67</v>
      </c>
      <c r="AU108" s="27"/>
    </row>
    <row r="109" spans="1:47" x14ac:dyDescent="0.2">
      <c r="A109" s="42" t="s">
        <v>1210</v>
      </c>
      <c r="B109" s="77" t="s">
        <v>238</v>
      </c>
      <c r="C109" s="77">
        <v>1</v>
      </c>
      <c r="D109" s="77">
        <v>0</v>
      </c>
      <c r="E109" s="98">
        <v>5.25</v>
      </c>
      <c r="F109" s="77">
        <v>10</v>
      </c>
      <c r="G109" s="77">
        <v>0</v>
      </c>
      <c r="H109" s="190">
        <v>0</v>
      </c>
      <c r="I109" s="190">
        <v>0</v>
      </c>
      <c r="J109" s="77">
        <v>0</v>
      </c>
      <c r="K109" s="77">
        <v>0</v>
      </c>
      <c r="L109" s="98">
        <v>12</v>
      </c>
      <c r="M109" s="77">
        <v>16</v>
      </c>
      <c r="N109" s="77">
        <v>8</v>
      </c>
      <c r="O109" s="77">
        <v>7</v>
      </c>
      <c r="P109" s="77">
        <v>0</v>
      </c>
      <c r="Q109" s="77">
        <v>6</v>
      </c>
      <c r="R109" s="77">
        <v>0</v>
      </c>
      <c r="S109" s="77">
        <v>5</v>
      </c>
      <c r="T109" s="77">
        <v>55</v>
      </c>
      <c r="U109" s="77"/>
      <c r="V109" s="51">
        <f t="shared" si="34"/>
        <v>10.909090909090908</v>
      </c>
      <c r="W109" s="7">
        <f>IF(V109&lt;LeagueRatings!$K$10,((LeagueRatings!$K$10-V109)/LeagueRatings!$K$10)*36,(LeagueRatings!$K$10-V109)*6.48)</f>
        <v>-17.741910585025323</v>
      </c>
      <c r="X109" s="17">
        <v>2.08</v>
      </c>
      <c r="Y109" s="17">
        <f t="shared" si="35"/>
        <v>0</v>
      </c>
      <c r="Z109" s="7">
        <f>IF(Y109&lt;LeagueRatings!$K$8,((LeagueRatings!$K$8-Y109)/LeagueRatings!$K$8)*36,(LeagueRatings!$K$8-Y109)/LeagueRatings!$K$11)</f>
        <v>36</v>
      </c>
      <c r="AA109" s="17">
        <v>-3.26</v>
      </c>
      <c r="AB109" s="18">
        <f>+((LeagueRatings!$I$6-E109)*5)+9.5</f>
        <v>2.3224938723325792</v>
      </c>
      <c r="AC109" s="18">
        <f t="shared" si="36"/>
        <v>4</v>
      </c>
      <c r="AD109" s="18">
        <f t="shared" si="37"/>
        <v>-1.6666666666666663</v>
      </c>
      <c r="AE109" s="4">
        <f t="shared" si="38"/>
        <v>1.153333333333334</v>
      </c>
      <c r="AF109" s="42" t="s">
        <v>1210</v>
      </c>
      <c r="AG109" s="5" t="s">
        <v>54</v>
      </c>
      <c r="AH109" s="5" t="s">
        <v>56</v>
      </c>
      <c r="AI109" s="5" t="s">
        <v>30</v>
      </c>
      <c r="AJ109" s="15">
        <f>+AO109*LeagueRatings!$K$27</f>
        <v>7.4074074074074066</v>
      </c>
      <c r="AK109" s="73">
        <f>F109*LeagueRatings!$K$27</f>
        <v>6.1728395061728394</v>
      </c>
      <c r="AL109" s="73">
        <f>G109*LeagueRatings!$K$27</f>
        <v>0</v>
      </c>
      <c r="AM109" s="73">
        <f>T109*LeagueRatings!$K$27</f>
        <v>33.950617283950614</v>
      </c>
      <c r="AN109" s="27"/>
      <c r="AO109" s="73">
        <f t="shared" si="20"/>
        <v>12</v>
      </c>
      <c r="AS109" s="27"/>
      <c r="AT109" s="98">
        <v>53.33</v>
      </c>
      <c r="AU109" s="27"/>
    </row>
    <row r="110" spans="1:47" x14ac:dyDescent="0.2">
      <c r="A110" s="42" t="s">
        <v>808</v>
      </c>
      <c r="B110" s="77" t="s">
        <v>238</v>
      </c>
      <c r="C110" s="77">
        <v>6</v>
      </c>
      <c r="D110" s="77">
        <v>1</v>
      </c>
      <c r="E110" s="98">
        <v>4.12</v>
      </c>
      <c r="F110" s="77">
        <v>67</v>
      </c>
      <c r="G110" s="77">
        <v>0</v>
      </c>
      <c r="H110" s="190">
        <v>0</v>
      </c>
      <c r="I110" s="190">
        <v>0</v>
      </c>
      <c r="J110" s="77">
        <v>3</v>
      </c>
      <c r="K110" s="77">
        <v>6</v>
      </c>
      <c r="L110" s="98">
        <v>59</v>
      </c>
      <c r="M110" s="77">
        <v>52</v>
      </c>
      <c r="N110" s="77">
        <v>32</v>
      </c>
      <c r="O110" s="77">
        <v>27</v>
      </c>
      <c r="P110" s="77">
        <v>10</v>
      </c>
      <c r="Q110" s="77">
        <v>24</v>
      </c>
      <c r="R110" s="77">
        <v>1</v>
      </c>
      <c r="S110" s="77">
        <v>34</v>
      </c>
      <c r="T110" s="77">
        <v>244</v>
      </c>
      <c r="U110" s="77"/>
      <c r="V110" s="51">
        <f t="shared" si="34"/>
        <v>9.4650205761316872</v>
      </c>
      <c r="W110" s="7">
        <f>IF(V110&lt;LeagueRatings!$K$10,((LeagueRatings!$K$10-V110)/LeagueRatings!$K$10)*36,(LeagueRatings!$K$10-V110)*6.48)</f>
        <v>-8.384334827449571</v>
      </c>
      <c r="X110" s="17">
        <v>0.76</v>
      </c>
      <c r="Y110" s="17">
        <f t="shared" si="35"/>
        <v>4.1152263374485596</v>
      </c>
      <c r="Z110" s="7">
        <f>IF(Y110&lt;LeagueRatings!$K$8,((LeagueRatings!$K$8-Y110)/LeagueRatings!$K$8)*36,(LeagueRatings!$K$8-Y110)/LeagueRatings!$K$11)</f>
        <v>-14.134918073930656</v>
      </c>
      <c r="AA110" s="17">
        <v>1.38</v>
      </c>
      <c r="AB110" s="18">
        <f>+((LeagueRatings!$I$6-E110)*5)+9.5</f>
        <v>7.9724938723325778</v>
      </c>
      <c r="AC110" s="18">
        <f t="shared" si="36"/>
        <v>7.9724938723325778</v>
      </c>
      <c r="AD110" s="18">
        <f t="shared" si="37"/>
        <v>0.76050847457627135</v>
      </c>
      <c r="AE110" s="4">
        <f t="shared" si="38"/>
        <v>10.87300234690885</v>
      </c>
      <c r="AF110" s="42" t="s">
        <v>808</v>
      </c>
      <c r="AG110" s="5" t="s">
        <v>75</v>
      </c>
      <c r="AH110" s="5" t="s">
        <v>50</v>
      </c>
      <c r="AI110" s="5" t="s">
        <v>46</v>
      </c>
      <c r="AJ110" s="15">
        <f>+AO110*LeagueRatings!$K$27</f>
        <v>36.419753086419753</v>
      </c>
      <c r="AK110" s="73">
        <f>F110*LeagueRatings!$K$27</f>
        <v>41.358024691358025</v>
      </c>
      <c r="AL110" s="73">
        <f>G110*LeagueRatings!$K$27</f>
        <v>0</v>
      </c>
      <c r="AM110" s="73">
        <f>T110*LeagueRatings!$K$27</f>
        <v>150.61728395061726</v>
      </c>
      <c r="AN110" s="27"/>
      <c r="AO110" s="73">
        <f t="shared" si="20"/>
        <v>59</v>
      </c>
      <c r="AS110" s="27"/>
      <c r="AT110" s="98">
        <v>48</v>
      </c>
      <c r="AU110" s="27"/>
    </row>
    <row r="111" spans="1:47" x14ac:dyDescent="0.2">
      <c r="A111" s="42" t="s">
        <v>814</v>
      </c>
      <c r="B111" s="77" t="s">
        <v>238</v>
      </c>
      <c r="C111" s="77">
        <v>9</v>
      </c>
      <c r="D111" s="77">
        <v>2</v>
      </c>
      <c r="E111" s="98">
        <v>1</v>
      </c>
      <c r="F111" s="77">
        <v>71</v>
      </c>
      <c r="G111" s="77">
        <v>0</v>
      </c>
      <c r="H111" s="190">
        <v>0</v>
      </c>
      <c r="I111" s="190">
        <v>0</v>
      </c>
      <c r="J111" s="77">
        <v>3</v>
      </c>
      <c r="K111" s="77">
        <v>6</v>
      </c>
      <c r="L111" s="98">
        <v>72</v>
      </c>
      <c r="M111" s="77">
        <v>38</v>
      </c>
      <c r="N111" s="77">
        <v>8</v>
      </c>
      <c r="O111" s="77">
        <v>8</v>
      </c>
      <c r="P111" s="77">
        <v>0</v>
      </c>
      <c r="Q111" s="77">
        <v>23</v>
      </c>
      <c r="R111" s="77">
        <v>0</v>
      </c>
      <c r="S111" s="77">
        <v>109</v>
      </c>
      <c r="T111" s="77">
        <v>279</v>
      </c>
      <c r="U111"/>
      <c r="V111" s="51">
        <f t="shared" si="34"/>
        <v>8.2437275985663092</v>
      </c>
      <c r="W111" s="7">
        <f>IF(V111&lt;LeagueRatings!$K$10,((LeagueRatings!$K$10-V111)/LeagueRatings!$K$10)*36,(LeagueRatings!$K$10-V111)*6.48)</f>
        <v>-0.47035633282592049</v>
      </c>
      <c r="X111" s="17">
        <v>0</v>
      </c>
      <c r="Y111" s="17">
        <f t="shared" si="35"/>
        <v>0</v>
      </c>
      <c r="Z111" s="7">
        <f>IF(Y111&lt;LeagueRatings!$K$8,((LeagueRatings!$K$8-Y111)/LeagueRatings!$K$8)*36,(LeagueRatings!$K$8-Y111)/LeagueRatings!$K$11)</f>
        <v>36</v>
      </c>
      <c r="AA111" s="17">
        <v>-3.26</v>
      </c>
      <c r="AB111" s="18">
        <f>+((LeagueRatings!$I$6-E111)*5)+9.5</f>
        <v>23.572493872332579</v>
      </c>
      <c r="AC111" s="18">
        <f t="shared" si="36"/>
        <v>23.572493872332579</v>
      </c>
      <c r="AD111" s="18">
        <f t="shared" si="37"/>
        <v>3.2355555555555555</v>
      </c>
      <c r="AE111" s="4">
        <f t="shared" si="38"/>
        <v>23.548049427888138</v>
      </c>
      <c r="AF111" s="42" t="s">
        <v>814</v>
      </c>
      <c r="AG111" s="5" t="s">
        <v>436</v>
      </c>
      <c r="AH111" s="5" t="s">
        <v>48</v>
      </c>
      <c r="AI111" s="5" t="s">
        <v>30</v>
      </c>
      <c r="AJ111" s="15">
        <f>+AO111*LeagueRatings!$K$27</f>
        <v>44.444444444444443</v>
      </c>
      <c r="AK111" s="73">
        <f>F111*LeagueRatings!$K$27</f>
        <v>43.827160493827158</v>
      </c>
      <c r="AL111" s="73">
        <f>G111*LeagueRatings!$K$27</f>
        <v>0</v>
      </c>
      <c r="AM111" s="73">
        <f>T111*LeagueRatings!$K$27</f>
        <v>172.2222222222222</v>
      </c>
      <c r="AO111" s="73">
        <f t="shared" si="20"/>
        <v>72</v>
      </c>
      <c r="AT111" s="98">
        <v>135.33000000000001</v>
      </c>
    </row>
    <row r="112" spans="1:47" x14ac:dyDescent="0.2">
      <c r="A112" s="42" t="s">
        <v>467</v>
      </c>
      <c r="B112" s="77" t="s">
        <v>238</v>
      </c>
      <c r="C112" s="77">
        <v>0</v>
      </c>
      <c r="D112" s="77">
        <v>2</v>
      </c>
      <c r="E112" s="98">
        <v>3.14</v>
      </c>
      <c r="F112" s="77">
        <v>17</v>
      </c>
      <c r="G112" s="77">
        <v>0</v>
      </c>
      <c r="H112" s="190">
        <v>0</v>
      </c>
      <c r="I112" s="190">
        <v>0</v>
      </c>
      <c r="J112" s="77">
        <v>0</v>
      </c>
      <c r="K112" s="77">
        <v>1</v>
      </c>
      <c r="L112" s="98">
        <v>14.33</v>
      </c>
      <c r="M112" s="77">
        <v>12</v>
      </c>
      <c r="N112" s="77">
        <v>7</v>
      </c>
      <c r="O112" s="77">
        <v>5</v>
      </c>
      <c r="P112" s="77">
        <v>1</v>
      </c>
      <c r="Q112" s="77">
        <v>5</v>
      </c>
      <c r="R112" s="77">
        <v>0</v>
      </c>
      <c r="S112" s="77">
        <v>3</v>
      </c>
      <c r="T112" s="77">
        <v>57</v>
      </c>
      <c r="U112" s="77"/>
      <c r="V112" s="51">
        <f t="shared" si="34"/>
        <v>8.7719298245614024</v>
      </c>
      <c r="W112" s="7">
        <f>IF(V112&lt;LeagueRatings!$K$10,((LeagueRatings!$K$10-V112)/LeagueRatings!$K$10)*36,(LeagueRatings!$K$10-V112)*6.48)</f>
        <v>-3.8931067572741243</v>
      </c>
      <c r="X112" s="17">
        <v>0.36</v>
      </c>
      <c r="Y112" s="17">
        <f t="shared" si="35"/>
        <v>1.7543859649122806</v>
      </c>
      <c r="Z112" s="7">
        <f>IF(Y112&lt;LeagueRatings!$K$8,((LeagueRatings!$K$8-Y112)/LeagueRatings!$K$8)*36,(LeagueRatings!$K$8-Y112)/LeagueRatings!$K$11)</f>
        <v>9.0770021287528451</v>
      </c>
      <c r="AA112" s="17">
        <v>-0.65</v>
      </c>
      <c r="AB112" s="18">
        <f>+((LeagueRatings!$I$6-E112)*5)+9.5</f>
        <v>12.872493872332578</v>
      </c>
      <c r="AC112" s="18">
        <f t="shared" si="36"/>
        <v>12.872493872332578</v>
      </c>
      <c r="AD112" s="18">
        <f t="shared" si="37"/>
        <v>1.0681716678297282</v>
      </c>
      <c r="AE112" s="4">
        <f t="shared" si="38"/>
        <v>13.650665540162306</v>
      </c>
      <c r="AF112" s="42" t="s">
        <v>467</v>
      </c>
      <c r="AG112" s="5" t="s">
        <v>22</v>
      </c>
      <c r="AH112" s="5" t="s">
        <v>81</v>
      </c>
      <c r="AI112" s="5" t="s">
        <v>63</v>
      </c>
      <c r="AJ112" s="15">
        <f>+AO112*LeagueRatings!$K$27</f>
        <v>9.2592592592592595</v>
      </c>
      <c r="AK112" s="73">
        <f>F112*LeagueRatings!$K$27</f>
        <v>10.493827160493826</v>
      </c>
      <c r="AL112" s="73">
        <f>G112*LeagueRatings!$K$27</f>
        <v>0</v>
      </c>
      <c r="AM112" s="73">
        <f>T112*LeagueRatings!$K$27</f>
        <v>35.185185185185183</v>
      </c>
      <c r="AO112" s="73">
        <f t="shared" si="20"/>
        <v>15</v>
      </c>
      <c r="AT112" s="98">
        <v>24.33</v>
      </c>
    </row>
    <row r="113" spans="1:47" x14ac:dyDescent="0.2">
      <c r="A113" s="42" t="s">
        <v>803</v>
      </c>
      <c r="B113" s="77" t="s">
        <v>238</v>
      </c>
      <c r="C113" s="77">
        <v>9</v>
      </c>
      <c r="D113" s="77">
        <v>12</v>
      </c>
      <c r="E113" s="98">
        <v>2.5299999999999998</v>
      </c>
      <c r="F113" s="77">
        <v>31</v>
      </c>
      <c r="G113" s="77">
        <v>25</v>
      </c>
      <c r="H113" s="190">
        <v>0</v>
      </c>
      <c r="I113" s="190">
        <v>0</v>
      </c>
      <c r="J113" s="77">
        <v>0</v>
      </c>
      <c r="K113" s="77">
        <v>0</v>
      </c>
      <c r="L113" s="98">
        <v>149.33000000000001</v>
      </c>
      <c r="M113" s="77">
        <v>113</v>
      </c>
      <c r="N113" s="77">
        <v>52</v>
      </c>
      <c r="O113" s="77">
        <v>42</v>
      </c>
      <c r="P113" s="77">
        <v>12</v>
      </c>
      <c r="Q113" s="77">
        <v>53</v>
      </c>
      <c r="R113" s="77">
        <v>2</v>
      </c>
      <c r="S113" s="77">
        <v>113</v>
      </c>
      <c r="T113" s="77">
        <v>606</v>
      </c>
      <c r="U113" s="77"/>
      <c r="V113" s="51">
        <f t="shared" si="34"/>
        <v>8.443708609271523</v>
      </c>
      <c r="W113" s="7">
        <f>IF(V113&lt;LeagueRatings!$K$10,((LeagueRatings!$K$10-V113)/LeagueRatings!$K$10)*36,(LeagueRatings!$K$10-V113)*6.48)</f>
        <v>-1.7662332821957059</v>
      </c>
      <c r="X113" s="17">
        <v>0.18</v>
      </c>
      <c r="Y113" s="17">
        <f t="shared" si="35"/>
        <v>1.9867549668874174</v>
      </c>
      <c r="Z113" s="7">
        <f>IF(Y113&lt;LeagueRatings!$K$8,((LeagueRatings!$K$8-Y113)/LeagueRatings!$K$8)*36,(LeagueRatings!$K$8-Y113)/LeagueRatings!$K$11)</f>
        <v>5.5110421458061989</v>
      </c>
      <c r="AA113" s="17">
        <v>-0.42</v>
      </c>
      <c r="AB113" s="18">
        <f>+((LeagueRatings!$I$6-E113)*5)+9.5</f>
        <v>15.922493872332581</v>
      </c>
      <c r="AC113" s="18">
        <f t="shared" si="36"/>
        <v>15.922493872332581</v>
      </c>
      <c r="AD113" s="18">
        <f t="shared" si="37"/>
        <v>1.6330067635438292</v>
      </c>
      <c r="AE113" s="4">
        <f t="shared" si="38"/>
        <v>17.315500635876411</v>
      </c>
      <c r="AF113" s="42" t="s">
        <v>803</v>
      </c>
      <c r="AG113" s="5" t="s">
        <v>57</v>
      </c>
      <c r="AH113" s="5" t="s">
        <v>32</v>
      </c>
      <c r="AI113" s="5" t="s">
        <v>41</v>
      </c>
      <c r="AJ113" s="15">
        <f>+AO113*LeagueRatings!$K$27</f>
        <v>92.592592592592581</v>
      </c>
      <c r="AK113" s="73">
        <f>F113*LeagueRatings!$K$27</f>
        <v>19.1358024691358</v>
      </c>
      <c r="AL113" s="73">
        <f>G113*LeagueRatings!$K$27</f>
        <v>15.432098765432098</v>
      </c>
      <c r="AM113" s="73">
        <f>T113*LeagueRatings!$K$27</f>
        <v>374.07407407407408</v>
      </c>
      <c r="AO113" s="73">
        <f t="shared" si="20"/>
        <v>150</v>
      </c>
      <c r="AT113" s="98">
        <v>211.67</v>
      </c>
    </row>
    <row r="114" spans="1:47" x14ac:dyDescent="0.2">
      <c r="A114" s="42" t="s">
        <v>933</v>
      </c>
      <c r="B114" s="77" t="s">
        <v>238</v>
      </c>
      <c r="C114" s="77">
        <v>3</v>
      </c>
      <c r="D114" s="77">
        <v>0</v>
      </c>
      <c r="E114" s="98">
        <v>1.53</v>
      </c>
      <c r="F114" s="77">
        <v>23</v>
      </c>
      <c r="G114" s="77">
        <v>0</v>
      </c>
      <c r="H114" s="190">
        <v>0</v>
      </c>
      <c r="I114" s="190">
        <v>0</v>
      </c>
      <c r="J114" s="77">
        <v>0</v>
      </c>
      <c r="K114" s="77">
        <v>0</v>
      </c>
      <c r="L114" s="98">
        <v>17.670000000000002</v>
      </c>
      <c r="M114" s="77">
        <v>13</v>
      </c>
      <c r="N114" s="77">
        <v>3</v>
      </c>
      <c r="O114" s="77">
        <v>3</v>
      </c>
      <c r="P114" s="77">
        <v>1</v>
      </c>
      <c r="Q114" s="77">
        <v>4</v>
      </c>
      <c r="R114" s="77">
        <v>1</v>
      </c>
      <c r="S114" s="77">
        <v>16</v>
      </c>
      <c r="T114" s="77">
        <v>67</v>
      </c>
      <c r="U114" s="77"/>
      <c r="V114" s="51">
        <f t="shared" si="34"/>
        <v>4.5454545454545459</v>
      </c>
      <c r="W114" s="7">
        <f>IF(V114&lt;LeagueRatings!$K$10,((LeagueRatings!$K$10-V114)/LeagueRatings!$K$10)*36,(LeagueRatings!$K$10-V114)*6.48)</f>
        <v>15.973867943020538</v>
      </c>
      <c r="X114" s="17">
        <v>-1.39</v>
      </c>
      <c r="Y114" s="17">
        <f t="shared" si="35"/>
        <v>1.5151515151515151</v>
      </c>
      <c r="Z114" s="7">
        <f>IF(Y114&lt;LeagueRatings!$K$8,((LeagueRatings!$K$8-Y114)/LeagueRatings!$K$8)*36,(LeagueRatings!$K$8-Y114)/LeagueRatings!$K$11)</f>
        <v>12.748320020286549</v>
      </c>
      <c r="AA114" s="17">
        <v>-0.97</v>
      </c>
      <c r="AB114" s="18">
        <f>+((LeagueRatings!$I$6-E114)*5)+9.5</f>
        <v>20.922493872332581</v>
      </c>
      <c r="AC114" s="18">
        <f t="shared" si="36"/>
        <v>20.922493872332581</v>
      </c>
      <c r="AD114" s="18">
        <f t="shared" si="37"/>
        <v>1.7800282965478214</v>
      </c>
      <c r="AE114" s="4">
        <f t="shared" si="38"/>
        <v>20.342522168880404</v>
      </c>
      <c r="AF114" s="42" t="s">
        <v>933</v>
      </c>
      <c r="AG114" s="5" t="s">
        <v>82</v>
      </c>
      <c r="AH114" s="5" t="s">
        <v>53</v>
      </c>
      <c r="AI114" s="5" t="s">
        <v>24</v>
      </c>
      <c r="AJ114" s="15">
        <f>+AO114*LeagueRatings!$K$27</f>
        <v>11.111111111111111</v>
      </c>
      <c r="AK114" s="73">
        <f>F114*LeagueRatings!$K$27</f>
        <v>14.19753086419753</v>
      </c>
      <c r="AL114" s="73">
        <f>G114*LeagueRatings!$K$27</f>
        <v>0</v>
      </c>
      <c r="AM114" s="73">
        <f>T114*LeagueRatings!$K$27</f>
        <v>41.358024691358025</v>
      </c>
      <c r="AO114" s="73">
        <f t="shared" si="20"/>
        <v>18</v>
      </c>
      <c r="AT114" s="98">
        <v>58.33</v>
      </c>
    </row>
    <row r="115" spans="1:47" x14ac:dyDescent="0.2">
      <c r="A115" s="42" t="s">
        <v>813</v>
      </c>
      <c r="B115" s="77" t="s">
        <v>238</v>
      </c>
      <c r="C115" s="77">
        <v>13</v>
      </c>
      <c r="D115" s="77">
        <v>11</v>
      </c>
      <c r="E115" s="98">
        <v>4.13</v>
      </c>
      <c r="F115" s="77">
        <v>32</v>
      </c>
      <c r="G115" s="77">
        <v>32</v>
      </c>
      <c r="H115" s="190">
        <v>1</v>
      </c>
      <c r="I115" s="190">
        <v>0</v>
      </c>
      <c r="J115" s="77">
        <v>0</v>
      </c>
      <c r="K115" s="77">
        <v>0</v>
      </c>
      <c r="L115" s="98">
        <v>202.67</v>
      </c>
      <c r="M115" s="77">
        <v>215</v>
      </c>
      <c r="N115" s="77">
        <v>100</v>
      </c>
      <c r="O115" s="77">
        <v>93</v>
      </c>
      <c r="P115" s="77">
        <v>23</v>
      </c>
      <c r="Q115" s="77">
        <v>49</v>
      </c>
      <c r="R115" s="77">
        <v>0</v>
      </c>
      <c r="S115" s="77">
        <v>124</v>
      </c>
      <c r="T115" s="77">
        <v>864</v>
      </c>
      <c r="U115" s="77"/>
      <c r="V115" s="51">
        <f t="shared" si="34"/>
        <v>5.6712962962962967</v>
      </c>
      <c r="W115" s="7">
        <f>IF(V115&lt;LeagueRatings!$K$10,((LeagueRatings!$K$10-V115)/LeagueRatings!$K$10)*36,(LeagueRatings!$K$10-V115)*6.48)</f>
        <v>11.013691715944606</v>
      </c>
      <c r="X115" s="17">
        <v>-0.92</v>
      </c>
      <c r="Y115" s="17">
        <f t="shared" si="35"/>
        <v>2.6620370370370372</v>
      </c>
      <c r="Z115" s="7">
        <f>IF(Y115&lt;LeagueRatings!$K$8,((LeagueRatings!$K$8-Y115)/LeagueRatings!$K$8)*36,(LeagueRatings!$K$8-Y115)/LeagueRatings!$K$11)</f>
        <v>-2.5257643594707981</v>
      </c>
      <c r="AA115" s="17">
        <v>0.24</v>
      </c>
      <c r="AB115" s="18">
        <f>+((LeagueRatings!$I$6-E115)*5)+9.5</f>
        <v>7.9224938723325788</v>
      </c>
      <c r="AC115" s="18">
        <f t="shared" si="36"/>
        <v>7.9224938723325788</v>
      </c>
      <c r="AD115" s="18">
        <f t="shared" si="37"/>
        <v>-0.30418907583756871</v>
      </c>
      <c r="AE115" s="4">
        <f t="shared" si="38"/>
        <v>6.9383047964950109</v>
      </c>
      <c r="AF115" s="42" t="s">
        <v>813</v>
      </c>
      <c r="AG115" s="61" t="s">
        <v>71</v>
      </c>
      <c r="AH115" s="61" t="s">
        <v>63</v>
      </c>
      <c r="AI115" s="61" t="s">
        <v>76</v>
      </c>
      <c r="AJ115" s="15">
        <f>+AO115*LeagueRatings!$K$27</f>
        <v>125.30864197530863</v>
      </c>
      <c r="AK115" s="73">
        <f>F115*LeagueRatings!$K$27</f>
        <v>19.753086419753085</v>
      </c>
      <c r="AL115" s="73">
        <f>G115*LeagueRatings!$K$27</f>
        <v>19.753086419753085</v>
      </c>
      <c r="AM115" s="73">
        <f>T115*LeagueRatings!$K$27</f>
        <v>533.33333333333326</v>
      </c>
      <c r="AO115" s="73">
        <f t="shared" si="20"/>
        <v>203</v>
      </c>
      <c r="AT115" s="98">
        <v>70.33</v>
      </c>
    </row>
    <row r="116" spans="1:47" x14ac:dyDescent="0.2">
      <c r="A116" s="42" t="s">
        <v>843</v>
      </c>
      <c r="B116" s="77" t="s">
        <v>238</v>
      </c>
      <c r="C116" s="77">
        <v>0</v>
      </c>
      <c r="D116" s="77">
        <v>2</v>
      </c>
      <c r="E116" s="98">
        <v>4.66</v>
      </c>
      <c r="F116" s="77">
        <v>6</v>
      </c>
      <c r="G116" s="77">
        <v>3</v>
      </c>
      <c r="H116" s="190">
        <v>0</v>
      </c>
      <c r="I116" s="190">
        <v>0</v>
      </c>
      <c r="J116" s="77">
        <v>0</v>
      </c>
      <c r="K116" s="77">
        <v>0</v>
      </c>
      <c r="L116" s="98">
        <v>19.329999999999998</v>
      </c>
      <c r="M116" s="77">
        <v>26</v>
      </c>
      <c r="N116" s="77">
        <v>12</v>
      </c>
      <c r="O116" s="77">
        <v>10</v>
      </c>
      <c r="P116" s="77">
        <v>0</v>
      </c>
      <c r="Q116" s="77">
        <v>3</v>
      </c>
      <c r="R116" s="77">
        <v>0</v>
      </c>
      <c r="S116" s="77">
        <v>15</v>
      </c>
      <c r="T116" s="77">
        <v>86</v>
      </c>
      <c r="U116" s="77"/>
      <c r="V116" s="51">
        <f t="shared" si="34"/>
        <v>3.4883720930232558</v>
      </c>
      <c r="W116" s="7">
        <f>IF(V116&lt;LeagueRatings!$K$10,((LeagueRatings!$K$10-V116)/LeagueRatings!$K$10)*36,(LeagueRatings!$K$10-V116)*6.48)</f>
        <v>20.631107956271578</v>
      </c>
      <c r="X116" s="17">
        <v>-1.89</v>
      </c>
      <c r="Y116" s="17">
        <f t="shared" si="35"/>
        <v>0</v>
      </c>
      <c r="Z116" s="7">
        <f>IF(Y116&lt;LeagueRatings!$K$8,((LeagueRatings!$K$8-Y116)/LeagueRatings!$K$8)*36,(LeagueRatings!$K$8-Y116)/LeagueRatings!$K$11)</f>
        <v>36</v>
      </c>
      <c r="AA116" s="17">
        <v>-3.26</v>
      </c>
      <c r="AB116" s="18">
        <f>+((LeagueRatings!$I$6-E116)*5)+9.5</f>
        <v>5.2724938723325785</v>
      </c>
      <c r="AC116" s="18">
        <f t="shared" si="36"/>
        <v>5.2724938723325785</v>
      </c>
      <c r="AD116" s="18">
        <f t="shared" si="37"/>
        <v>-1.7252974650801867</v>
      </c>
      <c r="AE116" s="4">
        <f t="shared" si="38"/>
        <v>-1.6028035927476076</v>
      </c>
      <c r="AF116" s="42" t="s">
        <v>843</v>
      </c>
      <c r="AG116" s="5" t="s">
        <v>28</v>
      </c>
      <c r="AH116" s="5" t="s">
        <v>85</v>
      </c>
      <c r="AI116" s="5" t="s">
        <v>30</v>
      </c>
      <c r="AJ116" s="15">
        <f>+AO116*LeagueRatings!$K$27</f>
        <v>12.345679012345679</v>
      </c>
      <c r="AK116" s="73">
        <f>F116*LeagueRatings!$K$27</f>
        <v>3.7037037037037033</v>
      </c>
      <c r="AL116" s="73">
        <f>G116*LeagueRatings!$K$27</f>
        <v>1.8518518518518516</v>
      </c>
      <c r="AM116" s="73">
        <f>T116*LeagueRatings!$K$27</f>
        <v>53.086419753086417</v>
      </c>
      <c r="AO116" s="73">
        <f t="shared" si="20"/>
        <v>20</v>
      </c>
      <c r="AT116" s="98">
        <v>67</v>
      </c>
    </row>
    <row r="117" spans="1:47" x14ac:dyDescent="0.2">
      <c r="A117" s="42" t="s">
        <v>812</v>
      </c>
      <c r="B117" s="77" t="s">
        <v>238</v>
      </c>
      <c r="C117" s="77">
        <v>4</v>
      </c>
      <c r="D117" s="77">
        <v>3</v>
      </c>
      <c r="E117" s="98">
        <v>1.41</v>
      </c>
      <c r="F117" s="77">
        <v>70</v>
      </c>
      <c r="G117" s="77">
        <v>0</v>
      </c>
      <c r="H117" s="190">
        <v>0</v>
      </c>
      <c r="I117" s="190">
        <v>0</v>
      </c>
      <c r="J117" s="77">
        <v>0</v>
      </c>
      <c r="K117" s="77">
        <v>1</v>
      </c>
      <c r="L117" s="98">
        <v>70</v>
      </c>
      <c r="M117" s="77">
        <v>54</v>
      </c>
      <c r="N117" s="77">
        <v>12</v>
      </c>
      <c r="O117" s="77">
        <v>11</v>
      </c>
      <c r="P117" s="77">
        <v>0</v>
      </c>
      <c r="Q117" s="77">
        <v>26</v>
      </c>
      <c r="R117" s="77">
        <v>0</v>
      </c>
      <c r="S117" s="77">
        <v>59</v>
      </c>
      <c r="T117" s="77">
        <v>285</v>
      </c>
      <c r="U117" s="77"/>
      <c r="V117" s="51">
        <f t="shared" si="34"/>
        <v>9.1228070175438596</v>
      </c>
      <c r="W117" s="7">
        <f>IF(V117&lt;LeagueRatings!$K$10,((LeagueRatings!$K$10-V117)/LeagueRatings!$K$10)*36,(LeagueRatings!$K$10-V117)*6.48)</f>
        <v>-6.1667909678004476</v>
      </c>
      <c r="X117" s="17">
        <v>0.54</v>
      </c>
      <c r="Y117" s="17">
        <f t="shared" si="35"/>
        <v>0</v>
      </c>
      <c r="Z117" s="7">
        <f>IF(Y117&lt;LeagueRatings!$K$8,((LeagueRatings!$K$8-Y117)/LeagueRatings!$K$8)*36,(LeagueRatings!$K$8-Y117)/LeagueRatings!$K$11)</f>
        <v>36</v>
      </c>
      <c r="AA117" s="17">
        <v>-3.26</v>
      </c>
      <c r="AB117" s="18">
        <f>+((LeagueRatings!$I$6-E117)*5)+9.5</f>
        <v>21.522493872332582</v>
      </c>
      <c r="AC117" s="18">
        <f t="shared" si="36"/>
        <v>21.522493872332582</v>
      </c>
      <c r="AD117" s="18">
        <f t="shared" si="37"/>
        <v>1.5299999999999996</v>
      </c>
      <c r="AE117" s="4">
        <f t="shared" si="38"/>
        <v>20.332493872332584</v>
      </c>
      <c r="AF117" s="42" t="s">
        <v>812</v>
      </c>
      <c r="AG117" s="5" t="s">
        <v>82</v>
      </c>
      <c r="AH117" s="5" t="s">
        <v>47</v>
      </c>
      <c r="AI117" s="5" t="s">
        <v>30</v>
      </c>
      <c r="AJ117" s="15">
        <f>+AO117*LeagueRatings!$K$27</f>
        <v>43.209876543209873</v>
      </c>
      <c r="AK117" s="73">
        <f>F117*LeagueRatings!$K$27</f>
        <v>43.209876543209873</v>
      </c>
      <c r="AL117" s="73">
        <f>G117*LeagueRatings!$K$27</f>
        <v>0</v>
      </c>
      <c r="AM117" s="73">
        <f>T117*LeagueRatings!$K$27</f>
        <v>175.92592592592592</v>
      </c>
      <c r="AN117" s="34"/>
      <c r="AO117" s="73">
        <f t="shared" si="20"/>
        <v>70</v>
      </c>
      <c r="AS117" s="34"/>
      <c r="AT117" s="98">
        <v>94</v>
      </c>
      <c r="AU117" s="34"/>
    </row>
    <row r="118" spans="1:47" s="34" customFormat="1" x14ac:dyDescent="0.2">
      <c r="A118" s="42" t="s">
        <v>802</v>
      </c>
      <c r="B118" s="77" t="s">
        <v>238</v>
      </c>
      <c r="C118" s="77">
        <v>1</v>
      </c>
      <c r="D118" s="77">
        <v>3</v>
      </c>
      <c r="E118" s="98">
        <v>1.44</v>
      </c>
      <c r="F118" s="77">
        <v>65</v>
      </c>
      <c r="G118" s="77">
        <v>0</v>
      </c>
      <c r="H118" s="190">
        <v>0</v>
      </c>
      <c r="I118" s="190">
        <v>0</v>
      </c>
      <c r="J118" s="77">
        <v>46</v>
      </c>
      <c r="K118" s="77">
        <v>48</v>
      </c>
      <c r="L118" s="98">
        <v>62.33</v>
      </c>
      <c r="M118" s="77">
        <v>37</v>
      </c>
      <c r="N118" s="77">
        <v>13</v>
      </c>
      <c r="O118" s="77">
        <v>10</v>
      </c>
      <c r="P118" s="77">
        <v>3</v>
      </c>
      <c r="Q118" s="77">
        <v>20</v>
      </c>
      <c r="R118" s="77">
        <v>0</v>
      </c>
      <c r="S118" s="77">
        <v>90</v>
      </c>
      <c r="T118" s="77">
        <v>240</v>
      </c>
      <c r="U118" s="77"/>
      <c r="V118" s="51">
        <f t="shared" si="34"/>
        <v>8.3333333333333321</v>
      </c>
      <c r="W118" s="7">
        <f>IF(V118&lt;LeagueRatings!$K$10,((LeagueRatings!$K$10-V118)/LeagueRatings!$K$10)*36,(LeagueRatings!$K$10-V118)*6.48)</f>
        <v>-1.0510014941162291</v>
      </c>
      <c r="X118" s="17">
        <v>0.09</v>
      </c>
      <c r="Y118" s="17">
        <f t="shared" si="35"/>
        <v>1.25</v>
      </c>
      <c r="Z118" s="7">
        <f>IF(Y118&lt;LeagueRatings!$K$8,((LeagueRatings!$K$8-Y118)/LeagueRatings!$K$8)*36,(LeagueRatings!$K$8-Y118)/LeagueRatings!$K$11)</f>
        <v>16.817364016736402</v>
      </c>
      <c r="AA118" s="17">
        <v>-1.32</v>
      </c>
      <c r="AB118" s="18">
        <f>+((LeagueRatings!$I$6-E118)*5)+9.5</f>
        <v>21.37249387233258</v>
      </c>
      <c r="AC118" s="18">
        <f t="shared" si="36"/>
        <v>21.37249387233258</v>
      </c>
      <c r="AD118" s="18">
        <f t="shared" si="37"/>
        <v>2.7746975774105564</v>
      </c>
      <c r="AE118" s="4">
        <f t="shared" si="38"/>
        <v>22.917191449743136</v>
      </c>
      <c r="AF118" s="42" t="s">
        <v>802</v>
      </c>
      <c r="AG118" s="5" t="s">
        <v>968</v>
      </c>
      <c r="AH118" s="5" t="s">
        <v>16</v>
      </c>
      <c r="AI118" s="5" t="s">
        <v>88</v>
      </c>
      <c r="AJ118" s="15">
        <f>+AO118*LeagueRatings!$K$27</f>
        <v>38.888888888888886</v>
      </c>
      <c r="AK118" s="73">
        <f>F118*LeagueRatings!$K$27</f>
        <v>40.123456790123456</v>
      </c>
      <c r="AL118" s="73">
        <f>G118*LeagueRatings!$K$27</f>
        <v>0</v>
      </c>
      <c r="AM118" s="73">
        <f>T118*LeagueRatings!$K$27</f>
        <v>148.14814814814815</v>
      </c>
      <c r="AO118" s="73">
        <f t="shared" si="20"/>
        <v>63</v>
      </c>
      <c r="AP118" s="116"/>
      <c r="AQ118" s="116"/>
      <c r="AR118" s="116"/>
      <c r="AT118" s="98">
        <v>211</v>
      </c>
    </row>
    <row r="119" spans="1:47" x14ac:dyDescent="0.2">
      <c r="A119" s="42" t="s">
        <v>800</v>
      </c>
      <c r="B119" s="77" t="s">
        <v>238</v>
      </c>
      <c r="C119" s="77">
        <v>0</v>
      </c>
      <c r="D119" s="77">
        <v>0</v>
      </c>
      <c r="E119" s="98">
        <v>81</v>
      </c>
      <c r="F119" s="77">
        <v>1</v>
      </c>
      <c r="G119" s="77">
        <v>0</v>
      </c>
      <c r="H119" s="190">
        <v>0</v>
      </c>
      <c r="I119" s="190">
        <v>0</v>
      </c>
      <c r="J119" s="77">
        <v>0</v>
      </c>
      <c r="K119" s="77">
        <v>0</v>
      </c>
      <c r="L119" s="98">
        <v>0.67</v>
      </c>
      <c r="M119" s="77">
        <v>5</v>
      </c>
      <c r="N119" s="77">
        <v>6</v>
      </c>
      <c r="O119" s="77">
        <v>6</v>
      </c>
      <c r="P119" s="77">
        <v>1</v>
      </c>
      <c r="Q119" s="77">
        <v>1</v>
      </c>
      <c r="R119" s="77">
        <v>0</v>
      </c>
      <c r="S119" s="77">
        <v>2</v>
      </c>
      <c r="T119" s="77">
        <v>8</v>
      </c>
      <c r="U119" s="77"/>
      <c r="V119" s="51">
        <f t="shared" si="34"/>
        <v>12.5</v>
      </c>
      <c r="W119" s="7">
        <f>IF(V119&lt;LeagueRatings!$K$10,((LeagueRatings!$K$10-V119)/LeagueRatings!$K$10)*36,(LeagueRatings!$K$10-V119)*6.48)</f>
        <v>-28.051001494116239</v>
      </c>
      <c r="X119" s="17">
        <v>3.8</v>
      </c>
      <c r="Y119" s="17">
        <f t="shared" si="35"/>
        <v>12.5</v>
      </c>
      <c r="Z119" s="7">
        <f>IF(Y119&lt;LeagueRatings!$K$8,((LeagueRatings!$K$8-Y119)/LeagueRatings!$K$8)*36,(LeagueRatings!$K$8-Y119)/LeagueRatings!$K$11)</f>
        <v>-81.118707647628256</v>
      </c>
      <c r="AA119" s="17">
        <v>4.8600000000000003</v>
      </c>
      <c r="AB119" s="18">
        <f>+((LeagueRatings!$I$6-E119)*5)+9.5</f>
        <v>-376.42750612766741</v>
      </c>
      <c r="AC119" s="18">
        <f t="shared" si="36"/>
        <v>4</v>
      </c>
      <c r="AD119" s="18">
        <f t="shared" si="37"/>
        <v>-32.31343283582089</v>
      </c>
      <c r="AE119" s="4">
        <f t="shared" si="38"/>
        <v>-19.65343283582089</v>
      </c>
      <c r="AF119" s="42" t="s">
        <v>800</v>
      </c>
      <c r="AG119" s="5" t="s">
        <v>28</v>
      </c>
      <c r="AH119" s="5" t="s">
        <v>80</v>
      </c>
      <c r="AI119" s="5" t="s">
        <v>66</v>
      </c>
      <c r="AJ119" s="15">
        <f>+AO119*LeagueRatings!$K$27</f>
        <v>0.61728395061728392</v>
      </c>
      <c r="AK119" s="73">
        <f>F119*LeagueRatings!$K$27</f>
        <v>0.61728395061728392</v>
      </c>
      <c r="AL119" s="73">
        <f>G119*LeagueRatings!$K$27</f>
        <v>0</v>
      </c>
      <c r="AM119" s="73">
        <f>T119*LeagueRatings!$K$27</f>
        <v>4.9382716049382713</v>
      </c>
      <c r="AO119" s="73">
        <f t="shared" si="20"/>
        <v>1</v>
      </c>
      <c r="AT119" s="98">
        <v>228.67</v>
      </c>
    </row>
    <row r="120" spans="1:47" x14ac:dyDescent="0.2">
      <c r="A120" s="42" t="s">
        <v>804</v>
      </c>
      <c r="B120" s="77" t="s">
        <v>238</v>
      </c>
      <c r="C120" s="77">
        <v>14</v>
      </c>
      <c r="D120" s="77">
        <v>8</v>
      </c>
      <c r="E120" s="98">
        <v>3.21</v>
      </c>
      <c r="F120" s="77">
        <v>34</v>
      </c>
      <c r="G120" s="77">
        <v>34</v>
      </c>
      <c r="H120" s="190">
        <v>1</v>
      </c>
      <c r="I120" s="190">
        <v>1</v>
      </c>
      <c r="J120" s="77">
        <v>0</v>
      </c>
      <c r="K120" s="77">
        <v>0</v>
      </c>
      <c r="L120" s="98">
        <v>227</v>
      </c>
      <c r="M120" s="77">
        <v>224</v>
      </c>
      <c r="N120" s="77">
        <v>95</v>
      </c>
      <c r="O120" s="77">
        <v>81</v>
      </c>
      <c r="P120" s="77">
        <v>23</v>
      </c>
      <c r="Q120" s="77">
        <v>44</v>
      </c>
      <c r="R120" s="77">
        <v>0</v>
      </c>
      <c r="S120" s="77">
        <v>180</v>
      </c>
      <c r="T120" s="77">
        <v>939</v>
      </c>
      <c r="U120" s="77"/>
      <c r="V120" s="51">
        <f t="shared" ref="V120:V121" si="39">+(Q120-R120)/(T120-R120)*100</f>
        <v>4.685835995740149</v>
      </c>
      <c r="W120" s="7">
        <f>IF(V120&lt;LeagueRatings!$K$10,((LeagueRatings!$K$10-V120)/LeagueRatings!$K$10)*36,(LeagueRatings!$K$10-V120)*6.48)</f>
        <v>15.355382501431185</v>
      </c>
      <c r="X120" s="17">
        <v>-1.29</v>
      </c>
      <c r="Y120" s="17">
        <f t="shared" ref="Y120:Y121" si="40">(P120/(T120-R120))*100</f>
        <v>2.4494142705005326</v>
      </c>
      <c r="Z120" s="7">
        <f>IF(Y120&lt;LeagueRatings!$K$8,((LeagueRatings!$K$8-Y120)/LeagueRatings!$K$8)*36,(LeagueRatings!$K$8-Y120)/LeagueRatings!$K$11)</f>
        <v>-0.82717603431798692</v>
      </c>
      <c r="AA120" s="17">
        <v>0.08</v>
      </c>
      <c r="AB120" s="18">
        <f>+((LeagueRatings!$I$6-E120)*5)+9.5</f>
        <v>12.522493872332578</v>
      </c>
      <c r="AC120" s="18">
        <f t="shared" ref="AC120:AC121" si="41">IF(AB120&lt;4,4,AB120)</f>
        <v>12.522493872332578</v>
      </c>
      <c r="AD120" s="18">
        <f t="shared" ref="AD120:AD121" si="42">IF(M120&lt;L120,((1-(M120/L120))*7)-0.07,(1-(M120/L120))*5)</f>
        <v>2.2511013215858966E-2</v>
      </c>
      <c r="AE120" s="4">
        <f t="shared" ref="AE120:AE121" si="43">+X120+AA120+AC120+AD120</f>
        <v>11.335004885548436</v>
      </c>
      <c r="AF120" s="42" t="s">
        <v>804</v>
      </c>
      <c r="AG120" s="5" t="s">
        <v>64</v>
      </c>
      <c r="AH120" s="5" t="s">
        <v>29</v>
      </c>
      <c r="AI120" s="5" t="s">
        <v>16</v>
      </c>
      <c r="AJ120" s="15">
        <f>+AO120*LeagueRatings!$K$27</f>
        <v>140.12345679012344</v>
      </c>
      <c r="AK120" s="73">
        <f>F120*LeagueRatings!$K$27</f>
        <v>20.987654320987652</v>
      </c>
      <c r="AL120" s="73">
        <f>G120*LeagueRatings!$K$27</f>
        <v>20.987654320987652</v>
      </c>
      <c r="AM120" s="73">
        <f>T120*LeagueRatings!$K$27</f>
        <v>579.62962962962956</v>
      </c>
      <c r="AO120" s="73">
        <f t="shared" ref="AO120:AO121" si="44">ROUNDUP(L120,0)</f>
        <v>227</v>
      </c>
      <c r="AT120" s="98">
        <v>228.67</v>
      </c>
    </row>
    <row r="121" spans="1:47" x14ac:dyDescent="0.2">
      <c r="A121" s="42" t="s">
        <v>822</v>
      </c>
      <c r="B121" s="77" t="s">
        <v>238</v>
      </c>
      <c r="C121" s="77">
        <v>11</v>
      </c>
      <c r="D121" s="77">
        <v>10</v>
      </c>
      <c r="E121" s="98">
        <v>3.71</v>
      </c>
      <c r="F121" s="77">
        <v>30</v>
      </c>
      <c r="G121" s="77">
        <v>30</v>
      </c>
      <c r="H121" s="190">
        <v>1</v>
      </c>
      <c r="I121" s="190">
        <v>1</v>
      </c>
      <c r="J121" s="77">
        <v>0</v>
      </c>
      <c r="K121" s="77">
        <v>0</v>
      </c>
      <c r="L121" s="98">
        <v>187</v>
      </c>
      <c r="M121" s="77">
        <v>197</v>
      </c>
      <c r="N121" s="77">
        <v>82</v>
      </c>
      <c r="O121" s="77">
        <v>77</v>
      </c>
      <c r="P121" s="77">
        <v>19</v>
      </c>
      <c r="Q121" s="77">
        <v>41</v>
      </c>
      <c r="R121" s="77">
        <v>4</v>
      </c>
      <c r="S121" s="77">
        <v>128</v>
      </c>
      <c r="T121" s="77">
        <v>790</v>
      </c>
      <c r="U121" s="77"/>
      <c r="V121" s="51">
        <f t="shared" si="39"/>
        <v>4.7073791348600507</v>
      </c>
      <c r="W121" s="7">
        <f>IF(V121&lt;LeagueRatings!$K$10,((LeagueRatings!$K$10-V121)/LeagueRatings!$K$10)*36,(LeagueRatings!$K$10-V121)*6.48)</f>
        <v>15.260468836665037</v>
      </c>
      <c r="X121" s="17">
        <v>-1.29</v>
      </c>
      <c r="Y121" s="17">
        <f t="shared" si="40"/>
        <v>2.4173027989821882</v>
      </c>
      <c r="Z121" s="7">
        <f>IF(Y121&lt;LeagueRatings!$K$8,((LeagueRatings!$K$8-Y121)/LeagueRatings!$K$8)*36,(LeagueRatings!$K$8-Y121)/LeagueRatings!$K$11)</f>
        <v>-0.57064578822520917</v>
      </c>
      <c r="AA121" s="17">
        <v>0.08</v>
      </c>
      <c r="AB121" s="18">
        <f>+((LeagueRatings!$I$6-E121)*5)+9.5</f>
        <v>10.022493872332578</v>
      </c>
      <c r="AC121" s="18">
        <f t="shared" si="41"/>
        <v>10.022493872332578</v>
      </c>
      <c r="AD121" s="18">
        <f t="shared" si="42"/>
        <v>-0.26737967914438499</v>
      </c>
      <c r="AE121" s="4">
        <f t="shared" si="43"/>
        <v>8.5451141931881924</v>
      </c>
      <c r="AF121" s="42" t="s">
        <v>822</v>
      </c>
      <c r="AG121" s="5" t="s">
        <v>37</v>
      </c>
      <c r="AH121" s="5" t="s">
        <v>29</v>
      </c>
      <c r="AI121" s="5" t="s">
        <v>16</v>
      </c>
      <c r="AJ121" s="15">
        <f>+AO121*LeagueRatings!$K$27</f>
        <v>115.43209876543209</v>
      </c>
      <c r="AK121" s="73">
        <f>F121*LeagueRatings!$K$27</f>
        <v>18.518518518518519</v>
      </c>
      <c r="AL121" s="73">
        <f>G121*LeagueRatings!$K$27</f>
        <v>18.518518518518519</v>
      </c>
      <c r="AM121" s="73">
        <f>T121*LeagueRatings!$K$27</f>
        <v>487.65432098765427</v>
      </c>
      <c r="AO121" s="73">
        <f t="shared" si="44"/>
        <v>187</v>
      </c>
      <c r="AT121" s="98">
        <v>33.33</v>
      </c>
    </row>
    <row r="122" spans="1:47" x14ac:dyDescent="0.2">
      <c r="A122" s="42" t="s">
        <v>810</v>
      </c>
      <c r="B122" s="77" t="s">
        <v>238</v>
      </c>
      <c r="C122" s="77">
        <v>14</v>
      </c>
      <c r="D122" s="77">
        <v>10</v>
      </c>
      <c r="E122" s="98">
        <v>3.2</v>
      </c>
      <c r="F122" s="77">
        <v>31</v>
      </c>
      <c r="G122" s="77">
        <v>30</v>
      </c>
      <c r="H122" s="190">
        <v>0</v>
      </c>
      <c r="I122" s="190">
        <v>0</v>
      </c>
      <c r="J122" s="77">
        <v>0</v>
      </c>
      <c r="K122" s="77">
        <v>0</v>
      </c>
      <c r="L122" s="98">
        <v>183</v>
      </c>
      <c r="M122" s="77">
        <v>168</v>
      </c>
      <c r="N122" s="77">
        <v>70</v>
      </c>
      <c r="O122" s="77">
        <v>65</v>
      </c>
      <c r="P122" s="77">
        <v>14</v>
      </c>
      <c r="Q122" s="77">
        <v>69</v>
      </c>
      <c r="R122" s="77">
        <v>1</v>
      </c>
      <c r="S122" s="77">
        <v>159</v>
      </c>
      <c r="T122" s="77">
        <v>782</v>
      </c>
      <c r="U122" s="77"/>
      <c r="V122" s="51">
        <f t="shared" ref="V122" si="45">+(Q122-R122)/(T122-R122)*100</f>
        <v>8.7067861715749046</v>
      </c>
      <c r="W122" s="7">
        <f>IF(V122&lt;LeagueRatings!$K$10,((LeagueRatings!$K$10-V122)/LeagueRatings!$K$10)*36,(LeagueRatings!$K$10-V122)*6.48)</f>
        <v>-3.4709758859216189</v>
      </c>
      <c r="X122" s="17">
        <v>0.27</v>
      </c>
      <c r="Y122" s="17">
        <f t="shared" ref="Y122" si="46">(P122/(T122-R122))*100</f>
        <v>1.7925736235595391</v>
      </c>
      <c r="Z122" s="7">
        <f>IF(Y122&lt;LeagueRatings!$K$8,((LeagueRatings!$K$8-Y122)/LeagueRatings!$K$8)*36,(LeagueRatings!$K$8-Y122)/LeagueRatings!$K$11)</f>
        <v>8.4909701648460558</v>
      </c>
      <c r="AA122" s="17">
        <v>-0.56999999999999995</v>
      </c>
      <c r="AB122" s="18">
        <f>+((LeagueRatings!$I$6-E122)*5)+9.5</f>
        <v>12.572493872332577</v>
      </c>
      <c r="AC122" s="18">
        <f t="shared" ref="AC122" si="47">IF(AB122&lt;4,4,AB122)</f>
        <v>12.572493872332577</v>
      </c>
      <c r="AD122" s="18">
        <f t="shared" ref="AD122" si="48">IF(M122&lt;L122,((1-(M122/L122))*7)-0.07,(1-(M122/L122))*5)</f>
        <v>0.5037704918032786</v>
      </c>
      <c r="AE122" s="4">
        <f t="shared" ref="AE122" si="49">+X122+AA122+AC122+AD122</f>
        <v>12.776264364135855</v>
      </c>
      <c r="AF122" s="42" t="s">
        <v>810</v>
      </c>
      <c r="AG122" s="5" t="s">
        <v>17</v>
      </c>
      <c r="AH122" s="5" t="s">
        <v>76</v>
      </c>
      <c r="AI122" s="5" t="s">
        <v>21</v>
      </c>
      <c r="AJ122" s="15">
        <f>+AO122*LeagueRatings!$K$27</f>
        <v>112.96296296296296</v>
      </c>
      <c r="AK122" s="73">
        <f>F122*LeagueRatings!$K$27</f>
        <v>19.1358024691358</v>
      </c>
      <c r="AL122" s="73">
        <f>G122*LeagueRatings!$K$27</f>
        <v>18.518518518518519</v>
      </c>
      <c r="AM122" s="73">
        <f>T122*LeagueRatings!$K$27</f>
        <v>482.71604938271605</v>
      </c>
      <c r="AO122" s="73">
        <f t="shared" si="20"/>
        <v>183</v>
      </c>
      <c r="AT122" s="98">
        <v>33.33</v>
      </c>
    </row>
    <row r="123" spans="1:47" s="29" customFormat="1" x14ac:dyDescent="0.2">
      <c r="A123" s="108"/>
      <c r="B123" s="77"/>
      <c r="C123" s="77"/>
      <c r="D123" s="77"/>
      <c r="E123" s="98"/>
      <c r="F123" s="77"/>
      <c r="G123" s="77"/>
      <c r="H123" s="190"/>
      <c r="I123" s="190"/>
      <c r="J123" s="77"/>
      <c r="K123" s="77"/>
      <c r="L123" s="113"/>
      <c r="M123" s="77"/>
      <c r="N123" s="77"/>
      <c r="O123" s="77"/>
      <c r="P123" s="77"/>
      <c r="Q123"/>
      <c r="R123" s="77"/>
      <c r="S123" s="77"/>
      <c r="T123" s="77"/>
      <c r="U123" s="77"/>
      <c r="V123" s="51"/>
      <c r="W123" s="7"/>
      <c r="X123" s="17"/>
      <c r="Y123" s="17"/>
      <c r="Z123" s="7"/>
      <c r="AA123" s="17"/>
      <c r="AB123" s="18"/>
      <c r="AC123" s="18"/>
      <c r="AD123" s="18"/>
      <c r="AE123" s="4"/>
      <c r="AF123" s="108"/>
      <c r="AG123" s="5"/>
      <c r="AH123" s="5"/>
      <c r="AI123" s="5"/>
      <c r="AJ123" s="15"/>
      <c r="AK123" s="73"/>
      <c r="AL123" s="73"/>
      <c r="AM123" s="73"/>
      <c r="AN123" s="25"/>
      <c r="AO123" s="73"/>
      <c r="AP123" s="116"/>
      <c r="AQ123" s="116"/>
      <c r="AR123" s="116"/>
      <c r="AS123" s="25"/>
      <c r="AT123" s="113"/>
      <c r="AU123" s="25"/>
    </row>
    <row r="124" spans="1:47" s="29" customFormat="1" x14ac:dyDescent="0.2">
      <c r="A124" s="70" t="s">
        <v>151</v>
      </c>
      <c r="B124" s="71" t="s">
        <v>245</v>
      </c>
      <c r="C124" s="72" t="s">
        <v>105</v>
      </c>
      <c r="D124" s="71" t="s">
        <v>106</v>
      </c>
      <c r="E124" s="72" t="s">
        <v>107</v>
      </c>
      <c r="F124" s="71" t="s">
        <v>153</v>
      </c>
      <c r="G124" s="71" t="s">
        <v>108</v>
      </c>
      <c r="H124" s="197" t="s">
        <v>109</v>
      </c>
      <c r="I124" s="191" t="s">
        <v>434</v>
      </c>
      <c r="J124" s="73" t="s">
        <v>110</v>
      </c>
      <c r="K124" s="73" t="s">
        <v>246</v>
      </c>
      <c r="L124" s="72" t="s">
        <v>111</v>
      </c>
      <c r="M124" s="71" t="s">
        <v>112</v>
      </c>
      <c r="N124" s="71" t="s">
        <v>113</v>
      </c>
      <c r="O124" s="71" t="s">
        <v>114</v>
      </c>
      <c r="P124" s="71" t="s">
        <v>115</v>
      </c>
      <c r="Q124" s="71" t="s">
        <v>116</v>
      </c>
      <c r="R124" s="71" t="s">
        <v>118</v>
      </c>
      <c r="S124" s="71" t="s">
        <v>117</v>
      </c>
      <c r="T124" s="71" t="s">
        <v>156</v>
      </c>
      <c r="U124" s="71"/>
      <c r="V124" s="120" t="s">
        <v>2</v>
      </c>
      <c r="W124" s="119" t="s">
        <v>3</v>
      </c>
      <c r="X124" s="120" t="s">
        <v>4</v>
      </c>
      <c r="Y124" s="121" t="s">
        <v>5</v>
      </c>
      <c r="Z124" s="119" t="s">
        <v>6</v>
      </c>
      <c r="AA124" s="120" t="s">
        <v>7</v>
      </c>
      <c r="AB124" s="122" t="s">
        <v>8</v>
      </c>
      <c r="AC124" s="122" t="s">
        <v>101</v>
      </c>
      <c r="AD124" s="122" t="s">
        <v>9</v>
      </c>
      <c r="AE124" s="131" t="s">
        <v>10</v>
      </c>
      <c r="AF124" s="70" t="s">
        <v>151</v>
      </c>
      <c r="AG124" s="8" t="s">
        <v>11</v>
      </c>
      <c r="AH124" s="8" t="s">
        <v>12</v>
      </c>
      <c r="AI124" s="8" t="s">
        <v>13</v>
      </c>
      <c r="AJ124" s="15"/>
      <c r="AK124" s="73"/>
      <c r="AL124" s="73"/>
      <c r="AM124" s="73"/>
      <c r="AN124" s="125"/>
      <c r="AO124" s="73"/>
      <c r="AP124" s="117"/>
      <c r="AQ124" s="117"/>
      <c r="AR124" s="117"/>
      <c r="AS124" s="125"/>
      <c r="AT124" s="72" t="s">
        <v>111</v>
      </c>
      <c r="AU124" s="125"/>
    </row>
    <row r="125" spans="1:47" x14ac:dyDescent="0.2">
      <c r="A125" s="70"/>
      <c r="B125" s="71"/>
      <c r="C125" s="72"/>
      <c r="D125" s="71"/>
      <c r="E125" s="72"/>
      <c r="F125" s="71"/>
      <c r="G125" s="71"/>
      <c r="H125" s="197"/>
      <c r="I125" s="191"/>
      <c r="J125" s="73"/>
      <c r="K125" s="73"/>
      <c r="L125" s="72"/>
      <c r="M125" s="71"/>
      <c r="N125" s="71"/>
      <c r="O125" s="71"/>
      <c r="P125" s="71"/>
      <c r="Q125" s="125"/>
      <c r="R125" s="71"/>
      <c r="S125" s="71"/>
      <c r="T125" s="71"/>
      <c r="U125" s="71"/>
      <c r="V125" s="51"/>
      <c r="W125" s="7"/>
      <c r="Y125" s="17"/>
      <c r="Z125" s="7"/>
      <c r="AB125" s="18"/>
      <c r="AC125" s="18"/>
      <c r="AD125" s="18"/>
      <c r="AE125" s="4"/>
      <c r="AF125" s="70"/>
      <c r="AG125" s="8"/>
      <c r="AH125" s="8"/>
      <c r="AI125" s="8"/>
      <c r="AJ125" s="15"/>
      <c r="AK125" s="73"/>
      <c r="AL125" s="73"/>
      <c r="AM125" s="73"/>
      <c r="AN125" s="125"/>
      <c r="AO125" s="73"/>
      <c r="AS125" s="125"/>
      <c r="AT125" s="72"/>
      <c r="AU125" s="125"/>
    </row>
    <row r="126" spans="1:47" s="125" customFormat="1" x14ac:dyDescent="0.2">
      <c r="A126" s="42" t="s">
        <v>622</v>
      </c>
      <c r="B126" s="77" t="s">
        <v>231</v>
      </c>
      <c r="C126" s="77">
        <v>1</v>
      </c>
      <c r="D126" s="77">
        <v>3</v>
      </c>
      <c r="E126" s="98">
        <v>3.48</v>
      </c>
      <c r="F126" s="77">
        <v>40</v>
      </c>
      <c r="G126" s="77">
        <v>0</v>
      </c>
      <c r="H126" s="190">
        <v>0</v>
      </c>
      <c r="I126" s="190">
        <v>0</v>
      </c>
      <c r="J126" s="77">
        <v>1</v>
      </c>
      <c r="K126" s="77">
        <v>2</v>
      </c>
      <c r="L126" s="98">
        <v>33.67</v>
      </c>
      <c r="M126" s="77">
        <v>29</v>
      </c>
      <c r="N126" s="77">
        <v>15</v>
      </c>
      <c r="O126" s="77">
        <v>13</v>
      </c>
      <c r="P126" s="77">
        <v>0</v>
      </c>
      <c r="Q126" s="77">
        <v>10</v>
      </c>
      <c r="R126" s="77">
        <v>1</v>
      </c>
      <c r="S126" s="77">
        <v>36</v>
      </c>
      <c r="T126" s="77">
        <v>142</v>
      </c>
      <c r="U126" s="77"/>
      <c r="V126" s="51">
        <f t="shared" ref="V126:V140" si="50">+(Q126-R126)/(T126-R126)*100</f>
        <v>6.3829787234042552</v>
      </c>
      <c r="W126" s="7">
        <f>IF(V126&lt;LeagueRatings!$K$10,((LeagueRatings!$K$10-V126)/LeagueRatings!$K$10)*36,(LeagueRatings!$K$10-V126)*6.48)</f>
        <v>7.8781975370075674</v>
      </c>
      <c r="X126" s="17">
        <v>-0.65</v>
      </c>
      <c r="Y126" s="17">
        <f t="shared" ref="Y126:Y140" si="51">(P126/(T126-R126))*100</f>
        <v>0</v>
      </c>
      <c r="Z126" s="7">
        <f>IF(Y126&lt;LeagueRatings!$K$8,((LeagueRatings!$K$8-Y126)/LeagueRatings!$K$8)*36,(LeagueRatings!$K$8-Y126)/LeagueRatings!$K$11)</f>
        <v>36</v>
      </c>
      <c r="AA126" s="17">
        <v>-3.26</v>
      </c>
      <c r="AB126" s="18">
        <f>+((LeagueRatings!$I$6-E126)*5)+9.5</f>
        <v>11.172493872332579</v>
      </c>
      <c r="AC126" s="18">
        <f t="shared" ref="AC126:AC140" si="52">IF(AB126&lt;4,4,AB126)</f>
        <v>11.172493872332579</v>
      </c>
      <c r="AD126" s="18">
        <f t="shared" ref="AD126:AD140" si="53">IF(M126&lt;L126,((1-(M126/L126))*7)-0.07,(1-(M126/L126))*5)</f>
        <v>0.90089397089397116</v>
      </c>
      <c r="AE126" s="4">
        <f t="shared" ref="AE126:AE140" si="54">+X126+AA126+AC126+AD126</f>
        <v>8.1633878432265501</v>
      </c>
      <c r="AF126" s="42" t="s">
        <v>622</v>
      </c>
      <c r="AG126" s="5" t="s">
        <v>37</v>
      </c>
      <c r="AH126" s="5" t="s">
        <v>21</v>
      </c>
      <c r="AI126" s="5" t="s">
        <v>30</v>
      </c>
      <c r="AJ126" s="15">
        <f>+AO126*LeagueRatings!$K$27</f>
        <v>20.987654320987652</v>
      </c>
      <c r="AK126" s="73">
        <f>F126*LeagueRatings!$K$27</f>
        <v>24.691358024691358</v>
      </c>
      <c r="AL126" s="73">
        <f>G126*LeagueRatings!$K$27</f>
        <v>0</v>
      </c>
      <c r="AM126" s="73">
        <f>T126*LeagueRatings!$K$27</f>
        <v>87.654320987654316</v>
      </c>
      <c r="AN126" s="25"/>
      <c r="AO126" s="73">
        <f t="shared" si="20"/>
        <v>34</v>
      </c>
      <c r="AP126" s="116"/>
      <c r="AQ126" s="116"/>
      <c r="AR126" s="116"/>
      <c r="AS126" s="25"/>
      <c r="AT126" s="98">
        <v>132.66999999999999</v>
      </c>
      <c r="AU126" s="25"/>
    </row>
    <row r="127" spans="1:47" s="125" customFormat="1" x14ac:dyDescent="0.2">
      <c r="A127" s="42" t="s">
        <v>824</v>
      </c>
      <c r="B127" s="77" t="s">
        <v>231</v>
      </c>
      <c r="C127" s="77">
        <v>0</v>
      </c>
      <c r="D127" s="77">
        <v>2</v>
      </c>
      <c r="E127" s="98">
        <v>2.63</v>
      </c>
      <c r="F127" s="77">
        <v>74</v>
      </c>
      <c r="G127" s="77">
        <v>0</v>
      </c>
      <c r="H127" s="190">
        <v>0</v>
      </c>
      <c r="I127" s="190">
        <v>0</v>
      </c>
      <c r="J127" s="77">
        <v>2</v>
      </c>
      <c r="K127" s="77">
        <v>4</v>
      </c>
      <c r="L127" s="98">
        <v>65</v>
      </c>
      <c r="M127" s="77">
        <v>45</v>
      </c>
      <c r="N127" s="77">
        <v>19</v>
      </c>
      <c r="O127" s="77">
        <v>19</v>
      </c>
      <c r="P127" s="77">
        <v>4</v>
      </c>
      <c r="Q127" s="77">
        <v>23</v>
      </c>
      <c r="R127" s="77">
        <v>2</v>
      </c>
      <c r="S127" s="77">
        <v>75</v>
      </c>
      <c r="T127" s="77">
        <v>260</v>
      </c>
      <c r="U127" s="77"/>
      <c r="V127" s="51">
        <f t="shared" si="50"/>
        <v>8.1395348837209305</v>
      </c>
      <c r="W127" s="7">
        <f>IF(V127&lt;LeagueRatings!$K$10,((LeagueRatings!$K$10-V127)/LeagueRatings!$K$10)*36,(LeagueRatings!$K$10-V127)*6.48)</f>
        <v>0.13925189796701234</v>
      </c>
      <c r="X127" s="17">
        <v>0</v>
      </c>
      <c r="Y127" s="17">
        <f t="shared" si="51"/>
        <v>1.5503875968992249</v>
      </c>
      <c r="Z127" s="7">
        <f>IF(Y127&lt;LeagueRatings!$K$8,((LeagueRatings!$K$8-Y127)/LeagueRatings!$K$8)*36,(LeagueRatings!$K$8-Y127)/LeagueRatings!$K$11)</f>
        <v>12.207583276572279</v>
      </c>
      <c r="AA127" s="17">
        <v>-0.89</v>
      </c>
      <c r="AB127" s="18">
        <f>+((LeagueRatings!$I$6-E127)*5)+9.5</f>
        <v>15.422493872332579</v>
      </c>
      <c r="AC127" s="18">
        <f t="shared" si="52"/>
        <v>15.422493872332579</v>
      </c>
      <c r="AD127" s="18">
        <f t="shared" si="53"/>
        <v>2.0838461538461543</v>
      </c>
      <c r="AE127" s="4">
        <f t="shared" si="54"/>
        <v>16.616340026178733</v>
      </c>
      <c r="AF127" s="42" t="s">
        <v>824</v>
      </c>
      <c r="AG127" s="5" t="s">
        <v>57</v>
      </c>
      <c r="AH127" s="5" t="s">
        <v>48</v>
      </c>
      <c r="AI127" s="5" t="s">
        <v>52</v>
      </c>
      <c r="AJ127" s="15">
        <f>+AO127*LeagueRatings!$K$27</f>
        <v>40.123456790123456</v>
      </c>
      <c r="AK127" s="73">
        <f>F127*LeagueRatings!$K$27</f>
        <v>45.679012345679013</v>
      </c>
      <c r="AL127" s="73">
        <f>G127*LeagueRatings!$K$27</f>
        <v>0</v>
      </c>
      <c r="AM127" s="73">
        <f>T127*LeagueRatings!$K$27</f>
        <v>160.49382716049382</v>
      </c>
      <c r="AN127" s="25"/>
      <c r="AO127" s="73">
        <f t="shared" si="20"/>
        <v>65</v>
      </c>
      <c r="AP127" s="116"/>
      <c r="AQ127" s="116"/>
      <c r="AR127" s="116"/>
      <c r="AS127" s="25"/>
      <c r="AT127" s="98">
        <v>15.33</v>
      </c>
      <c r="AU127" s="25"/>
    </row>
    <row r="128" spans="1:47" x14ac:dyDescent="0.2">
      <c r="A128" s="42" t="s">
        <v>820</v>
      </c>
      <c r="B128" s="77" t="s">
        <v>231</v>
      </c>
      <c r="C128" s="77">
        <v>2</v>
      </c>
      <c r="D128" s="77">
        <v>1</v>
      </c>
      <c r="E128" s="98">
        <v>3.04</v>
      </c>
      <c r="F128" s="77">
        <v>25</v>
      </c>
      <c r="G128" s="77">
        <v>0</v>
      </c>
      <c r="H128" s="190">
        <v>0</v>
      </c>
      <c r="I128" s="190">
        <v>0</v>
      </c>
      <c r="J128" s="77">
        <v>0</v>
      </c>
      <c r="K128" s="77">
        <v>0</v>
      </c>
      <c r="L128" s="98">
        <v>23.67</v>
      </c>
      <c r="M128" s="77">
        <v>11</v>
      </c>
      <c r="N128" s="77">
        <v>9</v>
      </c>
      <c r="O128" s="77">
        <v>8</v>
      </c>
      <c r="P128" s="77">
        <v>1</v>
      </c>
      <c r="Q128" s="77">
        <v>20</v>
      </c>
      <c r="R128" s="77">
        <v>1</v>
      </c>
      <c r="S128" s="77">
        <v>26</v>
      </c>
      <c r="T128" s="77">
        <v>101</v>
      </c>
      <c r="U128" s="77"/>
      <c r="V128" s="51">
        <f t="shared" si="50"/>
        <v>19</v>
      </c>
      <c r="W128" s="7">
        <f>IF(V128&lt;LeagueRatings!$K$10,((LeagueRatings!$K$10-V128)/LeagueRatings!$K$10)*36,(LeagueRatings!$K$10-V128)*6.48)</f>
        <v>-70.17100149411624</v>
      </c>
      <c r="X128" s="17">
        <v>5.44</v>
      </c>
      <c r="Y128" s="17">
        <f t="shared" si="51"/>
        <v>1</v>
      </c>
      <c r="Z128" s="7">
        <f>IF(Y128&lt;LeagueRatings!$K$8,((LeagueRatings!$K$8-Y128)/LeagueRatings!$K$8)*36,(LeagueRatings!$K$8-Y128)/LeagueRatings!$K$11)</f>
        <v>20.653891213389123</v>
      </c>
      <c r="AA128" s="17">
        <v>-1.68</v>
      </c>
      <c r="AB128" s="18">
        <f>+((LeagueRatings!$I$6-E128)*5)+9.5</f>
        <v>13.372493872332578</v>
      </c>
      <c r="AC128" s="18">
        <f t="shared" si="52"/>
        <v>13.372493872332578</v>
      </c>
      <c r="AD128" s="18">
        <f t="shared" si="53"/>
        <v>3.6769370511195612</v>
      </c>
      <c r="AE128" s="4">
        <f t="shared" si="54"/>
        <v>20.80943092345214</v>
      </c>
      <c r="AF128" s="42" t="s">
        <v>820</v>
      </c>
      <c r="AG128" s="5" t="s">
        <v>31</v>
      </c>
      <c r="AH128" s="5" t="s">
        <v>66</v>
      </c>
      <c r="AI128" s="5" t="s">
        <v>85</v>
      </c>
      <c r="AJ128" s="15">
        <f>+AO128*LeagueRatings!$K$27</f>
        <v>14.814814814814813</v>
      </c>
      <c r="AK128" s="73">
        <f>F128*LeagueRatings!$K$27</f>
        <v>15.432098765432098</v>
      </c>
      <c r="AL128" s="73">
        <f>G128*LeagueRatings!$K$27</f>
        <v>0</v>
      </c>
      <c r="AM128" s="73">
        <f>T128*LeagueRatings!$K$27</f>
        <v>62.345679012345677</v>
      </c>
      <c r="AO128" s="73">
        <f t="shared" si="20"/>
        <v>24</v>
      </c>
      <c r="AT128" s="98">
        <v>72.33</v>
      </c>
    </row>
    <row r="129" spans="1:47" x14ac:dyDescent="0.2">
      <c r="A129" s="42" t="s">
        <v>1215</v>
      </c>
      <c r="B129" s="77" t="s">
        <v>231</v>
      </c>
      <c r="C129" s="77">
        <v>4</v>
      </c>
      <c r="D129" s="77">
        <v>4</v>
      </c>
      <c r="E129" s="98">
        <v>2.9</v>
      </c>
      <c r="F129" s="77">
        <v>60</v>
      </c>
      <c r="G129" s="77">
        <v>0</v>
      </c>
      <c r="H129" s="190">
        <v>0</v>
      </c>
      <c r="I129" s="190">
        <v>0</v>
      </c>
      <c r="J129" s="77">
        <v>0</v>
      </c>
      <c r="K129" s="77">
        <v>2</v>
      </c>
      <c r="L129" s="98">
        <v>59</v>
      </c>
      <c r="M129" s="77">
        <v>51</v>
      </c>
      <c r="N129" s="77">
        <v>22</v>
      </c>
      <c r="O129" s="77">
        <v>19</v>
      </c>
      <c r="P129" s="77">
        <v>3</v>
      </c>
      <c r="Q129" s="77">
        <v>19</v>
      </c>
      <c r="R129" s="77">
        <v>6</v>
      </c>
      <c r="S129" s="77">
        <v>54</v>
      </c>
      <c r="T129" s="77">
        <v>246</v>
      </c>
      <c r="U129" s="77"/>
      <c r="V129" s="51">
        <f t="shared" si="50"/>
        <v>5.416666666666667</v>
      </c>
      <c r="W129" s="7">
        <f>IF(V129&lt;LeagueRatings!$K$10,((LeagueRatings!$K$10-V129)/LeagueRatings!$K$10)*36,(LeagueRatings!$K$10-V129)*6.48)</f>
        <v>12.135525965432809</v>
      </c>
      <c r="X129" s="17">
        <v>-1.01</v>
      </c>
      <c r="Y129" s="17">
        <f t="shared" si="51"/>
        <v>1.25</v>
      </c>
      <c r="Z129" s="7">
        <f>IF(Y129&lt;LeagueRatings!$K$8,((LeagueRatings!$K$8-Y129)/LeagueRatings!$K$8)*36,(LeagueRatings!$K$8-Y129)/LeagueRatings!$K$11)</f>
        <v>16.817364016736402</v>
      </c>
      <c r="AA129" s="17">
        <v>-1.32</v>
      </c>
      <c r="AB129" s="18">
        <f>+((LeagueRatings!$I$6-E129)*5)+9.5</f>
        <v>14.072493872332579</v>
      </c>
      <c r="AC129" s="18">
        <f t="shared" si="52"/>
        <v>14.072493872332579</v>
      </c>
      <c r="AD129" s="18">
        <f t="shared" si="53"/>
        <v>0.87915254237288121</v>
      </c>
      <c r="AE129" s="4">
        <f t="shared" si="54"/>
        <v>12.621646414705459</v>
      </c>
      <c r="AF129" s="42" t="s">
        <v>1215</v>
      </c>
      <c r="AG129" s="5" t="s">
        <v>17</v>
      </c>
      <c r="AH129" s="5" t="s">
        <v>52</v>
      </c>
      <c r="AI129" s="5" t="s">
        <v>88</v>
      </c>
      <c r="AJ129" s="15">
        <f>+AO129*LeagueRatings!$K$27</f>
        <v>36.419753086419753</v>
      </c>
      <c r="AK129" s="73">
        <f>F129*LeagueRatings!$K$27</f>
        <v>37.037037037037038</v>
      </c>
      <c r="AL129" s="73">
        <f>G129*LeagueRatings!$K$27</f>
        <v>0</v>
      </c>
      <c r="AM129" s="73">
        <f>T129*LeagueRatings!$K$27</f>
        <v>151.85185185185185</v>
      </c>
      <c r="AO129" s="73">
        <f t="shared" si="20"/>
        <v>59</v>
      </c>
      <c r="AT129" s="98">
        <v>68.67</v>
      </c>
    </row>
    <row r="130" spans="1:47" s="35" customFormat="1" x14ac:dyDescent="0.2">
      <c r="A130" s="42" t="s">
        <v>471</v>
      </c>
      <c r="B130" s="77" t="s">
        <v>231</v>
      </c>
      <c r="C130" s="77">
        <v>3</v>
      </c>
      <c r="D130" s="77">
        <v>2</v>
      </c>
      <c r="E130" s="98">
        <v>2.57</v>
      </c>
      <c r="F130" s="77">
        <v>30</v>
      </c>
      <c r="G130" s="77">
        <v>6</v>
      </c>
      <c r="H130" s="190">
        <v>0</v>
      </c>
      <c r="I130" s="190">
        <v>0</v>
      </c>
      <c r="J130" s="77">
        <v>0</v>
      </c>
      <c r="K130" s="77">
        <v>0</v>
      </c>
      <c r="L130" s="98">
        <v>56</v>
      </c>
      <c r="M130" s="77">
        <v>42</v>
      </c>
      <c r="N130" s="77">
        <v>17</v>
      </c>
      <c r="O130" s="77">
        <v>16</v>
      </c>
      <c r="P130" s="77">
        <v>5</v>
      </c>
      <c r="Q130" s="77">
        <v>17</v>
      </c>
      <c r="R130" s="77">
        <v>1</v>
      </c>
      <c r="S130" s="77">
        <v>57</v>
      </c>
      <c r="T130" s="77">
        <v>225</v>
      </c>
      <c r="U130" s="77"/>
      <c r="V130" s="51">
        <f t="shared" si="50"/>
        <v>7.1428571428571423</v>
      </c>
      <c r="W130" s="7">
        <f>IF(V130&lt;LeagueRatings!$K$10,((LeagueRatings!$K$10-V130)/LeagueRatings!$K$10)*36,(LeagueRatings!$K$10-V130)*6.48)</f>
        <v>4.5303639104608511</v>
      </c>
      <c r="X130" s="17">
        <v>-0.4</v>
      </c>
      <c r="Y130" s="17">
        <f t="shared" si="51"/>
        <v>2.2321428571428572</v>
      </c>
      <c r="Z130" s="7">
        <f>IF(Y130&lt;LeagueRatings!$K$8,((LeagueRatings!$K$8-Y130)/LeagueRatings!$K$8)*36,(LeagueRatings!$K$8-Y130)/LeagueRatings!$K$11)</f>
        <v>1.7452928870292872</v>
      </c>
      <c r="AA130" s="17">
        <v>-0.14000000000000001</v>
      </c>
      <c r="AB130" s="18">
        <f>+((LeagueRatings!$I$6-E130)*5)+9.5</f>
        <v>15.72249387233258</v>
      </c>
      <c r="AC130" s="18">
        <f t="shared" si="52"/>
        <v>15.72249387233258</v>
      </c>
      <c r="AD130" s="18">
        <f t="shared" si="53"/>
        <v>1.68</v>
      </c>
      <c r="AE130" s="4">
        <f t="shared" si="54"/>
        <v>16.862493872332578</v>
      </c>
      <c r="AF130" s="42" t="s">
        <v>471</v>
      </c>
      <c r="AG130" s="5" t="s">
        <v>57</v>
      </c>
      <c r="AH130" s="5" t="s">
        <v>51</v>
      </c>
      <c r="AI130" s="5" t="s">
        <v>61</v>
      </c>
      <c r="AJ130" s="15">
        <f>+AO130*LeagueRatings!$K$27</f>
        <v>34.567901234567898</v>
      </c>
      <c r="AK130" s="73">
        <f>F130*LeagueRatings!$K$27</f>
        <v>18.518518518518519</v>
      </c>
      <c r="AL130" s="73">
        <f>G130*LeagueRatings!$K$27</f>
        <v>3.7037037037037033</v>
      </c>
      <c r="AM130" s="73">
        <f>T130*LeagueRatings!$K$27</f>
        <v>138.88888888888889</v>
      </c>
      <c r="AN130" s="25"/>
      <c r="AO130" s="73">
        <f t="shared" si="20"/>
        <v>56</v>
      </c>
      <c r="AP130" s="116"/>
      <c r="AQ130" s="116"/>
      <c r="AR130" s="116"/>
      <c r="AS130" s="25"/>
      <c r="AT130" s="98">
        <v>26</v>
      </c>
      <c r="AU130" s="25"/>
    </row>
    <row r="131" spans="1:47" x14ac:dyDescent="0.2">
      <c r="A131" s="42" t="s">
        <v>823</v>
      </c>
      <c r="B131" s="77" t="s">
        <v>231</v>
      </c>
      <c r="C131" s="77">
        <v>13</v>
      </c>
      <c r="D131" s="77">
        <v>4</v>
      </c>
      <c r="E131" s="98">
        <v>2.61</v>
      </c>
      <c r="F131" s="77">
        <v>26</v>
      </c>
      <c r="G131" s="77">
        <v>26</v>
      </c>
      <c r="H131" s="190">
        <v>1</v>
      </c>
      <c r="I131" s="190">
        <v>1</v>
      </c>
      <c r="J131" s="77">
        <v>0</v>
      </c>
      <c r="K131" s="77">
        <v>0</v>
      </c>
      <c r="L131" s="98">
        <v>168.67</v>
      </c>
      <c r="M131" s="77">
        <v>124</v>
      </c>
      <c r="N131" s="77">
        <v>51</v>
      </c>
      <c r="O131" s="77">
        <v>49</v>
      </c>
      <c r="P131" s="77">
        <v>5</v>
      </c>
      <c r="Q131" s="77">
        <v>51</v>
      </c>
      <c r="R131" s="77">
        <v>1</v>
      </c>
      <c r="S131" s="77">
        <v>164</v>
      </c>
      <c r="T131" s="77">
        <v>678</v>
      </c>
      <c r="U131" s="77"/>
      <c r="V131" s="51">
        <f t="shared" si="50"/>
        <v>7.3855243722304289</v>
      </c>
      <c r="W131" s="7">
        <f>IF(V131&lt;LeagueRatings!$K$10,((LeagueRatings!$K$10-V131)/LeagueRatings!$K$10)*36,(LeagueRatings!$K$10-V131)*6.48)</f>
        <v>3.4612329945680833</v>
      </c>
      <c r="X131" s="17">
        <v>-0.24</v>
      </c>
      <c r="Y131" s="17">
        <f t="shared" si="51"/>
        <v>0.73855243722304276</v>
      </c>
      <c r="Z131" s="7">
        <f>IF(Y131&lt;LeagueRatings!$K$8,((LeagueRatings!$K$8-Y131)/LeagueRatings!$K$8)*36,(LeagueRatings!$K$8-Y131)/LeagueRatings!$K$11)</f>
        <v>24.666093953758583</v>
      </c>
      <c r="AA131" s="17">
        <v>-2.08</v>
      </c>
      <c r="AB131" s="18">
        <f>+((LeagueRatings!$I$6-E131)*5)+9.5</f>
        <v>15.522493872332578</v>
      </c>
      <c r="AC131" s="18">
        <f t="shared" si="52"/>
        <v>15.522493872332578</v>
      </c>
      <c r="AD131" s="18">
        <f t="shared" si="53"/>
        <v>1.7838566431493448</v>
      </c>
      <c r="AE131" s="4">
        <f t="shared" si="54"/>
        <v>14.986350515481924</v>
      </c>
      <c r="AF131" s="42" t="s">
        <v>823</v>
      </c>
      <c r="AG131" s="10" t="s">
        <v>14</v>
      </c>
      <c r="AH131" s="10" t="s">
        <v>23</v>
      </c>
      <c r="AI131" s="10" t="s">
        <v>100</v>
      </c>
      <c r="AJ131" s="15">
        <f>+AO131*LeagueRatings!$K$27</f>
        <v>104.32098765432099</v>
      </c>
      <c r="AK131" s="73">
        <f>F131*LeagueRatings!$K$27</f>
        <v>16.049382716049383</v>
      </c>
      <c r="AL131" s="73">
        <f>G131*LeagueRatings!$K$27</f>
        <v>16.049382716049383</v>
      </c>
      <c r="AM131" s="73">
        <f>T131*LeagueRatings!$K$27</f>
        <v>418.51851851851848</v>
      </c>
      <c r="AO131" s="73">
        <f t="shared" ref="AO131:AO193" si="55">ROUNDUP(L131,0)</f>
        <v>169</v>
      </c>
      <c r="AT131" s="98">
        <v>73</v>
      </c>
    </row>
    <row r="132" spans="1:47" x14ac:dyDescent="0.2">
      <c r="A132" s="42" t="s">
        <v>679</v>
      </c>
      <c r="B132" s="77" t="s">
        <v>231</v>
      </c>
      <c r="C132" s="77">
        <v>5</v>
      </c>
      <c r="D132" s="77">
        <v>0</v>
      </c>
      <c r="E132" s="98">
        <v>3.38</v>
      </c>
      <c r="F132" s="77">
        <v>57</v>
      </c>
      <c r="G132" s="77">
        <v>0</v>
      </c>
      <c r="H132" s="190">
        <v>0</v>
      </c>
      <c r="I132" s="190">
        <v>0</v>
      </c>
      <c r="J132" s="77">
        <v>0</v>
      </c>
      <c r="K132" s="77">
        <v>1</v>
      </c>
      <c r="L132" s="98">
        <v>58.67</v>
      </c>
      <c r="M132" s="77">
        <v>50</v>
      </c>
      <c r="N132" s="77">
        <v>22</v>
      </c>
      <c r="O132" s="77">
        <v>22</v>
      </c>
      <c r="P132" s="77">
        <v>5</v>
      </c>
      <c r="Q132" s="77">
        <v>14</v>
      </c>
      <c r="R132" s="77">
        <v>4</v>
      </c>
      <c r="S132" s="77">
        <v>61</v>
      </c>
      <c r="T132" s="77">
        <v>239</v>
      </c>
      <c r="U132" s="77"/>
      <c r="V132" s="51">
        <f t="shared" si="50"/>
        <v>4.2553191489361701</v>
      </c>
      <c r="W132" s="7">
        <f>IF(V132&lt;LeagueRatings!$K$10,((LeagueRatings!$K$10-V132)/LeagueRatings!$K$10)*36,(LeagueRatings!$K$10-V132)*6.48)</f>
        <v>17.252131691338377</v>
      </c>
      <c r="X132" s="17">
        <v>-1.49</v>
      </c>
      <c r="Y132" s="17">
        <f t="shared" si="51"/>
        <v>2.1276595744680851</v>
      </c>
      <c r="Z132" s="7">
        <f>IF(Y132&lt;LeagueRatings!$K$8,((LeagueRatings!$K$8-Y132)/LeagueRatings!$K$8)*36,(LeagueRatings!$K$8-Y132)/LeagueRatings!$K$11)</f>
        <v>3.348704709338556</v>
      </c>
      <c r="AA132" s="17">
        <v>-0.21</v>
      </c>
      <c r="AB132" s="18">
        <f>+((LeagueRatings!$I$6-E132)*5)+9.5</f>
        <v>11.672493872332579</v>
      </c>
      <c r="AC132" s="18">
        <f t="shared" si="52"/>
        <v>11.672493872332579</v>
      </c>
      <c r="AD132" s="18">
        <f t="shared" si="53"/>
        <v>0.96442986193966251</v>
      </c>
      <c r="AE132" s="4">
        <f t="shared" si="54"/>
        <v>10.936923734272241</v>
      </c>
      <c r="AF132" s="42" t="s">
        <v>679</v>
      </c>
      <c r="AG132" s="5" t="s">
        <v>75</v>
      </c>
      <c r="AH132" s="5" t="s">
        <v>88</v>
      </c>
      <c r="AI132" s="5" t="s">
        <v>23</v>
      </c>
      <c r="AJ132" s="15">
        <f>+AO132*LeagueRatings!$K$27</f>
        <v>36.419753086419753</v>
      </c>
      <c r="AK132" s="73">
        <f>F132*LeagueRatings!$K$27</f>
        <v>35.185185185185183</v>
      </c>
      <c r="AL132" s="73">
        <f>G132*LeagueRatings!$K$27</f>
        <v>0</v>
      </c>
      <c r="AM132" s="73">
        <f>T132*LeagueRatings!$K$27</f>
        <v>147.53086419753086</v>
      </c>
      <c r="AO132" s="73">
        <f t="shared" si="55"/>
        <v>59</v>
      </c>
      <c r="AT132" s="98">
        <v>36</v>
      </c>
    </row>
    <row r="133" spans="1:47" x14ac:dyDescent="0.2">
      <c r="A133" s="42" t="s">
        <v>738</v>
      </c>
      <c r="B133" s="77" t="s">
        <v>231</v>
      </c>
      <c r="C133" s="77">
        <v>6</v>
      </c>
      <c r="D133" s="77">
        <v>9</v>
      </c>
      <c r="E133" s="98">
        <v>3.75</v>
      </c>
      <c r="F133" s="77">
        <v>30</v>
      </c>
      <c r="G133" s="77">
        <v>24</v>
      </c>
      <c r="H133" s="190">
        <v>0</v>
      </c>
      <c r="I133" s="190">
        <v>0</v>
      </c>
      <c r="J133" s="77">
        <v>0</v>
      </c>
      <c r="K133" s="77">
        <v>0</v>
      </c>
      <c r="L133" s="98">
        <v>127.33</v>
      </c>
      <c r="M133" s="77">
        <v>120</v>
      </c>
      <c r="N133" s="77">
        <v>63</v>
      </c>
      <c r="O133" s="77">
        <v>53</v>
      </c>
      <c r="P133" s="77">
        <v>15</v>
      </c>
      <c r="Q133" s="77">
        <v>53</v>
      </c>
      <c r="R133" s="77">
        <v>3</v>
      </c>
      <c r="S133" s="77">
        <v>108</v>
      </c>
      <c r="T133" s="77">
        <v>544</v>
      </c>
      <c r="U133" s="77"/>
      <c r="V133" s="51">
        <f t="shared" si="50"/>
        <v>9.2421441774491679</v>
      </c>
      <c r="W133" s="7">
        <f>IF(V133&lt;LeagueRatings!$K$10,((LeagueRatings!$K$10-V133)/LeagueRatings!$K$10)*36,(LeagueRatings!$K$10-V133)*6.48)</f>
        <v>-6.9400957639868457</v>
      </c>
      <c r="X133" s="17">
        <v>0.65</v>
      </c>
      <c r="Y133" s="17">
        <f t="shared" si="51"/>
        <v>2.7726432532347505</v>
      </c>
      <c r="Z133" s="7">
        <f>IF(Y133&lt;LeagueRatings!$K$8,((LeagueRatings!$K$8-Y133)/LeagueRatings!$K$8)*36,(LeagueRatings!$K$8-Y133)/LeagueRatings!$K$11)</f>
        <v>-3.409368832233163</v>
      </c>
      <c r="AA133" s="17">
        <v>0.24</v>
      </c>
      <c r="AB133" s="18">
        <f>+((LeagueRatings!$I$6-E133)*5)+9.5</f>
        <v>9.8224938723325792</v>
      </c>
      <c r="AC133" s="18">
        <f t="shared" si="52"/>
        <v>9.8224938723325792</v>
      </c>
      <c r="AD133" s="18">
        <f t="shared" si="53"/>
        <v>0.33296866410115428</v>
      </c>
      <c r="AE133" s="4">
        <f t="shared" si="54"/>
        <v>11.045462536433734</v>
      </c>
      <c r="AF133" s="42" t="s">
        <v>738</v>
      </c>
      <c r="AG133" s="5" t="s">
        <v>75</v>
      </c>
      <c r="AH133" s="5" t="s">
        <v>38</v>
      </c>
      <c r="AI133" s="5" t="s">
        <v>76</v>
      </c>
      <c r="AJ133" s="15">
        <f>+AO133*LeagueRatings!$K$27</f>
        <v>79.012345679012341</v>
      </c>
      <c r="AK133" s="73">
        <f>F133*LeagueRatings!$K$27</f>
        <v>18.518518518518519</v>
      </c>
      <c r="AL133" s="73">
        <f>G133*LeagueRatings!$K$27</f>
        <v>14.814814814814813</v>
      </c>
      <c r="AM133" s="73">
        <f>T133*LeagueRatings!$K$27</f>
        <v>335.80246913580243</v>
      </c>
      <c r="AO133" s="73">
        <f t="shared" si="55"/>
        <v>128</v>
      </c>
      <c r="AT133" s="98">
        <v>53</v>
      </c>
    </row>
    <row r="134" spans="1:47" s="29" customFormat="1" x14ac:dyDescent="0.2">
      <c r="A134" s="42" t="s">
        <v>815</v>
      </c>
      <c r="B134" s="77" t="s">
        <v>231</v>
      </c>
      <c r="C134" s="77">
        <v>16</v>
      </c>
      <c r="D134" s="77">
        <v>4</v>
      </c>
      <c r="E134" s="98">
        <v>3.04</v>
      </c>
      <c r="F134" s="77">
        <v>27</v>
      </c>
      <c r="G134" s="77">
        <v>20</v>
      </c>
      <c r="H134" s="190">
        <v>0</v>
      </c>
      <c r="I134" s="190">
        <v>0</v>
      </c>
      <c r="J134" s="77">
        <v>0</v>
      </c>
      <c r="K134" s="77">
        <v>0</v>
      </c>
      <c r="L134" s="98">
        <v>136</v>
      </c>
      <c r="M134" s="77">
        <v>122</v>
      </c>
      <c r="N134" s="77">
        <v>49</v>
      </c>
      <c r="O134" s="77">
        <v>46</v>
      </c>
      <c r="P134" s="77">
        <v>14</v>
      </c>
      <c r="Q134" s="77">
        <v>24</v>
      </c>
      <c r="R134" s="77">
        <v>0</v>
      </c>
      <c r="S134" s="77">
        <v>124</v>
      </c>
      <c r="T134" s="77">
        <v>543</v>
      </c>
      <c r="U134" s="77"/>
      <c r="V134" s="51">
        <f t="shared" si="50"/>
        <v>4.4198895027624303</v>
      </c>
      <c r="W134" s="7">
        <f>IF(V134&lt;LeagueRatings!$K$10,((LeagueRatings!$K$10-V134)/LeagueRatings!$K$10)*36,(LeagueRatings!$K$10-V134)*6.48)</f>
        <v>16.527076010892905</v>
      </c>
      <c r="X134" s="17">
        <v>-1.49</v>
      </c>
      <c r="Y134" s="17">
        <f t="shared" si="51"/>
        <v>2.5782688766114181</v>
      </c>
      <c r="Z134" s="7">
        <f>IF(Y134&lt;LeagueRatings!$K$8,((LeagueRatings!$K$8-Y134)/LeagueRatings!$K$8)*36,(LeagueRatings!$K$8-Y134)/LeagueRatings!$K$11)</f>
        <v>-1.8565621774266878</v>
      </c>
      <c r="AA134" s="17">
        <v>0.16</v>
      </c>
      <c r="AB134" s="18">
        <f>+((LeagueRatings!$I$6-E134)*5)+9.5</f>
        <v>13.372493872332578</v>
      </c>
      <c r="AC134" s="18">
        <f t="shared" si="52"/>
        <v>13.372493872332578</v>
      </c>
      <c r="AD134" s="18">
        <f t="shared" si="53"/>
        <v>0.65058823529411747</v>
      </c>
      <c r="AE134" s="4">
        <f t="shared" si="54"/>
        <v>12.693082107626696</v>
      </c>
      <c r="AF134" s="42" t="s">
        <v>815</v>
      </c>
      <c r="AG134" s="5" t="s">
        <v>17</v>
      </c>
      <c r="AH134" s="5" t="s">
        <v>88</v>
      </c>
      <c r="AI134" s="5" t="s">
        <v>32</v>
      </c>
      <c r="AJ134" s="15">
        <f>+AO134*LeagueRatings!$K$27</f>
        <v>83.950617283950606</v>
      </c>
      <c r="AK134" s="73">
        <f>F134*LeagueRatings!$K$27</f>
        <v>16.666666666666664</v>
      </c>
      <c r="AL134" s="73">
        <f>G134*LeagueRatings!$K$27</f>
        <v>12.345679012345679</v>
      </c>
      <c r="AM134" s="73">
        <f>T134*LeagueRatings!$K$27</f>
        <v>335.18518518518516</v>
      </c>
      <c r="AN134" s="25"/>
      <c r="AO134" s="73">
        <f t="shared" si="55"/>
        <v>136</v>
      </c>
      <c r="AP134" s="116"/>
      <c r="AQ134" s="116"/>
      <c r="AR134" s="116"/>
      <c r="AS134" s="25"/>
      <c r="AT134" s="98">
        <v>15</v>
      </c>
      <c r="AU134" s="25"/>
    </row>
    <row r="135" spans="1:47" s="29" customFormat="1" x14ac:dyDescent="0.2">
      <c r="A135" s="42" t="s">
        <v>451</v>
      </c>
      <c r="B135" s="77" t="s">
        <v>231</v>
      </c>
      <c r="C135" s="77">
        <v>5</v>
      </c>
      <c r="D135" s="77">
        <v>5</v>
      </c>
      <c r="E135" s="98">
        <v>4.3</v>
      </c>
      <c r="F135" s="77">
        <v>18</v>
      </c>
      <c r="G135" s="77">
        <v>18</v>
      </c>
      <c r="H135" s="190">
        <v>0</v>
      </c>
      <c r="I135" s="190">
        <v>0</v>
      </c>
      <c r="J135" s="77">
        <v>0</v>
      </c>
      <c r="K135" s="77">
        <v>0</v>
      </c>
      <c r="L135" s="98">
        <v>113</v>
      </c>
      <c r="M135" s="77">
        <v>107</v>
      </c>
      <c r="N135" s="77">
        <v>59</v>
      </c>
      <c r="O135" s="77">
        <v>54</v>
      </c>
      <c r="P135" s="77">
        <v>9</v>
      </c>
      <c r="Q135" s="77">
        <v>30</v>
      </c>
      <c r="R135" s="77">
        <v>1</v>
      </c>
      <c r="S135" s="77">
        <v>86</v>
      </c>
      <c r="T135" s="77">
        <v>464</v>
      </c>
      <c r="U135" s="77"/>
      <c r="V135" s="51">
        <f t="shared" si="50"/>
        <v>6.2634989200863922</v>
      </c>
      <c r="W135" s="7">
        <f>IF(V135&lt;LeagueRatings!$K$10,((LeagueRatings!$K$10-V135)/LeagueRatings!$K$10)*36,(LeagueRatings!$K$10-V135)*6.48)</f>
        <v>8.4045955672723682</v>
      </c>
      <c r="X135" s="17">
        <v>-0.65</v>
      </c>
      <c r="Y135" s="17">
        <f t="shared" si="51"/>
        <v>1.9438444924406046</v>
      </c>
      <c r="Z135" s="7">
        <f>IF(Y135&lt;LeagueRatings!$K$8,((LeagueRatings!$K$8-Y135)/LeagueRatings!$K$8)*36,(LeagueRatings!$K$8-Y135)/LeagueRatings!$K$11)</f>
        <v>6.169550954752073</v>
      </c>
      <c r="AA135" s="17">
        <v>-0.42</v>
      </c>
      <c r="AB135" s="18">
        <f>+((LeagueRatings!$I$6-E135)*5)+9.5</f>
        <v>7.0724938723325792</v>
      </c>
      <c r="AC135" s="18">
        <f t="shared" si="52"/>
        <v>7.0724938723325792</v>
      </c>
      <c r="AD135" s="18">
        <f t="shared" si="53"/>
        <v>0.30168141592920333</v>
      </c>
      <c r="AE135" s="4">
        <f t="shared" si="54"/>
        <v>6.3041752882617823</v>
      </c>
      <c r="AF135" s="42" t="s">
        <v>451</v>
      </c>
      <c r="AG135" s="5" t="s">
        <v>71</v>
      </c>
      <c r="AH135" s="5" t="s">
        <v>21</v>
      </c>
      <c r="AI135" s="5" t="s">
        <v>41</v>
      </c>
      <c r="AJ135" s="15">
        <f>+AO135*LeagueRatings!$K$27</f>
        <v>69.753086419753089</v>
      </c>
      <c r="AK135" s="73">
        <f>F135*LeagueRatings!$K$27</f>
        <v>11.111111111111111</v>
      </c>
      <c r="AL135" s="73">
        <f>G135*LeagueRatings!$K$27</f>
        <v>11.111111111111111</v>
      </c>
      <c r="AM135" s="73">
        <f>T135*LeagueRatings!$K$27</f>
        <v>286.41975308641975</v>
      </c>
      <c r="AN135" s="25"/>
      <c r="AO135" s="73">
        <f t="shared" si="55"/>
        <v>113</v>
      </c>
      <c r="AP135" s="106">
        <f>+AO135*LeagueRatings!$K$27</f>
        <v>69.753086419753089</v>
      </c>
      <c r="AQ135" s="116"/>
      <c r="AR135" s="116"/>
      <c r="AS135" s="25"/>
      <c r="AT135" s="98">
        <v>145</v>
      </c>
      <c r="AU135" s="25"/>
    </row>
    <row r="136" spans="1:47" s="29" customFormat="1" x14ac:dyDescent="0.2">
      <c r="A136" s="42" t="s">
        <v>749</v>
      </c>
      <c r="B136" s="77" t="s">
        <v>231</v>
      </c>
      <c r="C136" s="77">
        <v>7</v>
      </c>
      <c r="D136" s="77">
        <v>2</v>
      </c>
      <c r="E136" s="98">
        <v>1.81</v>
      </c>
      <c r="F136" s="77">
        <v>76</v>
      </c>
      <c r="G136" s="77">
        <v>0</v>
      </c>
      <c r="H136" s="190">
        <v>0</v>
      </c>
      <c r="I136" s="190">
        <v>0</v>
      </c>
      <c r="J136" s="77">
        <v>15</v>
      </c>
      <c r="K136" s="77">
        <v>19</v>
      </c>
      <c r="L136" s="98">
        <v>74.67</v>
      </c>
      <c r="M136" s="77">
        <v>45</v>
      </c>
      <c r="N136" s="77">
        <v>16</v>
      </c>
      <c r="O136" s="77">
        <v>15</v>
      </c>
      <c r="P136" s="77">
        <v>4</v>
      </c>
      <c r="Q136" s="77">
        <v>15</v>
      </c>
      <c r="R136" s="77">
        <v>3</v>
      </c>
      <c r="S136" s="77">
        <v>68</v>
      </c>
      <c r="T136" s="77">
        <v>285</v>
      </c>
      <c r="U136" s="77"/>
      <c r="V136" s="51">
        <f t="shared" si="50"/>
        <v>4.2553191489361701</v>
      </c>
      <c r="W136" s="7">
        <f>IF(V136&lt;LeagueRatings!$K$10,((LeagueRatings!$K$10-V136)/LeagueRatings!$K$10)*36,(LeagueRatings!$K$10-V136)*6.48)</f>
        <v>17.252131691338377</v>
      </c>
      <c r="X136" s="17">
        <v>-1.49</v>
      </c>
      <c r="Y136" s="17">
        <f t="shared" si="51"/>
        <v>1.4184397163120568</v>
      </c>
      <c r="Z136" s="7">
        <f>IF(Y136&lt;LeagueRatings!$K$8,((LeagueRatings!$K$8-Y136)/LeagueRatings!$K$8)*36,(LeagueRatings!$K$8-Y136)/LeagueRatings!$K$11)</f>
        <v>14.232469806225703</v>
      </c>
      <c r="AA136" s="17">
        <v>-1.05</v>
      </c>
      <c r="AB136" s="18">
        <f>+((LeagueRatings!$I$6-E136)*5)+9.5</f>
        <v>19.522493872332578</v>
      </c>
      <c r="AC136" s="18">
        <f t="shared" si="52"/>
        <v>19.522493872332578</v>
      </c>
      <c r="AD136" s="18">
        <f t="shared" si="53"/>
        <v>2.7114383286460426</v>
      </c>
      <c r="AE136" s="4">
        <f t="shared" si="54"/>
        <v>19.693932200978622</v>
      </c>
      <c r="AF136" s="42" t="s">
        <v>749</v>
      </c>
      <c r="AG136" s="5" t="s">
        <v>82</v>
      </c>
      <c r="AH136" s="5" t="s">
        <v>88</v>
      </c>
      <c r="AI136" s="5" t="s">
        <v>39</v>
      </c>
      <c r="AJ136" s="15">
        <f>+AO136*LeagueRatings!$K$27</f>
        <v>46.296296296296291</v>
      </c>
      <c r="AK136" s="73">
        <f>F136*LeagueRatings!$K$27</f>
        <v>46.913580246913575</v>
      </c>
      <c r="AL136" s="73">
        <f>G136*LeagueRatings!$K$27</f>
        <v>0</v>
      </c>
      <c r="AM136" s="73">
        <f>T136*LeagueRatings!$K$27</f>
        <v>175.92592592592592</v>
      </c>
      <c r="AN136" s="34"/>
      <c r="AO136" s="73">
        <f t="shared" si="55"/>
        <v>75</v>
      </c>
      <c r="AP136" s="116"/>
      <c r="AQ136" s="116"/>
      <c r="AR136" s="116"/>
      <c r="AS136" s="34"/>
      <c r="AT136" s="98">
        <v>150</v>
      </c>
      <c r="AU136" s="34"/>
    </row>
    <row r="137" spans="1:47" s="29" customFormat="1" x14ac:dyDescent="0.2">
      <c r="A137" s="42" t="s">
        <v>638</v>
      </c>
      <c r="B137" s="77" t="s">
        <v>231</v>
      </c>
      <c r="C137" s="77">
        <v>1</v>
      </c>
      <c r="D137" s="77">
        <v>2</v>
      </c>
      <c r="E137" s="98">
        <v>1.71</v>
      </c>
      <c r="F137" s="77">
        <v>28</v>
      </c>
      <c r="G137" s="77">
        <v>0</v>
      </c>
      <c r="H137" s="190">
        <v>0</v>
      </c>
      <c r="I137" s="190">
        <v>0</v>
      </c>
      <c r="J137" s="77">
        <v>17</v>
      </c>
      <c r="K137" s="77">
        <v>19</v>
      </c>
      <c r="L137" s="98">
        <v>26.33</v>
      </c>
      <c r="M137" s="77">
        <v>24</v>
      </c>
      <c r="N137" s="77">
        <v>5</v>
      </c>
      <c r="O137" s="77">
        <v>5</v>
      </c>
      <c r="P137" s="77">
        <v>1</v>
      </c>
      <c r="Q137" s="77">
        <v>7</v>
      </c>
      <c r="R137" s="77">
        <v>3</v>
      </c>
      <c r="S137" s="77">
        <v>23</v>
      </c>
      <c r="T137" s="77">
        <v>108</v>
      </c>
      <c r="U137" s="77"/>
      <c r="V137" s="51">
        <f t="shared" si="50"/>
        <v>3.8095238095238098</v>
      </c>
      <c r="W137" s="7">
        <f>IF(V137&lt;LeagueRatings!$K$10,((LeagueRatings!$K$10-V137)/LeagueRatings!$K$10)*36,(LeagueRatings!$K$10-V137)*6.48)</f>
        <v>19.216194085579119</v>
      </c>
      <c r="X137" s="17">
        <v>-1.69</v>
      </c>
      <c r="Y137" s="17">
        <f t="shared" si="51"/>
        <v>0.95238095238095244</v>
      </c>
      <c r="Z137" s="7">
        <f>IF(Y137&lt;LeagueRatings!$K$8,((LeagueRatings!$K$8-Y137)/LeagueRatings!$K$8)*36,(LeagueRatings!$K$8-Y137)/LeagueRatings!$K$11)</f>
        <v>21.384658298465826</v>
      </c>
      <c r="AA137" s="17">
        <v>-1.68</v>
      </c>
      <c r="AB137" s="18">
        <f>+((LeagueRatings!$I$6-E137)*5)+9.5</f>
        <v>20.022493872332578</v>
      </c>
      <c r="AC137" s="18">
        <f t="shared" si="52"/>
        <v>20.022493872332578</v>
      </c>
      <c r="AD137" s="18">
        <f t="shared" si="53"/>
        <v>0.54944549943030729</v>
      </c>
      <c r="AE137" s="4">
        <f t="shared" si="54"/>
        <v>17.201939371762883</v>
      </c>
      <c r="AF137" s="42" t="s">
        <v>638</v>
      </c>
      <c r="AG137" s="5" t="s">
        <v>57</v>
      </c>
      <c r="AH137" s="5" t="s">
        <v>79</v>
      </c>
      <c r="AI137" s="5" t="s">
        <v>85</v>
      </c>
      <c r="AJ137" s="15">
        <f>+AO137*LeagueRatings!$K$27</f>
        <v>16.666666666666664</v>
      </c>
      <c r="AK137" s="73">
        <f>F137*LeagueRatings!$K$27</f>
        <v>17.283950617283949</v>
      </c>
      <c r="AL137" s="73">
        <f>G137*LeagueRatings!$K$27</f>
        <v>0</v>
      </c>
      <c r="AM137" s="73">
        <f>T137*LeagueRatings!$K$27</f>
        <v>66.666666666666657</v>
      </c>
      <c r="AN137" s="25"/>
      <c r="AO137" s="73">
        <f t="shared" si="55"/>
        <v>27</v>
      </c>
      <c r="AP137" s="116"/>
      <c r="AQ137" s="116"/>
      <c r="AR137" s="116"/>
      <c r="AS137" s="25"/>
      <c r="AT137" s="98">
        <v>154.33000000000001</v>
      </c>
      <c r="AU137" s="25"/>
    </row>
    <row r="138" spans="1:47" x14ac:dyDescent="0.2">
      <c r="A138" s="42" t="s">
        <v>454</v>
      </c>
      <c r="B138" s="77" t="s">
        <v>231</v>
      </c>
      <c r="C138" s="77">
        <v>1</v>
      </c>
      <c r="D138" s="77">
        <v>1</v>
      </c>
      <c r="E138" s="98">
        <v>8.5299999999999994</v>
      </c>
      <c r="F138" s="77">
        <v>16</v>
      </c>
      <c r="G138" s="77">
        <v>0</v>
      </c>
      <c r="H138" s="190">
        <v>0</v>
      </c>
      <c r="I138" s="190">
        <v>0</v>
      </c>
      <c r="J138" s="77">
        <v>0</v>
      </c>
      <c r="K138" s="77">
        <v>0</v>
      </c>
      <c r="L138" s="98">
        <v>6.33</v>
      </c>
      <c r="M138" s="77">
        <v>13</v>
      </c>
      <c r="N138" s="77">
        <v>6</v>
      </c>
      <c r="O138" s="77">
        <v>6</v>
      </c>
      <c r="P138" s="77">
        <v>0</v>
      </c>
      <c r="Q138" s="77">
        <v>1</v>
      </c>
      <c r="R138" s="77">
        <v>0</v>
      </c>
      <c r="S138" s="77">
        <v>2</v>
      </c>
      <c r="T138" s="77">
        <v>35</v>
      </c>
      <c r="U138" s="77"/>
      <c r="V138" s="51">
        <f t="shared" si="50"/>
        <v>2.8571428571428572</v>
      </c>
      <c r="W138" s="7">
        <f>IF(V138&lt;LeagueRatings!$K$10,((LeagueRatings!$K$10-V138)/LeagueRatings!$K$10)*36,(LeagueRatings!$K$10-V138)*6.48)</f>
        <v>23.412145564184339</v>
      </c>
      <c r="X138" s="17">
        <v>-2.11</v>
      </c>
      <c r="Y138" s="17">
        <f t="shared" si="51"/>
        <v>0</v>
      </c>
      <c r="Z138" s="7">
        <f>IF(Y138&lt;LeagueRatings!$K$8,((LeagueRatings!$K$8-Y138)/LeagueRatings!$K$8)*36,(LeagueRatings!$K$8-Y138)/LeagueRatings!$K$11)</f>
        <v>36</v>
      </c>
      <c r="AA138" s="17">
        <v>-3.26</v>
      </c>
      <c r="AB138" s="18">
        <f>+((LeagueRatings!$I$6-E138)*5)+9.5</f>
        <v>-14.077506127667416</v>
      </c>
      <c r="AC138" s="18">
        <f t="shared" si="52"/>
        <v>4</v>
      </c>
      <c r="AD138" s="18">
        <f t="shared" si="53"/>
        <v>-5.2685624012638232</v>
      </c>
      <c r="AE138" s="4">
        <f t="shared" si="54"/>
        <v>-6.6385624012638225</v>
      </c>
      <c r="AF138" s="42" t="s">
        <v>454</v>
      </c>
      <c r="AG138" s="5" t="s">
        <v>28</v>
      </c>
      <c r="AH138" s="5" t="s">
        <v>36</v>
      </c>
      <c r="AI138" s="5" t="s">
        <v>30</v>
      </c>
      <c r="AJ138" s="15">
        <f>+AO138*LeagueRatings!$K$27</f>
        <v>4.3209876543209873</v>
      </c>
      <c r="AK138" s="73">
        <f>F138*LeagueRatings!$K$27</f>
        <v>9.8765432098765427</v>
      </c>
      <c r="AL138" s="73">
        <f>G138*LeagueRatings!$K$27</f>
        <v>0</v>
      </c>
      <c r="AM138" s="73">
        <f>T138*LeagueRatings!$K$27</f>
        <v>21.604938271604937</v>
      </c>
      <c r="AN138" s="29"/>
      <c r="AO138" s="73">
        <f t="shared" si="55"/>
        <v>7</v>
      </c>
      <c r="AS138" s="29"/>
      <c r="AT138" s="98">
        <v>169.33</v>
      </c>
      <c r="AU138" s="29"/>
    </row>
    <row r="139" spans="1:47" x14ac:dyDescent="0.2">
      <c r="A139" s="42" t="s">
        <v>818</v>
      </c>
      <c r="B139" s="77" t="s">
        <v>231</v>
      </c>
      <c r="C139" s="77">
        <v>18</v>
      </c>
      <c r="D139" s="77">
        <v>9</v>
      </c>
      <c r="E139" s="98">
        <v>3.59</v>
      </c>
      <c r="F139" s="77">
        <v>34</v>
      </c>
      <c r="G139" s="77">
        <v>34</v>
      </c>
      <c r="H139" s="190">
        <v>1</v>
      </c>
      <c r="I139" s="190">
        <v>0</v>
      </c>
      <c r="J139" s="77">
        <v>0</v>
      </c>
      <c r="K139" s="77">
        <v>0</v>
      </c>
      <c r="L139" s="98">
        <v>213.33</v>
      </c>
      <c r="M139" s="77">
        <v>193</v>
      </c>
      <c r="N139" s="77">
        <v>87</v>
      </c>
      <c r="O139" s="77">
        <v>85</v>
      </c>
      <c r="P139" s="77">
        <v>27</v>
      </c>
      <c r="Q139" s="77">
        <v>65</v>
      </c>
      <c r="R139" s="77">
        <v>1</v>
      </c>
      <c r="S139" s="77">
        <v>169</v>
      </c>
      <c r="T139" s="77">
        <v>888</v>
      </c>
      <c r="U139" s="77"/>
      <c r="V139" s="51">
        <f t="shared" ref="V139" si="56">+(Q139-R139)/(T139-R139)*100</f>
        <v>7.2153325817361891</v>
      </c>
      <c r="W139" s="7">
        <f>IF(V139&lt;LeagueRatings!$K$10,((LeagueRatings!$K$10-V139)/LeagueRatings!$K$10)*36,(LeagueRatings!$K$10-V139)*6.48)</f>
        <v>4.2110553142873979</v>
      </c>
      <c r="X139" s="17">
        <v>-0.32</v>
      </c>
      <c r="Y139" s="17">
        <f t="shared" ref="Y139" si="57">(P139/(T139-R139))*100</f>
        <v>3.0439684329199546</v>
      </c>
      <c r="Z139" s="7">
        <f>IF(Y139&lt;LeagueRatings!$K$8,((LeagueRatings!$K$8-Y139)/LeagueRatings!$K$8)*36,(LeagueRatings!$K$8-Y139)/LeagueRatings!$K$11)</f>
        <v>-5.5769155631903624</v>
      </c>
      <c r="AA139" s="17">
        <v>0.51</v>
      </c>
      <c r="AB139" s="18">
        <f>+((LeagueRatings!$I$6-E139)*5)+9.5</f>
        <v>10.62249387233258</v>
      </c>
      <c r="AC139" s="18">
        <f t="shared" ref="AC139" si="58">IF(AB139&lt;4,4,AB139)</f>
        <v>10.62249387233258</v>
      </c>
      <c r="AD139" s="18">
        <f t="shared" ref="AD139" si="59">IF(M139&lt;L139,((1-(M139/L139))*7)-0.07,(1-(M139/L139))*5)</f>
        <v>0.59708854825856705</v>
      </c>
      <c r="AE139" s="4">
        <f t="shared" ref="AE139" si="60">+X139+AA139+AC139+AD139</f>
        <v>11.409582420591146</v>
      </c>
      <c r="AF139" s="42" t="s">
        <v>818</v>
      </c>
      <c r="AG139" s="5" t="s">
        <v>64</v>
      </c>
      <c r="AH139" s="5" t="s">
        <v>33</v>
      </c>
      <c r="AI139" s="5" t="s">
        <v>47</v>
      </c>
      <c r="AJ139" s="15">
        <f>+AO139*LeagueRatings!$K$27</f>
        <v>132.09876543209876</v>
      </c>
      <c r="AK139" s="73">
        <f>F139*LeagueRatings!$K$27</f>
        <v>20.987654320987652</v>
      </c>
      <c r="AL139" s="73">
        <f>G139*LeagueRatings!$K$27</f>
        <v>20.987654320987652</v>
      </c>
      <c r="AM139" s="73">
        <f>T139*LeagueRatings!$K$27</f>
        <v>548.14814814814815</v>
      </c>
      <c r="AN139" s="29"/>
      <c r="AO139" s="73">
        <f t="shared" ref="AO139" si="61">ROUNDUP(L139,0)</f>
        <v>214</v>
      </c>
      <c r="AS139" s="29"/>
      <c r="AT139" s="98">
        <v>212.33</v>
      </c>
      <c r="AU139" s="29"/>
    </row>
    <row r="140" spans="1:47" x14ac:dyDescent="0.2">
      <c r="A140" s="42" t="s">
        <v>819</v>
      </c>
      <c r="B140" s="77" t="s">
        <v>231</v>
      </c>
      <c r="C140" s="77">
        <v>13</v>
      </c>
      <c r="D140" s="77">
        <v>10</v>
      </c>
      <c r="E140" s="98">
        <v>4.51</v>
      </c>
      <c r="F140" s="77">
        <v>31</v>
      </c>
      <c r="G140" s="77">
        <v>31</v>
      </c>
      <c r="H140" s="190">
        <v>1</v>
      </c>
      <c r="I140" s="190">
        <v>1</v>
      </c>
      <c r="J140" s="77">
        <v>0</v>
      </c>
      <c r="K140" s="77">
        <v>0</v>
      </c>
      <c r="L140" s="98">
        <v>175.67</v>
      </c>
      <c r="M140" s="77">
        <v>169</v>
      </c>
      <c r="N140" s="77">
        <v>95</v>
      </c>
      <c r="O140" s="77">
        <v>88</v>
      </c>
      <c r="P140" s="77">
        <v>17</v>
      </c>
      <c r="Q140" s="77">
        <v>85</v>
      </c>
      <c r="R140" s="77">
        <v>5</v>
      </c>
      <c r="S140" s="77">
        <v>151</v>
      </c>
      <c r="T140" s="77">
        <v>761</v>
      </c>
      <c r="U140" s="77"/>
      <c r="V140" s="51">
        <f t="shared" si="50"/>
        <v>10.582010582010582</v>
      </c>
      <c r="W140" s="7">
        <f>IF(V140&lt;LeagueRatings!$K$10,((LeagueRatings!$K$10-V140)/LeagueRatings!$K$10)*36,(LeagueRatings!$K$10-V140)*6.48)</f>
        <v>-15.622430065544812</v>
      </c>
      <c r="X140" s="17">
        <v>1.78</v>
      </c>
      <c r="Y140" s="17">
        <f t="shared" si="51"/>
        <v>2.2486772486772484</v>
      </c>
      <c r="Z140" s="7">
        <f>IF(Y140&lt;LeagueRatings!$K$8,((LeagueRatings!$K$8-Y140)/LeagueRatings!$K$8)*36,(LeagueRatings!$K$8-Y140)/LeagueRatings!$K$11)</f>
        <v>1.4915543158221023</v>
      </c>
      <c r="AA140" s="17">
        <v>-7.0000000000000007E-2</v>
      </c>
      <c r="AB140" s="18">
        <f>+((LeagueRatings!$I$6-E140)*5)+9.5</f>
        <v>6.0224938723325803</v>
      </c>
      <c r="AC140" s="18">
        <f t="shared" si="52"/>
        <v>6.0224938723325803</v>
      </c>
      <c r="AD140" s="18">
        <f t="shared" si="53"/>
        <v>0.19578243297091097</v>
      </c>
      <c r="AE140" s="4">
        <f t="shared" si="54"/>
        <v>7.9282763053034913</v>
      </c>
      <c r="AF140" s="42" t="s">
        <v>819</v>
      </c>
      <c r="AG140" s="5" t="s">
        <v>59</v>
      </c>
      <c r="AH140" s="5" t="s">
        <v>74</v>
      </c>
      <c r="AI140" s="5" t="s">
        <v>62</v>
      </c>
      <c r="AJ140" s="15">
        <f>+AO140*LeagueRatings!$K$27</f>
        <v>108.64197530864197</v>
      </c>
      <c r="AK140" s="73">
        <f>F140*LeagueRatings!$K$27</f>
        <v>19.1358024691358</v>
      </c>
      <c r="AL140" s="73">
        <f>G140*LeagueRatings!$K$27</f>
        <v>19.1358024691358</v>
      </c>
      <c r="AM140" s="73">
        <f>T140*LeagueRatings!$K$27</f>
        <v>469.75308641975306</v>
      </c>
      <c r="AN140" s="29"/>
      <c r="AO140" s="73">
        <f t="shared" si="55"/>
        <v>176</v>
      </c>
      <c r="AS140" s="29"/>
      <c r="AT140" s="98">
        <v>212.33</v>
      </c>
      <c r="AU140" s="29"/>
    </row>
    <row r="141" spans="1:47" x14ac:dyDescent="0.2">
      <c r="A141" s="108"/>
      <c r="B141" s="77"/>
      <c r="C141" s="77"/>
      <c r="D141" s="77"/>
      <c r="E141" s="98"/>
      <c r="F141" s="77"/>
      <c r="G141" s="77"/>
      <c r="I141" s="189"/>
      <c r="J141" s="77"/>
      <c r="K141" s="77"/>
      <c r="L141" s="113"/>
      <c r="M141" s="77"/>
      <c r="N141" s="77"/>
      <c r="O141" s="77"/>
      <c r="P141" s="77"/>
      <c r="R141"/>
      <c r="S141" s="77"/>
      <c r="T141"/>
      <c r="U141"/>
      <c r="V141" s="51"/>
      <c r="W141" s="7"/>
      <c r="Y141" s="17"/>
      <c r="Z141" s="7"/>
      <c r="AB141" s="18"/>
      <c r="AC141" s="18"/>
      <c r="AD141" s="18"/>
      <c r="AE141" s="4"/>
      <c r="AF141" s="108"/>
      <c r="AJ141" s="15"/>
      <c r="AK141" s="73"/>
      <c r="AL141" s="73"/>
      <c r="AM141" s="73"/>
      <c r="AO141" s="73"/>
      <c r="AT141" s="113"/>
    </row>
    <row r="142" spans="1:47" s="27" customFormat="1" x14ac:dyDescent="0.2">
      <c r="A142" s="70" t="s">
        <v>151</v>
      </c>
      <c r="B142" s="71" t="s">
        <v>245</v>
      </c>
      <c r="C142" s="72" t="s">
        <v>105</v>
      </c>
      <c r="D142" s="71" t="s">
        <v>106</v>
      </c>
      <c r="E142" s="72" t="s">
        <v>107</v>
      </c>
      <c r="F142" s="71" t="s">
        <v>153</v>
      </c>
      <c r="G142" s="71" t="s">
        <v>108</v>
      </c>
      <c r="H142" s="197" t="s">
        <v>109</v>
      </c>
      <c r="I142" s="191" t="s">
        <v>434</v>
      </c>
      <c r="J142" s="73" t="s">
        <v>110</v>
      </c>
      <c r="K142" s="73" t="s">
        <v>246</v>
      </c>
      <c r="L142" s="72" t="s">
        <v>111</v>
      </c>
      <c r="M142" s="71" t="s">
        <v>112</v>
      </c>
      <c r="N142" s="71" t="s">
        <v>113</v>
      </c>
      <c r="O142" s="71" t="s">
        <v>114</v>
      </c>
      <c r="P142" s="71" t="s">
        <v>115</v>
      </c>
      <c r="Q142" s="71" t="s">
        <v>116</v>
      </c>
      <c r="R142" s="71" t="s">
        <v>118</v>
      </c>
      <c r="S142" s="71" t="s">
        <v>117</v>
      </c>
      <c r="T142" s="71" t="s">
        <v>156</v>
      </c>
      <c r="U142" s="71"/>
      <c r="V142" s="120" t="s">
        <v>2</v>
      </c>
      <c r="W142" s="119" t="s">
        <v>3</v>
      </c>
      <c r="X142" s="120" t="s">
        <v>4</v>
      </c>
      <c r="Y142" s="121" t="s">
        <v>5</v>
      </c>
      <c r="Z142" s="119" t="s">
        <v>6</v>
      </c>
      <c r="AA142" s="120" t="s">
        <v>7</v>
      </c>
      <c r="AB142" s="122" t="s">
        <v>8</v>
      </c>
      <c r="AC142" s="122" t="s">
        <v>101</v>
      </c>
      <c r="AD142" s="122" t="s">
        <v>9</v>
      </c>
      <c r="AE142" s="131" t="s">
        <v>10</v>
      </c>
      <c r="AF142" s="70" t="s">
        <v>151</v>
      </c>
      <c r="AG142" s="8" t="s">
        <v>11</v>
      </c>
      <c r="AH142" s="8" t="s">
        <v>12</v>
      </c>
      <c r="AI142" s="8" t="s">
        <v>13</v>
      </c>
      <c r="AJ142" s="15"/>
      <c r="AK142" s="73"/>
      <c r="AL142" s="73"/>
      <c r="AM142" s="73"/>
      <c r="AN142" s="125"/>
      <c r="AO142" s="73"/>
      <c r="AP142" s="117"/>
      <c r="AQ142" s="117"/>
      <c r="AR142" s="117"/>
      <c r="AS142" s="125"/>
      <c r="AT142" s="72" t="s">
        <v>111</v>
      </c>
      <c r="AU142" s="125"/>
    </row>
    <row r="143" spans="1:47" x14ac:dyDescent="0.2">
      <c r="A143" s="70"/>
      <c r="B143" s="71"/>
      <c r="C143" s="72"/>
      <c r="D143" s="71"/>
      <c r="E143" s="72"/>
      <c r="F143" s="71"/>
      <c r="G143" s="71"/>
      <c r="H143" s="197"/>
      <c r="I143" s="191"/>
      <c r="J143" s="73"/>
      <c r="K143" s="73"/>
      <c r="L143" s="72"/>
      <c r="M143" s="71"/>
      <c r="N143" s="71"/>
      <c r="O143" s="71"/>
      <c r="P143" s="71"/>
      <c r="Q143" s="125"/>
      <c r="R143" s="71"/>
      <c r="S143" s="71"/>
      <c r="T143" s="71"/>
      <c r="U143" s="71"/>
      <c r="V143" s="51"/>
      <c r="W143" s="7"/>
      <c r="Y143" s="17"/>
      <c r="Z143" s="7"/>
      <c r="AB143" s="18"/>
      <c r="AC143" s="18"/>
      <c r="AD143" s="18"/>
      <c r="AE143" s="4"/>
      <c r="AF143" s="70"/>
      <c r="AG143" s="8"/>
      <c r="AH143" s="8"/>
      <c r="AI143" s="8"/>
      <c r="AJ143" s="15"/>
      <c r="AK143" s="73"/>
      <c r="AL143" s="73"/>
      <c r="AM143" s="73"/>
      <c r="AN143" s="125"/>
      <c r="AO143" s="73"/>
      <c r="AS143" s="125"/>
      <c r="AT143" s="72"/>
      <c r="AU143" s="125"/>
    </row>
    <row r="144" spans="1:47" x14ac:dyDescent="0.2">
      <c r="A144" s="42" t="s">
        <v>834</v>
      </c>
      <c r="B144" s="77" t="s">
        <v>239</v>
      </c>
      <c r="C144" s="77">
        <v>3</v>
      </c>
      <c r="D144" s="77">
        <v>5</v>
      </c>
      <c r="E144" s="98">
        <v>4.3600000000000003</v>
      </c>
      <c r="F144" s="77">
        <v>68</v>
      </c>
      <c r="G144" s="77">
        <v>0</v>
      </c>
      <c r="H144" s="190">
        <v>0</v>
      </c>
      <c r="I144" s="190">
        <v>0</v>
      </c>
      <c r="J144" s="77">
        <v>3</v>
      </c>
      <c r="K144" s="77">
        <v>4</v>
      </c>
      <c r="L144" s="98">
        <v>64</v>
      </c>
      <c r="M144" s="77">
        <v>58</v>
      </c>
      <c r="N144" s="77">
        <v>34</v>
      </c>
      <c r="O144" s="77">
        <v>31</v>
      </c>
      <c r="P144" s="77">
        <v>6</v>
      </c>
      <c r="Q144" s="77">
        <v>25</v>
      </c>
      <c r="R144" s="77">
        <v>3</v>
      </c>
      <c r="S144" s="77">
        <v>46</v>
      </c>
      <c r="T144" s="77">
        <v>272</v>
      </c>
      <c r="U144" s="77"/>
      <c r="V144" s="51">
        <f t="shared" ref="V144:V158" si="62">+(Q144-R144)/(T144-R144)*100</f>
        <v>8.1784386617100377</v>
      </c>
      <c r="W144" s="7">
        <f>IF(V144&lt;LeagueRatings!$K$10,((LeagueRatings!$K$10-V144)/LeagueRatings!$K$10)*36,(LeagueRatings!$K$10-V144)*6.48)</f>
        <v>-4.7284021997281371E-2</v>
      </c>
      <c r="X144" s="17">
        <v>0</v>
      </c>
      <c r="Y144" s="17">
        <f t="shared" ref="Y144:Y158" si="63">(P144/(T144-R144))*100</f>
        <v>2.2304832713754648</v>
      </c>
      <c r="Z144" s="7">
        <f>IF(Y144&lt;LeagueRatings!$K$8,((LeagueRatings!$K$8-Y144)/LeagueRatings!$K$8)*36,(LeagueRatings!$K$8-Y144)/LeagueRatings!$K$11)</f>
        <v>1.770761070756403</v>
      </c>
      <c r="AA144" s="17">
        <v>-0.14000000000000001</v>
      </c>
      <c r="AB144" s="18">
        <f>+((LeagueRatings!$I$6-E144)*5)+9.5</f>
        <v>6.7724938723325767</v>
      </c>
      <c r="AC144" s="18">
        <f t="shared" ref="AC144:AC158" si="64">IF(AB144&lt;4,4,AB144)</f>
        <v>6.7724938723325767</v>
      </c>
      <c r="AD144" s="18">
        <f t="shared" ref="AD144:AD158" si="65">IF(M144&lt;L144,((1-(M144/L144))*7)-0.07,(1-(M144/L144))*5)</f>
        <v>0.58624999999999994</v>
      </c>
      <c r="AE144" s="4">
        <f t="shared" ref="AE144:AE158" si="66">+X144+AA144+AC144+AD144</f>
        <v>7.2187438723325767</v>
      </c>
      <c r="AF144" s="42" t="s">
        <v>834</v>
      </c>
      <c r="AG144" s="5" t="s">
        <v>59</v>
      </c>
      <c r="AH144" s="5" t="s">
        <v>48</v>
      </c>
      <c r="AI144" s="5" t="s">
        <v>61</v>
      </c>
      <c r="AJ144" s="15">
        <f>+AO144*LeagueRatings!$K$27</f>
        <v>39.506172839506171</v>
      </c>
      <c r="AK144" s="73">
        <f>F144*LeagueRatings!$K$27</f>
        <v>41.975308641975303</v>
      </c>
      <c r="AL144" s="73">
        <f>G144*LeagueRatings!$K$27</f>
        <v>0</v>
      </c>
      <c r="AM144" s="73">
        <f>T144*LeagueRatings!$K$27</f>
        <v>167.90123456790121</v>
      </c>
      <c r="AO144" s="73">
        <f t="shared" si="55"/>
        <v>64</v>
      </c>
      <c r="AT144" s="98">
        <v>60</v>
      </c>
    </row>
    <row r="145" spans="1:47" s="125" customFormat="1" x14ac:dyDescent="0.2">
      <c r="A145" s="42" t="s">
        <v>838</v>
      </c>
      <c r="B145" s="77" t="s">
        <v>239</v>
      </c>
      <c r="C145" s="77">
        <v>3</v>
      </c>
      <c r="D145" s="77">
        <v>3</v>
      </c>
      <c r="E145" s="98">
        <v>3.31</v>
      </c>
      <c r="F145" s="77">
        <v>62</v>
      </c>
      <c r="G145" s="77">
        <v>0</v>
      </c>
      <c r="H145" s="190">
        <v>0</v>
      </c>
      <c r="I145" s="190">
        <v>0</v>
      </c>
      <c r="J145" s="77">
        <v>0</v>
      </c>
      <c r="K145" s="77">
        <v>4</v>
      </c>
      <c r="L145" s="98">
        <v>54.33</v>
      </c>
      <c r="M145" s="77">
        <v>52</v>
      </c>
      <c r="N145" s="77">
        <v>20</v>
      </c>
      <c r="O145" s="77">
        <v>20</v>
      </c>
      <c r="P145" s="77">
        <v>6</v>
      </c>
      <c r="Q145" s="77">
        <v>20</v>
      </c>
      <c r="R145" s="77">
        <v>2</v>
      </c>
      <c r="S145" s="77">
        <v>33</v>
      </c>
      <c r="T145" s="77">
        <v>229</v>
      </c>
      <c r="U145" s="77"/>
      <c r="V145" s="51">
        <f t="shared" si="62"/>
        <v>7.929515418502203</v>
      </c>
      <c r="W145" s="7">
        <f>IF(V145&lt;LeagueRatings!$K$10,((LeagueRatings!$K$10-V145)/LeagueRatings!$K$10)*36,(LeagueRatings!$K$10-V145)*6.48)</f>
        <v>1.0645449578684294</v>
      </c>
      <c r="X145" s="17">
        <v>-0.08</v>
      </c>
      <c r="Y145" s="17">
        <f t="shared" si="63"/>
        <v>2.643171806167401</v>
      </c>
      <c r="Z145" s="7">
        <f>IF(Y145&lt;LeagueRatings!$K$8,((LeagueRatings!$K$8-Y145)/LeagueRatings!$K$8)*36,(LeagueRatings!$K$8-Y145)/LeagueRatings!$K$11)</f>
        <v>-2.3750549061584461</v>
      </c>
      <c r="AA145" s="17">
        <v>0.16</v>
      </c>
      <c r="AB145" s="18">
        <f>+((LeagueRatings!$I$6-E145)*5)+9.5</f>
        <v>12.022493872332578</v>
      </c>
      <c r="AC145" s="18">
        <f t="shared" si="64"/>
        <v>12.022493872332578</v>
      </c>
      <c r="AD145" s="18">
        <f t="shared" si="65"/>
        <v>0.23020246640898229</v>
      </c>
      <c r="AE145" s="4">
        <f t="shared" si="66"/>
        <v>12.332696338741561</v>
      </c>
      <c r="AF145" s="42" t="s">
        <v>838</v>
      </c>
      <c r="AG145" s="5" t="s">
        <v>17</v>
      </c>
      <c r="AH145" s="5" t="s">
        <v>62</v>
      </c>
      <c r="AI145" s="5" t="s">
        <v>32</v>
      </c>
      <c r="AJ145" s="15">
        <f>+AO145*LeagueRatings!$K$27</f>
        <v>33.950617283950614</v>
      </c>
      <c r="AK145" s="73">
        <f>F145*LeagueRatings!$K$27</f>
        <v>38.271604938271601</v>
      </c>
      <c r="AL145" s="73">
        <f>G145*LeagueRatings!$K$27</f>
        <v>0</v>
      </c>
      <c r="AM145" s="73">
        <f>T145*LeagueRatings!$K$27</f>
        <v>141.35802469135803</v>
      </c>
      <c r="AN145" s="25"/>
      <c r="AO145" s="73">
        <f t="shared" si="55"/>
        <v>55</v>
      </c>
      <c r="AP145" s="116"/>
      <c r="AQ145" s="116"/>
      <c r="AR145" s="116"/>
      <c r="AS145" s="25"/>
      <c r="AT145" s="98">
        <v>66</v>
      </c>
      <c r="AU145" s="25"/>
    </row>
    <row r="146" spans="1:47" s="125" customFormat="1" x14ac:dyDescent="0.2">
      <c r="A146" s="42" t="s">
        <v>837</v>
      </c>
      <c r="B146" s="77" t="s">
        <v>239</v>
      </c>
      <c r="C146" s="77">
        <v>5</v>
      </c>
      <c r="D146" s="77">
        <v>6</v>
      </c>
      <c r="E146" s="98">
        <v>3.98</v>
      </c>
      <c r="F146" s="77">
        <v>73</v>
      </c>
      <c r="G146" s="77">
        <v>0</v>
      </c>
      <c r="H146" s="190">
        <v>0</v>
      </c>
      <c r="I146" s="190">
        <v>0</v>
      </c>
      <c r="J146" s="77">
        <v>1</v>
      </c>
      <c r="K146" s="77">
        <v>5</v>
      </c>
      <c r="L146" s="98">
        <v>63.33</v>
      </c>
      <c r="M146" s="77">
        <v>64</v>
      </c>
      <c r="N146" s="77">
        <v>29</v>
      </c>
      <c r="O146" s="77">
        <v>28</v>
      </c>
      <c r="P146" s="77">
        <v>7</v>
      </c>
      <c r="Q146" s="77">
        <v>10</v>
      </c>
      <c r="R146" s="77">
        <v>0</v>
      </c>
      <c r="S146" s="77">
        <v>51</v>
      </c>
      <c r="T146" s="77">
        <v>260</v>
      </c>
      <c r="U146" s="77"/>
      <c r="V146" s="51">
        <f t="shared" si="62"/>
        <v>3.8461538461538463</v>
      </c>
      <c r="W146" s="7">
        <f>IF(V146&lt;LeagueRatings!$K$10,((LeagueRatings!$K$10-V146)/LeagueRatings!$K$10)*36,(LeagueRatings!$K$10-V146)*6.48)</f>
        <v>19.054811336401993</v>
      </c>
      <c r="X146" s="17">
        <v>-1.69</v>
      </c>
      <c r="Y146" s="17">
        <f t="shared" si="63"/>
        <v>2.6923076923076925</v>
      </c>
      <c r="Z146" s="7">
        <f>IF(Y146&lt;LeagueRatings!$K$8,((LeagueRatings!$K$8-Y146)/LeagueRatings!$K$8)*36,(LeagueRatings!$K$8-Y146)/LeagueRatings!$K$11)</f>
        <v>-2.7675888003574367</v>
      </c>
      <c r="AA146" s="17">
        <v>0.24</v>
      </c>
      <c r="AB146" s="18">
        <f>+((LeagueRatings!$I$6-E146)*5)+9.5</f>
        <v>8.6724938723325788</v>
      </c>
      <c r="AC146" s="18">
        <f t="shared" si="64"/>
        <v>8.6724938723325788</v>
      </c>
      <c r="AD146" s="18">
        <f t="shared" si="65"/>
        <v>-5.2897520922153829E-2</v>
      </c>
      <c r="AE146" s="4">
        <f t="shared" si="66"/>
        <v>7.1695963514104246</v>
      </c>
      <c r="AF146" s="42" t="s">
        <v>837</v>
      </c>
      <c r="AG146" s="5" t="s">
        <v>59</v>
      </c>
      <c r="AH146" s="5" t="s">
        <v>79</v>
      </c>
      <c r="AI146" s="5" t="s">
        <v>76</v>
      </c>
      <c r="AJ146" s="15">
        <f>+AO146*LeagueRatings!$K$27</f>
        <v>39.506172839506171</v>
      </c>
      <c r="AK146" s="73">
        <f>F146*LeagueRatings!$K$27</f>
        <v>45.061728395061728</v>
      </c>
      <c r="AL146" s="73">
        <f>G146*LeagueRatings!$K$27</f>
        <v>0</v>
      </c>
      <c r="AM146" s="73">
        <f>T146*LeagueRatings!$K$27</f>
        <v>160.49382716049382</v>
      </c>
      <c r="AN146" s="35"/>
      <c r="AO146" s="73">
        <f t="shared" si="55"/>
        <v>64</v>
      </c>
      <c r="AP146" s="116"/>
      <c r="AQ146" s="116"/>
      <c r="AR146" s="116"/>
      <c r="AS146" s="35"/>
      <c r="AT146" s="98">
        <v>185.33</v>
      </c>
      <c r="AU146" s="35"/>
    </row>
    <row r="147" spans="1:47" x14ac:dyDescent="0.2">
      <c r="A147" s="42" t="s">
        <v>841</v>
      </c>
      <c r="B147" s="77" t="s">
        <v>239</v>
      </c>
      <c r="C147" s="77">
        <v>13</v>
      </c>
      <c r="D147" s="77">
        <v>12</v>
      </c>
      <c r="E147" s="98">
        <v>4.47</v>
      </c>
      <c r="F147" s="77">
        <v>31</v>
      </c>
      <c r="G147" s="77">
        <v>31</v>
      </c>
      <c r="H147" s="190">
        <v>0</v>
      </c>
      <c r="I147" s="190">
        <v>0</v>
      </c>
      <c r="J147" s="77">
        <v>0</v>
      </c>
      <c r="K147" s="77">
        <v>0</v>
      </c>
      <c r="L147" s="98">
        <v>179.33</v>
      </c>
      <c r="M147" s="77">
        <v>178</v>
      </c>
      <c r="N147" s="77">
        <v>91</v>
      </c>
      <c r="O147" s="77">
        <v>89</v>
      </c>
      <c r="P147" s="77">
        <v>12</v>
      </c>
      <c r="Q147" s="77">
        <v>57</v>
      </c>
      <c r="R147" s="77">
        <v>0</v>
      </c>
      <c r="S147" s="77">
        <v>107</v>
      </c>
      <c r="T147" s="77">
        <v>757</v>
      </c>
      <c r="U147" s="77"/>
      <c r="V147" s="51">
        <f t="shared" si="62"/>
        <v>7.5297225891677675</v>
      </c>
      <c r="W147" s="7">
        <f>IF(V147&lt;LeagueRatings!$K$10,((LeagueRatings!$K$10-V147)/LeagueRatings!$K$10)*36,(LeagueRatings!$K$10-V147)*6.48)</f>
        <v>2.8259318369190978</v>
      </c>
      <c r="X147" s="17">
        <v>-0.24</v>
      </c>
      <c r="Y147" s="17">
        <f t="shared" si="63"/>
        <v>1.5852047556142668</v>
      </c>
      <c r="Z147" s="7">
        <f>IF(Y147&lt;LeagueRatings!$K$8,((LeagueRatings!$K$8-Y147)/LeagueRatings!$K$8)*36,(LeagueRatings!$K$8-Y147)/LeagueRatings!$K$11)</f>
        <v>11.673275371290549</v>
      </c>
      <c r="AA147" s="17">
        <v>-0.89</v>
      </c>
      <c r="AB147" s="18">
        <f>+((LeagueRatings!$I$6-E147)*5)+9.5</f>
        <v>6.2224938723325796</v>
      </c>
      <c r="AC147" s="18">
        <f t="shared" si="64"/>
        <v>6.2224938723325796</v>
      </c>
      <c r="AD147" s="18">
        <f t="shared" si="65"/>
        <v>-1.8084536887302105E-2</v>
      </c>
      <c r="AE147" s="4">
        <f t="shared" si="66"/>
        <v>5.0744093354452779</v>
      </c>
      <c r="AF147" s="42" t="s">
        <v>841</v>
      </c>
      <c r="AG147" s="5" t="s">
        <v>25</v>
      </c>
      <c r="AH147" s="5" t="s">
        <v>23</v>
      </c>
      <c r="AI147" s="5" t="s">
        <v>52</v>
      </c>
      <c r="AJ147" s="15">
        <f>+AO147*LeagueRatings!$K$27</f>
        <v>111.1111111111111</v>
      </c>
      <c r="AK147" s="73">
        <f>F147*LeagueRatings!$K$27</f>
        <v>19.1358024691358</v>
      </c>
      <c r="AL147" s="73">
        <f>G147*LeagueRatings!$K$27</f>
        <v>19.1358024691358</v>
      </c>
      <c r="AM147" s="73">
        <f>T147*LeagueRatings!$K$27</f>
        <v>467.28395061728395</v>
      </c>
      <c r="AO147" s="73">
        <f t="shared" si="55"/>
        <v>180</v>
      </c>
      <c r="AT147" s="98">
        <v>108</v>
      </c>
    </row>
    <row r="148" spans="1:47" x14ac:dyDescent="0.2">
      <c r="A148" s="42" t="s">
        <v>475</v>
      </c>
      <c r="B148" s="77" t="s">
        <v>239</v>
      </c>
      <c r="C148" s="77">
        <v>0</v>
      </c>
      <c r="D148" s="77">
        <v>1</v>
      </c>
      <c r="E148" s="98">
        <v>3.86</v>
      </c>
      <c r="F148" s="77">
        <v>27</v>
      </c>
      <c r="G148" s="77">
        <v>0</v>
      </c>
      <c r="H148" s="190">
        <v>0</v>
      </c>
      <c r="I148" s="190">
        <v>0</v>
      </c>
      <c r="J148" s="77">
        <v>0</v>
      </c>
      <c r="K148" s="77">
        <v>1</v>
      </c>
      <c r="L148" s="98">
        <v>28</v>
      </c>
      <c r="M148" s="77">
        <v>30</v>
      </c>
      <c r="N148" s="77">
        <v>12</v>
      </c>
      <c r="O148" s="77">
        <v>12</v>
      </c>
      <c r="P148" s="77">
        <v>1</v>
      </c>
      <c r="Q148" s="77">
        <v>10</v>
      </c>
      <c r="R148" s="77">
        <v>3</v>
      </c>
      <c r="S148" s="77">
        <v>12</v>
      </c>
      <c r="T148" s="77">
        <v>124</v>
      </c>
      <c r="U148" s="77"/>
      <c r="V148" s="51">
        <f t="shared" si="62"/>
        <v>5.785123966942149</v>
      </c>
      <c r="W148" s="7">
        <f>IF(V148&lt;LeagueRatings!$K$10,((LeagueRatings!$K$10-V148)/LeagueRatings!$K$10)*36,(LeagueRatings!$K$10-V148)*6.48)</f>
        <v>10.512195563844323</v>
      </c>
      <c r="X148" s="17">
        <v>-0.92</v>
      </c>
      <c r="Y148" s="17">
        <f t="shared" si="63"/>
        <v>0.82644628099173556</v>
      </c>
      <c r="Z148" s="7">
        <f>IF(Y148&lt;LeagueRatings!$K$8,((LeagueRatings!$K$8-Y148)/LeagueRatings!$K$8)*36,(LeagueRatings!$K$8-Y148)/LeagueRatings!$K$11)</f>
        <v>23.317265465610845</v>
      </c>
      <c r="AA148" s="17">
        <v>-1.88</v>
      </c>
      <c r="AB148" s="18">
        <f>+((LeagueRatings!$I$6-E148)*5)+9.5</f>
        <v>9.2724938723325785</v>
      </c>
      <c r="AC148" s="18">
        <f t="shared" si="64"/>
        <v>9.2724938723325785</v>
      </c>
      <c r="AD148" s="18">
        <f t="shared" si="65"/>
        <v>-0.35714285714285698</v>
      </c>
      <c r="AE148" s="4">
        <f t="shared" si="66"/>
        <v>6.1153510151897219</v>
      </c>
      <c r="AF148" s="42" t="s">
        <v>475</v>
      </c>
      <c r="AG148" s="5" t="s">
        <v>71</v>
      </c>
      <c r="AH148" s="5" t="s">
        <v>63</v>
      </c>
      <c r="AI148" s="5" t="s">
        <v>36</v>
      </c>
      <c r="AJ148" s="15">
        <f>+AO148*LeagueRatings!$K$27</f>
        <v>17.283950617283949</v>
      </c>
      <c r="AK148" s="73">
        <f>F148*LeagueRatings!$K$27</f>
        <v>16.666666666666664</v>
      </c>
      <c r="AL148" s="73">
        <f>G148*LeagueRatings!$K$27</f>
        <v>0</v>
      </c>
      <c r="AM148" s="73">
        <f>T148*LeagueRatings!$K$27</f>
        <v>76.543209876543202</v>
      </c>
      <c r="AO148" s="73">
        <f t="shared" si="55"/>
        <v>28</v>
      </c>
      <c r="AT148" s="98">
        <v>131</v>
      </c>
    </row>
    <row r="149" spans="1:47" customFormat="1" ht="12.75" customHeight="1" x14ac:dyDescent="0.2">
      <c r="A149" s="42" t="s">
        <v>858</v>
      </c>
      <c r="B149" s="77" t="s">
        <v>239</v>
      </c>
      <c r="C149" s="77">
        <v>16</v>
      </c>
      <c r="D149" s="77">
        <v>10</v>
      </c>
      <c r="E149" s="98">
        <v>3.52</v>
      </c>
      <c r="F149" s="77">
        <v>32</v>
      </c>
      <c r="G149" s="77">
        <v>32</v>
      </c>
      <c r="H149" s="190">
        <v>1</v>
      </c>
      <c r="I149" s="190">
        <v>0</v>
      </c>
      <c r="J149" s="77">
        <v>0</v>
      </c>
      <c r="K149" s="77">
        <v>0</v>
      </c>
      <c r="L149" s="98">
        <v>209.67</v>
      </c>
      <c r="M149" s="77">
        <v>221</v>
      </c>
      <c r="N149" s="77">
        <v>88</v>
      </c>
      <c r="O149" s="77">
        <v>82</v>
      </c>
      <c r="P149" s="77">
        <v>16</v>
      </c>
      <c r="Q149" s="77">
        <v>16</v>
      </c>
      <c r="R149" s="77">
        <v>1</v>
      </c>
      <c r="S149" s="77">
        <v>186</v>
      </c>
      <c r="T149" s="77">
        <v>855</v>
      </c>
      <c r="U149" s="77"/>
      <c r="V149" s="51">
        <f t="shared" si="62"/>
        <v>1.7564402810304449</v>
      </c>
      <c r="W149" s="7">
        <f>IF(V149&lt;LeagueRatings!$K$10,((LeagueRatings!$K$10-V149)/LeagueRatings!$K$10)*36,(LeagueRatings!$K$10-V149)*6.48)</f>
        <v>28.261564896014963</v>
      </c>
      <c r="X149" s="17">
        <v>-2.66</v>
      </c>
      <c r="Y149" s="17">
        <f t="shared" si="63"/>
        <v>1.873536299765808</v>
      </c>
      <c r="Z149" s="7">
        <f>IF(Y149&lt;LeagueRatings!$K$8,((LeagueRatings!$K$8-Y149)/LeagueRatings!$K$8)*36,(LeagueRatings!$K$8-Y149)/LeagueRatings!$K$11)</f>
        <v>7.2485081281295001</v>
      </c>
      <c r="AA149" s="17">
        <v>-0.49</v>
      </c>
      <c r="AB149" s="18">
        <f>+((LeagueRatings!$I$6-E149)*5)+9.5</f>
        <v>10.972493872332578</v>
      </c>
      <c r="AC149" s="18">
        <f t="shared" si="64"/>
        <v>10.972493872332578</v>
      </c>
      <c r="AD149" s="18">
        <f t="shared" si="65"/>
        <v>-0.27018648352172492</v>
      </c>
      <c r="AE149" s="4">
        <f t="shared" si="66"/>
        <v>7.5523073888108527</v>
      </c>
      <c r="AF149" s="42" t="s">
        <v>858</v>
      </c>
      <c r="AG149" s="5" t="s">
        <v>59</v>
      </c>
      <c r="AH149" s="5" t="s">
        <v>91</v>
      </c>
      <c r="AI149" s="5" t="s">
        <v>43</v>
      </c>
      <c r="AJ149" s="15">
        <f>+AO149*LeagueRatings!$K$27</f>
        <v>129.62962962962962</v>
      </c>
      <c r="AK149" s="73">
        <f>F149*LeagueRatings!$K$27</f>
        <v>19.753086419753085</v>
      </c>
      <c r="AL149" s="73">
        <f>G149*LeagueRatings!$K$27</f>
        <v>19.753086419753085</v>
      </c>
      <c r="AM149" s="73">
        <f>T149*LeagueRatings!$K$27</f>
        <v>527.77777777777771</v>
      </c>
      <c r="AN149" s="25"/>
      <c r="AO149" s="73">
        <f t="shared" si="55"/>
        <v>210</v>
      </c>
      <c r="AP149" s="116"/>
      <c r="AQ149" s="116"/>
      <c r="AR149" s="116"/>
      <c r="AS149" s="25"/>
      <c r="AT149" s="98">
        <v>61</v>
      </c>
      <c r="AU149" s="25"/>
    </row>
    <row r="150" spans="1:47" s="24" customFormat="1" ht="12.75" customHeight="1" x14ac:dyDescent="0.2">
      <c r="A150" s="42" t="s">
        <v>1224</v>
      </c>
      <c r="B150" s="77" t="s">
        <v>239</v>
      </c>
      <c r="C150" s="77">
        <v>3</v>
      </c>
      <c r="D150" s="77">
        <v>6</v>
      </c>
      <c r="E150" s="98">
        <v>7.88</v>
      </c>
      <c r="F150" s="77">
        <v>10</v>
      </c>
      <c r="G150" s="77">
        <v>9</v>
      </c>
      <c r="H150" s="190">
        <v>0</v>
      </c>
      <c r="I150" s="190">
        <v>0</v>
      </c>
      <c r="J150" s="77">
        <v>0</v>
      </c>
      <c r="K150" s="77">
        <v>0</v>
      </c>
      <c r="L150" s="98">
        <v>45.67</v>
      </c>
      <c r="M150" s="77">
        <v>59</v>
      </c>
      <c r="N150" s="77">
        <v>41</v>
      </c>
      <c r="O150" s="77">
        <v>40</v>
      </c>
      <c r="P150" s="77">
        <v>7</v>
      </c>
      <c r="Q150" s="77">
        <v>22</v>
      </c>
      <c r="R150" s="77">
        <v>1</v>
      </c>
      <c r="S150" s="77">
        <v>44</v>
      </c>
      <c r="T150" s="77">
        <v>213</v>
      </c>
      <c r="U150" s="77"/>
      <c r="V150" s="51">
        <f t="shared" si="62"/>
        <v>9.9056603773584904</v>
      </c>
      <c r="W150" s="7">
        <f>IF(V150&lt;LeagueRatings!$K$10,((LeagueRatings!$K$10-V150)/LeagueRatings!$K$10)*36,(LeagueRatings!$K$10-V150)*6.48)</f>
        <v>-11.239680739399255</v>
      </c>
      <c r="X150" s="17">
        <v>1.1100000000000001</v>
      </c>
      <c r="Y150" s="17">
        <f t="shared" si="63"/>
        <v>3.3018867924528301</v>
      </c>
      <c r="Z150" s="7">
        <f>IF(Y150&lt;LeagueRatings!$K$8,((LeagueRatings!$K$8-Y150)/LeagueRatings!$K$8)*36,(LeagueRatings!$K$8-Y150)/LeagueRatings!$K$11)</f>
        <v>-7.6373586732177738</v>
      </c>
      <c r="AA150" s="17">
        <v>0.71</v>
      </c>
      <c r="AB150" s="18">
        <f>+((LeagueRatings!$I$6-E150)*5)+9.5</f>
        <v>-10.827506127667423</v>
      </c>
      <c r="AC150" s="18">
        <f t="shared" si="64"/>
        <v>4</v>
      </c>
      <c r="AD150" s="18">
        <f t="shared" si="65"/>
        <v>-1.4593825268228588</v>
      </c>
      <c r="AE150" s="4">
        <f t="shared" si="66"/>
        <v>4.3606174731771414</v>
      </c>
      <c r="AF150" s="42" t="s">
        <v>1224</v>
      </c>
      <c r="AG150" s="5" t="s">
        <v>20</v>
      </c>
      <c r="AH150" s="5" t="s">
        <v>40</v>
      </c>
      <c r="AI150" s="5" t="s">
        <v>50</v>
      </c>
      <c r="AJ150" s="15">
        <f>+AO150*LeagueRatings!$K$27</f>
        <v>28.39506172839506</v>
      </c>
      <c r="AK150" s="73">
        <f>F150*LeagueRatings!$K$27</f>
        <v>6.1728395061728394</v>
      </c>
      <c r="AL150" s="73">
        <f>G150*LeagueRatings!$K$27</f>
        <v>5.5555555555555554</v>
      </c>
      <c r="AM150" s="73">
        <f>T150*LeagueRatings!$K$27</f>
        <v>131.48148148148147</v>
      </c>
      <c r="AN150" s="29"/>
      <c r="AO150" s="73">
        <f t="shared" si="55"/>
        <v>46</v>
      </c>
      <c r="AP150" s="116"/>
      <c r="AQ150" s="116"/>
      <c r="AR150" s="116"/>
      <c r="AS150" s="29"/>
      <c r="AT150" s="98">
        <v>62</v>
      </c>
      <c r="AU150" s="29"/>
    </row>
    <row r="151" spans="1:47" x14ac:dyDescent="0.2">
      <c r="A151" s="42" t="s">
        <v>871</v>
      </c>
      <c r="B151" s="77" t="s">
        <v>239</v>
      </c>
      <c r="C151" s="77">
        <v>0</v>
      </c>
      <c r="D151" s="77">
        <v>1</v>
      </c>
      <c r="E151" s="98">
        <v>7.06</v>
      </c>
      <c r="F151" s="77">
        <v>6</v>
      </c>
      <c r="G151" s="77">
        <v>5</v>
      </c>
      <c r="H151" s="190">
        <v>0</v>
      </c>
      <c r="I151" s="190">
        <v>0</v>
      </c>
      <c r="J151" s="77">
        <v>0</v>
      </c>
      <c r="K151" s="77">
        <v>0</v>
      </c>
      <c r="L151" s="98">
        <v>21.67</v>
      </c>
      <c r="M151" s="77">
        <v>37</v>
      </c>
      <c r="N151" s="77">
        <v>21</v>
      </c>
      <c r="O151" s="77">
        <v>17</v>
      </c>
      <c r="P151" s="77">
        <v>4</v>
      </c>
      <c r="Q151" s="77">
        <v>11</v>
      </c>
      <c r="R151" s="77">
        <v>0</v>
      </c>
      <c r="S151" s="77">
        <v>14</v>
      </c>
      <c r="T151" s="77">
        <v>114</v>
      </c>
      <c r="U151" s="77"/>
      <c r="V151" s="51">
        <f t="shared" si="62"/>
        <v>9.6491228070175428</v>
      </c>
      <c r="W151" s="7">
        <f>IF(V151&lt;LeagueRatings!$K$10,((LeagueRatings!$K$10-V151)/LeagueRatings!$K$10)*36,(LeagueRatings!$K$10-V151)*6.48)</f>
        <v>-9.577317283589915</v>
      </c>
      <c r="X151" s="17">
        <v>0.98</v>
      </c>
      <c r="Y151" s="17">
        <f t="shared" si="63"/>
        <v>3.5087719298245612</v>
      </c>
      <c r="Z151" s="7">
        <f>IF(Y151&lt;LeagueRatings!$K$8,((LeagueRatings!$K$8-Y151)/LeagueRatings!$K$8)*36,(LeagueRatings!$K$8-Y151)/LeagueRatings!$K$11)</f>
        <v>-9.2901105619809421</v>
      </c>
      <c r="AA151" s="17">
        <v>0.81</v>
      </c>
      <c r="AB151" s="18">
        <f>+((LeagueRatings!$I$6-E151)*5)+9.5</f>
        <v>-6.727506127667418</v>
      </c>
      <c r="AC151" s="18">
        <f t="shared" si="64"/>
        <v>4</v>
      </c>
      <c r="AD151" s="18">
        <f t="shared" si="65"/>
        <v>-3.5371481310567598</v>
      </c>
      <c r="AE151" s="4">
        <f t="shared" si="66"/>
        <v>2.2528518689432402</v>
      </c>
      <c r="AF151" s="42" t="s">
        <v>871</v>
      </c>
      <c r="AG151" s="5" t="s">
        <v>95</v>
      </c>
      <c r="AH151" s="5" t="s">
        <v>49</v>
      </c>
      <c r="AI151" s="5" t="s">
        <v>55</v>
      </c>
      <c r="AJ151" s="15">
        <f>+AO151*LeagueRatings!$K$27</f>
        <v>13.580246913580247</v>
      </c>
      <c r="AK151" s="73">
        <f>F151*LeagueRatings!$K$27</f>
        <v>3.7037037037037033</v>
      </c>
      <c r="AL151" s="73">
        <f>G151*LeagueRatings!$K$27</f>
        <v>3.0864197530864197</v>
      </c>
      <c r="AM151" s="73">
        <f>T151*LeagueRatings!$K$27</f>
        <v>70.370370370370367</v>
      </c>
      <c r="AN151" s="29"/>
      <c r="AO151" s="73">
        <f t="shared" si="55"/>
        <v>22</v>
      </c>
      <c r="AS151" s="29"/>
      <c r="AT151" s="98">
        <v>51</v>
      </c>
      <c r="AU151" s="29"/>
    </row>
    <row r="152" spans="1:47" x14ac:dyDescent="0.2">
      <c r="A152" s="42" t="s">
        <v>538</v>
      </c>
      <c r="B152" s="77" t="s">
        <v>239</v>
      </c>
      <c r="C152" s="77">
        <v>6</v>
      </c>
      <c r="D152" s="77">
        <v>12</v>
      </c>
      <c r="E152" s="98">
        <v>5.38</v>
      </c>
      <c r="F152" s="77">
        <v>27</v>
      </c>
      <c r="G152" s="77">
        <v>27</v>
      </c>
      <c r="H152" s="190">
        <v>1</v>
      </c>
      <c r="I152" s="190">
        <v>0</v>
      </c>
      <c r="J152" s="77">
        <v>0</v>
      </c>
      <c r="K152" s="77">
        <v>0</v>
      </c>
      <c r="L152" s="98">
        <v>159</v>
      </c>
      <c r="M152" s="77">
        <v>203</v>
      </c>
      <c r="N152" s="77">
        <v>96</v>
      </c>
      <c r="O152" s="77">
        <v>95</v>
      </c>
      <c r="P152" s="77">
        <v>22</v>
      </c>
      <c r="Q152" s="77">
        <v>38</v>
      </c>
      <c r="R152" s="77">
        <v>1</v>
      </c>
      <c r="S152" s="77">
        <v>115</v>
      </c>
      <c r="T152" s="77">
        <v>695</v>
      </c>
      <c r="U152" s="77"/>
      <c r="V152" s="51">
        <f t="shared" si="62"/>
        <v>5.3314121037463975</v>
      </c>
      <c r="W152" s="7">
        <f>IF(V152&lt;LeagueRatings!$K$10,((LeagueRatings!$K$10-V152)/LeagueRatings!$K$10)*36,(LeagueRatings!$K$10-V152)*6.48)</f>
        <v>12.511136175243113</v>
      </c>
      <c r="X152" s="17">
        <v>-1.1000000000000001</v>
      </c>
      <c r="Y152" s="17">
        <f t="shared" si="63"/>
        <v>3.1700288184438041</v>
      </c>
      <c r="Z152" s="7">
        <f>IF(Y152&lt;LeagueRatings!$K$8,((LeagueRatings!$K$8-Y152)/LeagueRatings!$K$8)*36,(LeagueRatings!$K$8-Y152)/LeagueRatings!$K$11)</f>
        <v>-6.5839794002527539</v>
      </c>
      <c r="AA152" s="17">
        <v>0.61</v>
      </c>
      <c r="AB152" s="18">
        <f>+((LeagueRatings!$I$6-E152)*5)+9.5</f>
        <v>1.6724938723325788</v>
      </c>
      <c r="AC152" s="18">
        <f t="shared" si="64"/>
        <v>4</v>
      </c>
      <c r="AD152" s="18">
        <f t="shared" si="65"/>
        <v>-1.3836477987421381</v>
      </c>
      <c r="AE152" s="4">
        <f t="shared" si="66"/>
        <v>2.1263522012578617</v>
      </c>
      <c r="AF152" s="42" t="s">
        <v>538</v>
      </c>
      <c r="AG152" s="5" t="s">
        <v>95</v>
      </c>
      <c r="AH152" s="5" t="s">
        <v>24</v>
      </c>
      <c r="AI152" s="5" t="s">
        <v>38</v>
      </c>
      <c r="AJ152" s="15">
        <f>+AO152*LeagueRatings!$K$27</f>
        <v>98.148148148148138</v>
      </c>
      <c r="AK152" s="73">
        <f>F152*LeagueRatings!$K$27</f>
        <v>16.666666666666664</v>
      </c>
      <c r="AL152" s="73">
        <f>G152*LeagueRatings!$K$27</f>
        <v>16.666666666666664</v>
      </c>
      <c r="AM152" s="73">
        <f>T152*LeagueRatings!$K$27</f>
        <v>429.0123456790123</v>
      </c>
      <c r="AN152" s="29"/>
      <c r="AO152" s="73">
        <f t="shared" si="55"/>
        <v>159</v>
      </c>
      <c r="AS152" s="29"/>
      <c r="AT152" s="98">
        <v>56.67</v>
      </c>
      <c r="AU152" s="29"/>
    </row>
    <row r="153" spans="1:47" x14ac:dyDescent="0.2">
      <c r="A153" s="42" t="s">
        <v>832</v>
      </c>
      <c r="B153" s="77" t="s">
        <v>239</v>
      </c>
      <c r="C153" s="77">
        <v>4</v>
      </c>
      <c r="D153" s="77">
        <v>3</v>
      </c>
      <c r="E153" s="98">
        <v>3.65</v>
      </c>
      <c r="F153" s="77">
        <v>63</v>
      </c>
      <c r="G153" s="77">
        <v>0</v>
      </c>
      <c r="H153" s="190">
        <v>0</v>
      </c>
      <c r="I153" s="190">
        <v>0</v>
      </c>
      <c r="J153" s="77">
        <v>34</v>
      </c>
      <c r="K153" s="77">
        <v>41</v>
      </c>
      <c r="L153" s="98">
        <v>61.67</v>
      </c>
      <c r="M153" s="77">
        <v>62</v>
      </c>
      <c r="N153" s="77">
        <v>29</v>
      </c>
      <c r="O153" s="77">
        <v>25</v>
      </c>
      <c r="P153" s="77">
        <v>7</v>
      </c>
      <c r="Q153" s="77">
        <v>11</v>
      </c>
      <c r="R153" s="77">
        <v>2</v>
      </c>
      <c r="S153" s="77">
        <v>66</v>
      </c>
      <c r="T153" s="77">
        <v>260</v>
      </c>
      <c r="U153" s="77"/>
      <c r="V153" s="51">
        <f t="shared" si="62"/>
        <v>3.4883720930232558</v>
      </c>
      <c r="W153" s="7">
        <f>IF(V153&lt;LeagueRatings!$K$10,((LeagueRatings!$K$10-V153)/LeagueRatings!$K$10)*36,(LeagueRatings!$K$10-V153)*6.48)</f>
        <v>20.631107956271578</v>
      </c>
      <c r="X153" s="17">
        <v>-1.89</v>
      </c>
      <c r="Y153" s="17">
        <f t="shared" si="63"/>
        <v>2.7131782945736433</v>
      </c>
      <c r="Z153" s="7">
        <f>IF(Y153&lt;LeagueRatings!$K$8,((LeagueRatings!$K$8-Y153)/LeagueRatings!$K$8)*36,(LeagueRatings!$K$8-Y153)/LeagueRatings!$K$11)</f>
        <v>-2.9343186474256506</v>
      </c>
      <c r="AA153" s="17">
        <v>0.24</v>
      </c>
      <c r="AB153" s="18">
        <f>+((LeagueRatings!$I$6-E153)*5)+9.5</f>
        <v>10.322493872332579</v>
      </c>
      <c r="AC153" s="18">
        <f t="shared" si="64"/>
        <v>10.322493872332579</v>
      </c>
      <c r="AD153" s="18">
        <f t="shared" si="65"/>
        <v>-2.6755310523755016E-2</v>
      </c>
      <c r="AE153" s="4">
        <f t="shared" si="66"/>
        <v>8.6457385618088232</v>
      </c>
      <c r="AF153" s="42" t="s">
        <v>832</v>
      </c>
      <c r="AG153" s="5" t="s">
        <v>37</v>
      </c>
      <c r="AH153" s="5" t="s">
        <v>85</v>
      </c>
      <c r="AI153" s="5" t="s">
        <v>76</v>
      </c>
      <c r="AJ153" s="15">
        <f>+AO153*LeagueRatings!$K$27</f>
        <v>38.271604938271601</v>
      </c>
      <c r="AK153" s="73">
        <f>F153*LeagueRatings!$K$27</f>
        <v>38.888888888888886</v>
      </c>
      <c r="AL153" s="73">
        <f>G153*LeagueRatings!$K$27</f>
        <v>0</v>
      </c>
      <c r="AM153" s="73">
        <f>T153*LeagueRatings!$K$27</f>
        <v>160.49382716049382</v>
      </c>
      <c r="AN153" s="29"/>
      <c r="AO153" s="73">
        <f t="shared" si="55"/>
        <v>62</v>
      </c>
      <c r="AS153" s="29"/>
      <c r="AT153" s="98">
        <v>152.66999999999999</v>
      </c>
      <c r="AU153" s="29"/>
    </row>
    <row r="154" spans="1:47" s="24" customFormat="1" ht="12.75" customHeight="1" x14ac:dyDescent="0.2">
      <c r="A154" s="42" t="s">
        <v>1221</v>
      </c>
      <c r="B154" s="77" t="s">
        <v>239</v>
      </c>
      <c r="C154" s="77">
        <v>2</v>
      </c>
      <c r="D154" s="77">
        <v>5</v>
      </c>
      <c r="E154" s="98">
        <v>5.07</v>
      </c>
      <c r="F154" s="77">
        <v>11</v>
      </c>
      <c r="G154" s="77">
        <v>11</v>
      </c>
      <c r="H154" s="190">
        <v>0</v>
      </c>
      <c r="I154" s="190">
        <v>0</v>
      </c>
      <c r="J154" s="77">
        <v>0</v>
      </c>
      <c r="K154" s="77">
        <v>0</v>
      </c>
      <c r="L154" s="98">
        <v>60.33</v>
      </c>
      <c r="M154" s="77">
        <v>66</v>
      </c>
      <c r="N154" s="77">
        <v>37</v>
      </c>
      <c r="O154" s="77">
        <v>34</v>
      </c>
      <c r="P154" s="77">
        <v>8</v>
      </c>
      <c r="Q154" s="77">
        <v>14</v>
      </c>
      <c r="R154" s="77">
        <v>0</v>
      </c>
      <c r="S154" s="77">
        <v>50</v>
      </c>
      <c r="T154" s="77">
        <v>258</v>
      </c>
      <c r="U154" s="143"/>
      <c r="V154" s="51">
        <f t="shared" si="62"/>
        <v>5.4263565891472867</v>
      </c>
      <c r="W154" s="7">
        <f>IF(V154&lt;LeagueRatings!$K$10,((LeagueRatings!$K$10-V154)/LeagueRatings!$K$10)*36,(LeagueRatings!$K$10-V154)*6.48)</f>
        <v>12.092834598644677</v>
      </c>
      <c r="X154" s="17">
        <v>-1.01</v>
      </c>
      <c r="Y154" s="17">
        <f t="shared" si="63"/>
        <v>3.1007751937984498</v>
      </c>
      <c r="Z154" s="7">
        <f>IF(Y154&lt;LeagueRatings!$K$8,((LeagueRatings!$K$8-Y154)/LeagueRatings!$K$8)*36,(LeagueRatings!$K$8-Y154)/LeagueRatings!$K$11)</f>
        <v>-6.0307300929782306</v>
      </c>
      <c r="AA154" s="17">
        <v>0.51</v>
      </c>
      <c r="AB154" s="18">
        <f>+((LeagueRatings!$I$6-E154)*5)+9.5</f>
        <v>3.2224938723325778</v>
      </c>
      <c r="AC154" s="18">
        <f t="shared" si="64"/>
        <v>4</v>
      </c>
      <c r="AD154" s="18">
        <f t="shared" si="65"/>
        <v>-0.469915464942815</v>
      </c>
      <c r="AE154" s="4">
        <f t="shared" si="66"/>
        <v>3.0300845350571848</v>
      </c>
      <c r="AF154" s="42" t="s">
        <v>1221</v>
      </c>
      <c r="AG154" s="5" t="s">
        <v>65</v>
      </c>
      <c r="AH154" s="5" t="s">
        <v>52</v>
      </c>
      <c r="AI154" s="5" t="s">
        <v>47</v>
      </c>
      <c r="AJ154" s="15">
        <f>+AO154*LeagueRatings!$K$27</f>
        <v>37.654320987654316</v>
      </c>
      <c r="AK154" s="73">
        <f>F154*LeagueRatings!$K$27</f>
        <v>6.7901234567901234</v>
      </c>
      <c r="AL154" s="73">
        <f>G154*LeagueRatings!$K$27</f>
        <v>6.7901234567901234</v>
      </c>
      <c r="AM154" s="73">
        <f>T154*LeagueRatings!$K$27</f>
        <v>159.25925925925924</v>
      </c>
      <c r="AN154" s="25"/>
      <c r="AO154" s="73">
        <f t="shared" si="55"/>
        <v>61</v>
      </c>
      <c r="AP154" s="116"/>
      <c r="AQ154" s="116"/>
      <c r="AR154" s="116"/>
      <c r="AS154" s="25"/>
      <c r="AT154" s="146">
        <v>62.67</v>
      </c>
      <c r="AU154" s="25"/>
    </row>
    <row r="155" spans="1:47" x14ac:dyDescent="0.2">
      <c r="A155" s="42" t="s">
        <v>836</v>
      </c>
      <c r="B155" s="77" t="s">
        <v>239</v>
      </c>
      <c r="C155" s="77">
        <v>2</v>
      </c>
      <c r="D155" s="77">
        <v>0</v>
      </c>
      <c r="E155" s="98">
        <v>2.86</v>
      </c>
      <c r="F155" s="77">
        <v>25</v>
      </c>
      <c r="G155" s="77">
        <v>0</v>
      </c>
      <c r="H155" s="190">
        <v>0</v>
      </c>
      <c r="I155" s="190">
        <v>0</v>
      </c>
      <c r="J155" s="77">
        <v>0</v>
      </c>
      <c r="K155" s="77">
        <v>1</v>
      </c>
      <c r="L155" s="98">
        <v>28.33</v>
      </c>
      <c r="M155" s="77">
        <v>30</v>
      </c>
      <c r="N155" s="77">
        <v>10</v>
      </c>
      <c r="O155" s="77">
        <v>9</v>
      </c>
      <c r="P155" s="77">
        <v>3</v>
      </c>
      <c r="Q155" s="77">
        <v>8</v>
      </c>
      <c r="R155" s="77">
        <v>2</v>
      </c>
      <c r="S155" s="77">
        <v>14</v>
      </c>
      <c r="T155" s="77">
        <v>122</v>
      </c>
      <c r="U155" s="77"/>
      <c r="V155" s="51">
        <f t="shared" si="62"/>
        <v>5</v>
      </c>
      <c r="W155" s="7">
        <f>IF(V155&lt;LeagueRatings!$K$10,((LeagueRatings!$K$10-V155)/LeagueRatings!$K$10)*36,(LeagueRatings!$K$10-V155)*6.48)</f>
        <v>13.971254737322594</v>
      </c>
      <c r="X155" s="17">
        <v>-1.19</v>
      </c>
      <c r="Y155" s="17">
        <f t="shared" si="63"/>
        <v>2.5</v>
      </c>
      <c r="Z155" s="7">
        <f>IF(Y155&lt;LeagueRatings!$K$8,((LeagueRatings!$K$8-Y155)/LeagueRatings!$K$8)*36,(LeagueRatings!$K$8-Y155)/LeagueRatings!$K$11)</f>
        <v>-1.231292352371733</v>
      </c>
      <c r="AA155" s="17">
        <v>0.08</v>
      </c>
      <c r="AB155" s="18">
        <f>+((LeagueRatings!$I$6-E155)*5)+9.5</f>
        <v>14.272493872332578</v>
      </c>
      <c r="AC155" s="18">
        <f t="shared" si="64"/>
        <v>14.272493872332578</v>
      </c>
      <c r="AD155" s="18">
        <f t="shared" si="65"/>
        <v>-0.29474055771267271</v>
      </c>
      <c r="AE155" s="4">
        <f t="shared" si="66"/>
        <v>12.867753314619906</v>
      </c>
      <c r="AF155" s="42" t="s">
        <v>836</v>
      </c>
      <c r="AG155" s="5" t="s">
        <v>17</v>
      </c>
      <c r="AH155" s="5" t="s">
        <v>39</v>
      </c>
      <c r="AI155" s="5" t="s">
        <v>16</v>
      </c>
      <c r="AJ155" s="15">
        <f>+AO155*LeagueRatings!$K$27</f>
        <v>17.901234567901234</v>
      </c>
      <c r="AK155" s="73">
        <f>F155*LeagueRatings!$K$27</f>
        <v>15.432098765432098</v>
      </c>
      <c r="AL155" s="73">
        <f>G155*LeagueRatings!$K$27</f>
        <v>0</v>
      </c>
      <c r="AM155" s="73">
        <f>T155*LeagueRatings!$K$27</f>
        <v>75.308641975308632</v>
      </c>
      <c r="AO155" s="73">
        <f t="shared" si="55"/>
        <v>29</v>
      </c>
      <c r="AT155" s="98">
        <v>76.67</v>
      </c>
    </row>
    <row r="156" spans="1:47" x14ac:dyDescent="0.2">
      <c r="A156" s="42" t="s">
        <v>833</v>
      </c>
      <c r="B156" s="77" t="s">
        <v>239</v>
      </c>
      <c r="C156" s="77">
        <v>3</v>
      </c>
      <c r="D156" s="77">
        <v>2</v>
      </c>
      <c r="E156" s="98">
        <v>4.5999999999999996</v>
      </c>
      <c r="F156" s="77">
        <v>50</v>
      </c>
      <c r="G156" s="77">
        <v>4</v>
      </c>
      <c r="H156" s="190">
        <v>0</v>
      </c>
      <c r="I156" s="190">
        <v>0</v>
      </c>
      <c r="J156" s="77">
        <v>0</v>
      </c>
      <c r="K156" s="77">
        <v>1</v>
      </c>
      <c r="L156" s="98">
        <v>86</v>
      </c>
      <c r="M156" s="77">
        <v>100</v>
      </c>
      <c r="N156" s="77">
        <v>48</v>
      </c>
      <c r="O156" s="77">
        <v>44</v>
      </c>
      <c r="P156" s="77">
        <v>5</v>
      </c>
      <c r="Q156" s="77">
        <v>28</v>
      </c>
      <c r="R156" s="77">
        <v>5</v>
      </c>
      <c r="S156" s="77">
        <v>47</v>
      </c>
      <c r="T156" s="77">
        <v>378</v>
      </c>
      <c r="U156" s="77"/>
      <c r="V156" s="51">
        <f t="shared" si="62"/>
        <v>6.1662198391420908</v>
      </c>
      <c r="W156" s="7">
        <f>IF(V156&lt;LeagueRatings!$K$10,((LeagueRatings!$K$10-V156)/LeagueRatings!$K$10)*36,(LeagueRatings!$K$10-V156)*6.48)</f>
        <v>8.8331827859742447</v>
      </c>
      <c r="X156" s="17">
        <v>-0.74</v>
      </c>
      <c r="Y156" s="17">
        <f t="shared" si="63"/>
        <v>1.3404825737265416</v>
      </c>
      <c r="Z156" s="7">
        <f>IF(Y156&lt;LeagueRatings!$K$8,((LeagueRatings!$K$8-Y156)/LeagueRatings!$K$8)*36,(LeagueRatings!$K$8-Y156)/LeagueRatings!$K$11)</f>
        <v>15.428808597036355</v>
      </c>
      <c r="AA156" s="17">
        <v>-1.1399999999999999</v>
      </c>
      <c r="AB156" s="18">
        <f>+((LeagueRatings!$I$6-E156)*5)+9.5</f>
        <v>5.572493872332581</v>
      </c>
      <c r="AC156" s="18">
        <f t="shared" si="64"/>
        <v>5.572493872332581</v>
      </c>
      <c r="AD156" s="18">
        <f t="shared" si="65"/>
        <v>-0.81395348837209336</v>
      </c>
      <c r="AE156" s="4">
        <f t="shared" si="66"/>
        <v>2.8785403839604875</v>
      </c>
      <c r="AF156" s="42" t="s">
        <v>833</v>
      </c>
      <c r="AG156" s="5" t="s">
        <v>95</v>
      </c>
      <c r="AH156" s="5" t="s">
        <v>67</v>
      </c>
      <c r="AI156" s="5" t="s">
        <v>29</v>
      </c>
      <c r="AJ156" s="15">
        <f>+AO156*LeagueRatings!$K$27</f>
        <v>53.086419753086417</v>
      </c>
      <c r="AK156" s="73">
        <f>F156*LeagueRatings!$K$27</f>
        <v>30.864197530864196</v>
      </c>
      <c r="AL156" s="73">
        <f>G156*LeagueRatings!$K$27</f>
        <v>2.4691358024691357</v>
      </c>
      <c r="AM156" s="73">
        <f>T156*LeagueRatings!$K$27</f>
        <v>233.33333333333331</v>
      </c>
      <c r="AO156" s="73">
        <f t="shared" si="55"/>
        <v>86</v>
      </c>
      <c r="AT156" s="98">
        <v>62</v>
      </c>
    </row>
    <row r="157" spans="1:47" x14ac:dyDescent="0.2">
      <c r="A157" s="42" t="s">
        <v>831</v>
      </c>
      <c r="B157" s="77" t="s">
        <v>239</v>
      </c>
      <c r="C157" s="77">
        <v>2</v>
      </c>
      <c r="D157" s="77">
        <v>1</v>
      </c>
      <c r="E157" s="98">
        <v>3.4</v>
      </c>
      <c r="F157" s="77">
        <v>54</v>
      </c>
      <c r="G157" s="77">
        <v>0</v>
      </c>
      <c r="H157" s="190">
        <v>0</v>
      </c>
      <c r="I157" s="190">
        <v>0</v>
      </c>
      <c r="J157" s="77">
        <v>0</v>
      </c>
      <c r="K157" s="77">
        <v>1</v>
      </c>
      <c r="L157" s="98">
        <v>47.67</v>
      </c>
      <c r="M157" s="77">
        <v>51</v>
      </c>
      <c r="N157" s="77">
        <v>19</v>
      </c>
      <c r="O157" s="77">
        <v>18</v>
      </c>
      <c r="P157" s="77">
        <v>3</v>
      </c>
      <c r="Q157" s="77">
        <v>16</v>
      </c>
      <c r="R157" s="77">
        <v>1</v>
      </c>
      <c r="S157" s="77">
        <v>35</v>
      </c>
      <c r="T157" s="77">
        <v>206</v>
      </c>
      <c r="U157" s="77"/>
      <c r="V157" s="51">
        <f t="shared" si="62"/>
        <v>7.3170731707317067</v>
      </c>
      <c r="W157" s="7">
        <f>IF(V157&lt;LeagueRatings!$K$10,((LeagueRatings!$K$10-V157)/LeagueRatings!$K$10)*36,(LeagueRatings!$K$10-V157)*6.48)</f>
        <v>3.762811810715994</v>
      </c>
      <c r="X157" s="17">
        <v>-0.32</v>
      </c>
      <c r="Y157" s="17">
        <f t="shared" si="63"/>
        <v>1.4634146341463417</v>
      </c>
      <c r="Z157" s="7">
        <f>IF(Y157&lt;LeagueRatings!$K$8,((LeagueRatings!$K$8-Y157)/LeagueRatings!$K$8)*36,(LeagueRatings!$K$8-Y157)/LeagueRatings!$K$11)</f>
        <v>13.542279824471882</v>
      </c>
      <c r="AA157" s="17">
        <v>-1.05</v>
      </c>
      <c r="AB157" s="18">
        <f>+((LeagueRatings!$I$6-E157)*5)+9.5</f>
        <v>11.572493872332579</v>
      </c>
      <c r="AC157" s="18">
        <f t="shared" si="64"/>
        <v>11.572493872332579</v>
      </c>
      <c r="AD157" s="18">
        <f t="shared" si="65"/>
        <v>-0.3492762743864064</v>
      </c>
      <c r="AE157" s="4">
        <f t="shared" si="66"/>
        <v>9.8532175979461716</v>
      </c>
      <c r="AF157" s="42" t="s">
        <v>831</v>
      </c>
      <c r="AG157" s="5" t="s">
        <v>42</v>
      </c>
      <c r="AH157" s="5" t="s">
        <v>33</v>
      </c>
      <c r="AI157" s="5" t="s">
        <v>39</v>
      </c>
      <c r="AJ157" s="15">
        <f>+AO157*LeagueRatings!$K$27</f>
        <v>29.629629629629626</v>
      </c>
      <c r="AK157" s="73">
        <f>F157*LeagueRatings!$K$27</f>
        <v>33.333333333333329</v>
      </c>
      <c r="AL157" s="73">
        <f>G157*LeagueRatings!$K$27</f>
        <v>0</v>
      </c>
      <c r="AM157" s="73">
        <f>T157*LeagueRatings!$K$27</f>
        <v>127.16049382716049</v>
      </c>
      <c r="AN157" s="27"/>
      <c r="AO157" s="73">
        <f t="shared" si="55"/>
        <v>48</v>
      </c>
      <c r="AS157" s="27"/>
      <c r="AT157" s="98">
        <v>96</v>
      </c>
      <c r="AU157" s="27"/>
    </row>
    <row r="158" spans="1:47" customFormat="1" ht="12.75" customHeight="1" x14ac:dyDescent="0.2">
      <c r="A158" s="42" t="s">
        <v>830</v>
      </c>
      <c r="B158" s="77" t="s">
        <v>239</v>
      </c>
      <c r="C158" s="77">
        <v>0</v>
      </c>
      <c r="D158" s="77">
        <v>0</v>
      </c>
      <c r="E158" s="98">
        <v>4.74</v>
      </c>
      <c r="F158" s="77">
        <v>25</v>
      </c>
      <c r="G158" s="77">
        <v>0</v>
      </c>
      <c r="H158" s="190">
        <v>0</v>
      </c>
      <c r="I158" s="190">
        <v>0</v>
      </c>
      <c r="J158" s="77">
        <v>0</v>
      </c>
      <c r="K158" s="77">
        <v>0</v>
      </c>
      <c r="L158" s="98">
        <v>19</v>
      </c>
      <c r="M158" s="77">
        <v>23</v>
      </c>
      <c r="N158" s="77">
        <v>13</v>
      </c>
      <c r="O158" s="77">
        <v>10</v>
      </c>
      <c r="P158" s="77">
        <v>2</v>
      </c>
      <c r="Q158" s="77">
        <v>6</v>
      </c>
      <c r="R158" s="77">
        <v>0</v>
      </c>
      <c r="S158" s="77">
        <v>16</v>
      </c>
      <c r="T158" s="77">
        <v>87</v>
      </c>
      <c r="V158" s="51">
        <f t="shared" si="62"/>
        <v>6.8965517241379306</v>
      </c>
      <c r="W158" s="7">
        <f>IF(V158&lt;LeagueRatings!$K$10,((LeagueRatings!$K$10-V158)/LeagueRatings!$K$10)*36,(LeagueRatings!$K$10-V158)*6.48)</f>
        <v>5.6155237756173726</v>
      </c>
      <c r="X158" s="17">
        <v>-0.48</v>
      </c>
      <c r="Y158" s="17">
        <f t="shared" si="63"/>
        <v>2.2988505747126435</v>
      </c>
      <c r="Z158" s="7">
        <f>IF(Y158&lt;LeagueRatings!$K$8,((LeagueRatings!$K$8-Y158)/LeagueRatings!$K$8)*36,(LeagueRatings!$K$8-Y158)/LeagueRatings!$K$11)</f>
        <v>0.72158899629683237</v>
      </c>
      <c r="AA158" s="17">
        <v>-7.0000000000000007E-2</v>
      </c>
      <c r="AB158" s="18">
        <f>+((LeagueRatings!$I$6-E158)*5)+9.5</f>
        <v>4.8724938723325781</v>
      </c>
      <c r="AC158" s="18">
        <f t="shared" si="64"/>
        <v>4.8724938723325781</v>
      </c>
      <c r="AD158" s="18">
        <f t="shared" si="65"/>
        <v>-1.0526315789473684</v>
      </c>
      <c r="AE158" s="4">
        <f t="shared" si="66"/>
        <v>3.2698622933852102</v>
      </c>
      <c r="AF158" s="42" t="s">
        <v>830</v>
      </c>
      <c r="AG158" s="5" t="s">
        <v>65</v>
      </c>
      <c r="AH158" s="5" t="s">
        <v>41</v>
      </c>
      <c r="AI158" s="5" t="s">
        <v>62</v>
      </c>
      <c r="AJ158" s="15">
        <f>+AO158*LeagueRatings!$K$27</f>
        <v>11.728395061728394</v>
      </c>
      <c r="AK158" s="73">
        <f>F158*LeagueRatings!$K$27</f>
        <v>15.432098765432098</v>
      </c>
      <c r="AL158" s="73">
        <f>G158*LeagueRatings!$K$27</f>
        <v>0</v>
      </c>
      <c r="AM158" s="73">
        <f>T158*LeagueRatings!$K$27</f>
        <v>53.703703703703702</v>
      </c>
      <c r="AN158" s="25"/>
      <c r="AO158" s="73">
        <f t="shared" si="55"/>
        <v>19</v>
      </c>
      <c r="AP158" s="116"/>
      <c r="AQ158" s="116"/>
      <c r="AR158" s="116"/>
      <c r="AS158" s="25"/>
      <c r="AT158" s="3">
        <v>46</v>
      </c>
      <c r="AU158" s="25"/>
    </row>
    <row r="159" spans="1:47" x14ac:dyDescent="0.2">
      <c r="A159" s="110"/>
      <c r="C159"/>
      <c r="D159" s="3"/>
      <c r="G159" s="63"/>
      <c r="I159" s="189"/>
      <c r="J159" s="63"/>
      <c r="K159" s="3"/>
      <c r="N159"/>
      <c r="R159" s="63"/>
      <c r="S159" s="2"/>
      <c r="T159"/>
      <c r="U159"/>
      <c r="V159" s="51"/>
      <c r="W159" s="7"/>
      <c r="Y159" s="17"/>
      <c r="Z159" s="7"/>
      <c r="AB159" s="18"/>
      <c r="AC159" s="18"/>
      <c r="AD159" s="18"/>
      <c r="AE159" s="4"/>
      <c r="AF159" s="110"/>
      <c r="AJ159" s="15"/>
      <c r="AK159" s="73"/>
      <c r="AL159" s="73"/>
      <c r="AM159" s="73"/>
      <c r="AO159" s="73"/>
      <c r="AT159" s="114"/>
    </row>
    <row r="160" spans="1:47" x14ac:dyDescent="0.2">
      <c r="A160" s="70" t="s">
        <v>151</v>
      </c>
      <c r="B160" s="71" t="s">
        <v>245</v>
      </c>
      <c r="C160" s="72" t="s">
        <v>105</v>
      </c>
      <c r="D160" s="71" t="s">
        <v>106</v>
      </c>
      <c r="E160" s="72" t="s">
        <v>107</v>
      </c>
      <c r="F160" s="71" t="s">
        <v>153</v>
      </c>
      <c r="G160" s="71" t="s">
        <v>108</v>
      </c>
      <c r="H160" s="197" t="s">
        <v>109</v>
      </c>
      <c r="I160" s="191" t="s">
        <v>434</v>
      </c>
      <c r="J160" s="73" t="s">
        <v>110</v>
      </c>
      <c r="K160" s="73" t="s">
        <v>246</v>
      </c>
      <c r="L160" s="72" t="s">
        <v>111</v>
      </c>
      <c r="M160" s="71" t="s">
        <v>112</v>
      </c>
      <c r="N160" s="71" t="s">
        <v>113</v>
      </c>
      <c r="O160" s="71" t="s">
        <v>114</v>
      </c>
      <c r="P160" s="71" t="s">
        <v>115</v>
      </c>
      <c r="Q160" s="71" t="s">
        <v>116</v>
      </c>
      <c r="R160" s="71" t="s">
        <v>118</v>
      </c>
      <c r="S160" s="71" t="s">
        <v>117</v>
      </c>
      <c r="T160" s="71" t="s">
        <v>156</v>
      </c>
      <c r="U160" s="71"/>
      <c r="V160" s="120" t="s">
        <v>2</v>
      </c>
      <c r="W160" s="119" t="s">
        <v>3</v>
      </c>
      <c r="X160" s="120" t="s">
        <v>4</v>
      </c>
      <c r="Y160" s="121" t="s">
        <v>5</v>
      </c>
      <c r="Z160" s="119" t="s">
        <v>6</v>
      </c>
      <c r="AA160" s="120" t="s">
        <v>7</v>
      </c>
      <c r="AB160" s="122" t="s">
        <v>8</v>
      </c>
      <c r="AC160" s="122" t="s">
        <v>101</v>
      </c>
      <c r="AD160" s="122" t="s">
        <v>9</v>
      </c>
      <c r="AE160" s="131" t="s">
        <v>10</v>
      </c>
      <c r="AF160" s="70" t="s">
        <v>151</v>
      </c>
      <c r="AG160" s="8" t="s">
        <v>11</v>
      </c>
      <c r="AH160" s="8" t="s">
        <v>12</v>
      </c>
      <c r="AI160" s="8" t="s">
        <v>13</v>
      </c>
      <c r="AJ160" s="15"/>
      <c r="AK160" s="73"/>
      <c r="AL160" s="73"/>
      <c r="AM160" s="73"/>
      <c r="AN160" s="125"/>
      <c r="AO160" s="73"/>
      <c r="AP160" s="117"/>
      <c r="AQ160" s="117"/>
      <c r="AR160" s="117"/>
      <c r="AS160" s="125"/>
      <c r="AT160" s="72" t="s">
        <v>111</v>
      </c>
      <c r="AU160" s="125"/>
    </row>
    <row r="161" spans="1:47" x14ac:dyDescent="0.2">
      <c r="A161" s="70"/>
      <c r="B161" s="71"/>
      <c r="C161" s="72"/>
      <c r="D161" s="71"/>
      <c r="E161" s="72"/>
      <c r="F161" s="71"/>
      <c r="G161" s="71"/>
      <c r="H161" s="197"/>
      <c r="I161" s="191"/>
      <c r="J161" s="73"/>
      <c r="K161" s="73"/>
      <c r="L161" s="72"/>
      <c r="M161" s="71"/>
      <c r="N161" s="71"/>
      <c r="O161" s="71"/>
      <c r="P161" s="71"/>
      <c r="Q161" s="125"/>
      <c r="R161" s="71"/>
      <c r="S161" s="71"/>
      <c r="T161" s="71"/>
      <c r="U161" s="71"/>
      <c r="V161" s="51"/>
      <c r="W161" s="7"/>
      <c r="Y161" s="17"/>
      <c r="Z161" s="7"/>
      <c r="AB161" s="18"/>
      <c r="AC161" s="18"/>
      <c r="AD161" s="18"/>
      <c r="AE161" s="4"/>
      <c r="AF161" s="70"/>
      <c r="AG161" s="8"/>
      <c r="AH161" s="8"/>
      <c r="AI161" s="8"/>
      <c r="AJ161" s="15"/>
      <c r="AK161" s="73"/>
      <c r="AL161" s="73"/>
      <c r="AM161" s="73"/>
      <c r="AN161" s="125"/>
      <c r="AO161" s="73"/>
      <c r="AS161" s="125"/>
      <c r="AT161" s="72"/>
      <c r="AU161" s="125"/>
    </row>
    <row r="162" spans="1:47" customFormat="1" ht="12.75" customHeight="1" x14ac:dyDescent="0.2">
      <c r="A162" s="42" t="s">
        <v>859</v>
      </c>
      <c r="B162" s="77" t="s">
        <v>240</v>
      </c>
      <c r="C162" s="77">
        <v>5</v>
      </c>
      <c r="D162" s="77">
        <v>0</v>
      </c>
      <c r="E162" s="98">
        <v>1.4</v>
      </c>
      <c r="F162" s="77">
        <v>70</v>
      </c>
      <c r="G162" s="77">
        <v>0</v>
      </c>
      <c r="H162" s="190">
        <v>0</v>
      </c>
      <c r="I162" s="195">
        <v>0</v>
      </c>
      <c r="J162" s="77">
        <v>1</v>
      </c>
      <c r="K162" s="77">
        <v>5</v>
      </c>
      <c r="L162" s="98">
        <v>90</v>
      </c>
      <c r="M162" s="77">
        <v>46</v>
      </c>
      <c r="N162" s="77">
        <v>15</v>
      </c>
      <c r="O162" s="77">
        <v>14</v>
      </c>
      <c r="P162" s="77">
        <v>4</v>
      </c>
      <c r="Q162" s="77">
        <v>24</v>
      </c>
      <c r="R162" s="77">
        <v>1</v>
      </c>
      <c r="S162" s="77">
        <v>135</v>
      </c>
      <c r="T162" s="77">
        <v>341</v>
      </c>
      <c r="U162" s="77"/>
      <c r="V162" s="51">
        <f t="shared" ref="V162:V176" si="67">+(Q162-R162)/(T162-R162)*100</f>
        <v>6.7647058823529411</v>
      </c>
      <c r="W162" s="7">
        <f>IF(V162&lt;LeagueRatings!$K$10,((LeagueRatings!$K$10-V162)/LeagueRatings!$K$10)*36,(LeagueRatings!$K$10-V162)*6.48)</f>
        <v>6.1964034681423339</v>
      </c>
      <c r="X162" s="17">
        <v>-0.48</v>
      </c>
      <c r="Y162" s="17">
        <f t="shared" ref="Y162:Y176" si="68">(P162/(T162-R162))*100</f>
        <v>1.1764705882352942</v>
      </c>
      <c r="Z162" s="7">
        <f>IF(Y162&lt;LeagueRatings!$K$8,((LeagueRatings!$K$8-Y162)/LeagueRatings!$K$8)*36,(LeagueRatings!$K$8-Y162)/LeagueRatings!$K$11)</f>
        <v>17.945754368693084</v>
      </c>
      <c r="AA162" s="17">
        <v>-1.41</v>
      </c>
      <c r="AB162" s="18">
        <f>+((LeagueRatings!$I$6-E162)*5)+9.5</f>
        <v>21.572493872332579</v>
      </c>
      <c r="AC162" s="18">
        <f t="shared" ref="AC162:AC176" si="69">IF(AB162&lt;4,4,AB162)</f>
        <v>21.572493872332579</v>
      </c>
      <c r="AD162" s="18">
        <f t="shared" ref="AD162:AD176" si="70">IF(M162&lt;L162,((1-(M162/L162))*7)-0.07,(1-(M162/L162))*5)</f>
        <v>3.3522222222222227</v>
      </c>
      <c r="AE162" s="4">
        <f t="shared" ref="AE162:AE176" si="71">+X162+AA162+AC162+AD162</f>
        <v>23.034716094554803</v>
      </c>
      <c r="AF162" s="42" t="s">
        <v>859</v>
      </c>
      <c r="AG162" s="5" t="s">
        <v>968</v>
      </c>
      <c r="AH162" s="5" t="s">
        <v>41</v>
      </c>
      <c r="AI162" s="5" t="s">
        <v>58</v>
      </c>
      <c r="AJ162" s="15">
        <f>+AO162*LeagueRatings!$K$27</f>
        <v>55.55555555555555</v>
      </c>
      <c r="AK162" s="73">
        <f>F162*LeagueRatings!$K$27</f>
        <v>43.209876543209873</v>
      </c>
      <c r="AL162" s="73">
        <f>G162*LeagueRatings!$K$27</f>
        <v>0</v>
      </c>
      <c r="AM162" s="73">
        <f>T162*LeagueRatings!$K$27</f>
        <v>210.49382716049382</v>
      </c>
      <c r="AN162" s="25"/>
      <c r="AO162" s="73">
        <f t="shared" si="55"/>
        <v>90</v>
      </c>
      <c r="AP162" s="116"/>
      <c r="AQ162" s="116"/>
      <c r="AR162" s="116"/>
      <c r="AS162" s="25"/>
      <c r="AT162" s="98">
        <v>42</v>
      </c>
      <c r="AU162" s="25"/>
    </row>
    <row r="163" spans="1:47" s="125" customFormat="1" x14ac:dyDescent="0.2">
      <c r="A163" s="42" t="s">
        <v>542</v>
      </c>
      <c r="B163" s="77" t="s">
        <v>240</v>
      </c>
      <c r="C163" s="77">
        <v>2</v>
      </c>
      <c r="D163" s="77">
        <v>3</v>
      </c>
      <c r="E163" s="98">
        <v>4.25</v>
      </c>
      <c r="F163" s="77">
        <v>12</v>
      </c>
      <c r="G163" s="77">
        <v>12</v>
      </c>
      <c r="H163" s="194">
        <v>0</v>
      </c>
      <c r="I163" s="194">
        <v>0</v>
      </c>
      <c r="J163" s="77">
        <v>0</v>
      </c>
      <c r="K163" s="77">
        <v>0</v>
      </c>
      <c r="L163" s="98">
        <v>65.67</v>
      </c>
      <c r="M163" s="77">
        <v>67</v>
      </c>
      <c r="N163" s="77">
        <v>34</v>
      </c>
      <c r="O163" s="77">
        <v>31</v>
      </c>
      <c r="P163" s="77">
        <v>7</v>
      </c>
      <c r="Q163" s="77">
        <v>19</v>
      </c>
      <c r="R163" s="77">
        <v>1</v>
      </c>
      <c r="S163" s="77">
        <v>55</v>
      </c>
      <c r="T163" s="77">
        <v>286</v>
      </c>
      <c r="U163" s="77"/>
      <c r="V163" s="51">
        <f t="shared" si="67"/>
        <v>6.3157894736842106</v>
      </c>
      <c r="W163" s="7">
        <f>IF(V163&lt;LeagueRatings!$K$10,((LeagueRatings!$K$10-V163)/LeagueRatings!$K$10)*36,(LeagueRatings!$K$10-V163)*6.48)</f>
        <v>8.1742165103022231</v>
      </c>
      <c r="X163" s="17">
        <v>-0.65</v>
      </c>
      <c r="Y163" s="17">
        <f t="shared" si="68"/>
        <v>2.4561403508771931</v>
      </c>
      <c r="Z163" s="7">
        <f>IF(Y163&lt;LeagueRatings!$K$8,((LeagueRatings!$K$8-Y163)/LeagueRatings!$K$8)*36,(LeagueRatings!$K$8-Y163)/LeagueRatings!$K$11)</f>
        <v>-0.88090895195394181</v>
      </c>
      <c r="AA163" s="17">
        <v>0.08</v>
      </c>
      <c r="AB163" s="18">
        <f>+((LeagueRatings!$I$6-E163)*5)+9.5</f>
        <v>7.3224938723325792</v>
      </c>
      <c r="AC163" s="18">
        <f t="shared" si="69"/>
        <v>7.3224938723325792</v>
      </c>
      <c r="AD163" s="18">
        <f t="shared" si="70"/>
        <v>-0.10126389523374413</v>
      </c>
      <c r="AE163" s="4">
        <f t="shared" si="71"/>
        <v>6.6512299770988346</v>
      </c>
      <c r="AF163" s="42" t="s">
        <v>542</v>
      </c>
      <c r="AG163" s="5" t="s">
        <v>71</v>
      </c>
      <c r="AH163" s="5" t="s">
        <v>21</v>
      </c>
      <c r="AI163" s="5" t="s">
        <v>16</v>
      </c>
      <c r="AJ163" s="15">
        <f>+AO163*LeagueRatings!$K$27</f>
        <v>40.74074074074074</v>
      </c>
      <c r="AK163" s="73">
        <f>F163*LeagueRatings!$K$27</f>
        <v>7.4074074074074066</v>
      </c>
      <c r="AL163" s="73">
        <f>G163*LeagueRatings!$K$27</f>
        <v>7.4074074074074066</v>
      </c>
      <c r="AM163" s="73">
        <f>T163*LeagueRatings!$K$27</f>
        <v>176.54320987654319</v>
      </c>
      <c r="AN163" s="25"/>
      <c r="AO163" s="73">
        <f t="shared" si="55"/>
        <v>66</v>
      </c>
      <c r="AP163" s="116"/>
      <c r="AQ163" s="116"/>
      <c r="AR163" s="116"/>
      <c r="AS163" s="25"/>
      <c r="AT163" s="98">
        <v>50.33</v>
      </c>
      <c r="AU163" s="25"/>
    </row>
    <row r="164" spans="1:47" s="31" customFormat="1" x14ac:dyDescent="0.2">
      <c r="A164" s="42" t="s">
        <v>1228</v>
      </c>
      <c r="B164" s="77" t="s">
        <v>240</v>
      </c>
      <c r="C164" s="77">
        <v>5</v>
      </c>
      <c r="D164" s="77">
        <v>4</v>
      </c>
      <c r="E164" s="98">
        <v>3.78</v>
      </c>
      <c r="F164" s="77">
        <v>15</v>
      </c>
      <c r="G164" s="77">
        <v>14</v>
      </c>
      <c r="H164" s="193">
        <v>0</v>
      </c>
      <c r="I164" s="193">
        <v>0</v>
      </c>
      <c r="J164" s="77">
        <v>0</v>
      </c>
      <c r="K164" s="77">
        <v>0</v>
      </c>
      <c r="L164" s="98">
        <v>78.67</v>
      </c>
      <c r="M164" s="77">
        <v>81</v>
      </c>
      <c r="N164" s="77">
        <v>38</v>
      </c>
      <c r="O164" s="77">
        <v>33</v>
      </c>
      <c r="P164" s="77">
        <v>8</v>
      </c>
      <c r="Q164" s="77">
        <v>29</v>
      </c>
      <c r="R164" s="77">
        <v>0</v>
      </c>
      <c r="S164" s="77">
        <v>81</v>
      </c>
      <c r="T164" s="77">
        <v>345</v>
      </c>
      <c r="U164" s="77"/>
      <c r="V164" s="51">
        <f t="shared" si="67"/>
        <v>8.4057971014492754</v>
      </c>
      <c r="W164" s="7">
        <f>IF(V164&lt;LeagueRatings!$K$10,((LeagueRatings!$K$10-V164)/LeagueRatings!$K$10)*36,(LeagueRatings!$K$10-V164)*6.48)</f>
        <v>-1.5205667115075414</v>
      </c>
      <c r="X164" s="17">
        <v>0.18</v>
      </c>
      <c r="Y164" s="17">
        <f t="shared" si="68"/>
        <v>2.318840579710145</v>
      </c>
      <c r="Z164" s="7">
        <f>IF(Y164&lt;LeagueRatings!$K$8,((LeagueRatings!$K$8-Y164)/LeagueRatings!$K$8)*36,(LeagueRatings!$K$8-Y164)/LeagueRatings!$K$11)</f>
        <v>0.41482020496027955</v>
      </c>
      <c r="AA164" s="17">
        <v>0</v>
      </c>
      <c r="AB164" s="18">
        <f>+((LeagueRatings!$I$6-E164)*5)+9.5</f>
        <v>9.6724938723325806</v>
      </c>
      <c r="AC164" s="18">
        <f t="shared" si="69"/>
        <v>9.6724938723325806</v>
      </c>
      <c r="AD164" s="18">
        <f t="shared" si="70"/>
        <v>-0.14808694546841195</v>
      </c>
      <c r="AE164" s="4">
        <f t="shared" si="71"/>
        <v>9.7044069268641682</v>
      </c>
      <c r="AF164" s="42" t="s">
        <v>1228</v>
      </c>
      <c r="AG164" s="95" t="s">
        <v>42</v>
      </c>
      <c r="AH164" s="95" t="s">
        <v>32</v>
      </c>
      <c r="AI164" s="95" t="s">
        <v>48</v>
      </c>
      <c r="AJ164" s="15">
        <f>+AO164*LeagueRatings!$K$27</f>
        <v>48.76543209876543</v>
      </c>
      <c r="AK164" s="73">
        <f>F164*LeagueRatings!$K$27</f>
        <v>9.2592592592592595</v>
      </c>
      <c r="AL164" s="73">
        <f>G164*LeagueRatings!$K$27</f>
        <v>8.6419753086419746</v>
      </c>
      <c r="AM164" s="73">
        <f>T164*LeagueRatings!$K$27</f>
        <v>212.96296296296296</v>
      </c>
      <c r="AN164" s="77"/>
      <c r="AO164" s="73">
        <f t="shared" si="55"/>
        <v>79</v>
      </c>
      <c r="AP164" s="116"/>
      <c r="AQ164" s="116"/>
      <c r="AR164" s="116"/>
      <c r="AS164" s="77"/>
      <c r="AT164" s="98">
        <v>34.67</v>
      </c>
      <c r="AU164"/>
    </row>
    <row r="165" spans="1:47" customFormat="1" ht="12.75" customHeight="1" x14ac:dyDescent="0.2">
      <c r="A165" s="42" t="s">
        <v>766</v>
      </c>
      <c r="B165" s="77" t="s">
        <v>240</v>
      </c>
      <c r="C165" s="77">
        <v>3</v>
      </c>
      <c r="D165" s="77">
        <v>1</v>
      </c>
      <c r="E165" s="98">
        <v>1.85</v>
      </c>
      <c r="F165" s="77">
        <v>30</v>
      </c>
      <c r="G165" s="77">
        <v>0</v>
      </c>
      <c r="H165" s="190">
        <v>0</v>
      </c>
      <c r="I165" s="195">
        <v>0</v>
      </c>
      <c r="J165" s="77">
        <v>0</v>
      </c>
      <c r="K165" s="77">
        <v>0</v>
      </c>
      <c r="L165" s="98">
        <v>39</v>
      </c>
      <c r="M165" s="77">
        <v>34</v>
      </c>
      <c r="N165" s="77">
        <v>10</v>
      </c>
      <c r="O165" s="77">
        <v>8</v>
      </c>
      <c r="P165" s="77">
        <v>3</v>
      </c>
      <c r="Q165" s="77">
        <v>17</v>
      </c>
      <c r="R165" s="77">
        <v>2</v>
      </c>
      <c r="S165" s="77">
        <v>28</v>
      </c>
      <c r="T165" s="77">
        <v>166</v>
      </c>
      <c r="U165" s="77"/>
      <c r="V165" s="51">
        <f t="shared" si="67"/>
        <v>9.1463414634146343</v>
      </c>
      <c r="W165" s="7">
        <f>IF(V165&lt;LeagueRatings!$K$10,((LeagueRatings!$K$10-V165)/LeagueRatings!$K$10)*36,(LeagueRatings!$K$10-V165)*6.48)</f>
        <v>-6.3192941770430675</v>
      </c>
      <c r="X165" s="17">
        <v>0.54</v>
      </c>
      <c r="Y165" s="17">
        <f t="shared" si="68"/>
        <v>1.8292682926829267</v>
      </c>
      <c r="Z165" s="7">
        <f>IF(Y165&lt;LeagueRatings!$K$8,((LeagueRatings!$K$8-Y165)/LeagueRatings!$K$8)*36,(LeagueRatings!$K$8-Y165)/LeagueRatings!$K$11)</f>
        <v>7.9278497805898587</v>
      </c>
      <c r="AA165" s="17">
        <v>-0.56999999999999995</v>
      </c>
      <c r="AB165" s="18">
        <f>+((LeagueRatings!$I$6-E165)*5)+9.5</f>
        <v>19.322493872332579</v>
      </c>
      <c r="AC165" s="18">
        <f t="shared" si="69"/>
        <v>19.322493872332579</v>
      </c>
      <c r="AD165" s="18">
        <f t="shared" si="70"/>
        <v>0.82743589743589729</v>
      </c>
      <c r="AE165" s="4">
        <f t="shared" si="71"/>
        <v>20.119929769768476</v>
      </c>
      <c r="AF165" s="42" t="s">
        <v>766</v>
      </c>
      <c r="AG165" s="95" t="s">
        <v>82</v>
      </c>
      <c r="AH165" s="95" t="s">
        <v>47</v>
      </c>
      <c r="AI165" s="95" t="s">
        <v>21</v>
      </c>
      <c r="AJ165" s="15">
        <f>+AO165*LeagueRatings!$K$27</f>
        <v>24.074074074074073</v>
      </c>
      <c r="AK165" s="73">
        <f>F165*LeagueRatings!$K$27</f>
        <v>18.518518518518519</v>
      </c>
      <c r="AL165" s="73">
        <f>G165*LeagueRatings!$K$27</f>
        <v>0</v>
      </c>
      <c r="AM165" s="73">
        <f>T165*LeagueRatings!$K$27</f>
        <v>102.46913580246913</v>
      </c>
      <c r="AN165" s="77"/>
      <c r="AO165" s="73">
        <f t="shared" si="55"/>
        <v>39</v>
      </c>
      <c r="AP165" s="116"/>
      <c r="AQ165" s="116"/>
      <c r="AR165" s="116"/>
      <c r="AS165" s="77"/>
      <c r="AT165" s="98">
        <v>145.66999999999999</v>
      </c>
      <c r="AU165" s="24"/>
    </row>
    <row r="166" spans="1:47" s="24" customFormat="1" ht="12.75" customHeight="1" x14ac:dyDescent="0.2">
      <c r="A166" s="42" t="s">
        <v>854</v>
      </c>
      <c r="B166" s="77" t="s">
        <v>240</v>
      </c>
      <c r="C166" s="77">
        <v>3</v>
      </c>
      <c r="D166" s="77">
        <v>6</v>
      </c>
      <c r="E166" s="98">
        <v>4.53</v>
      </c>
      <c r="F166" s="77">
        <v>59</v>
      </c>
      <c r="G166" s="77">
        <v>0</v>
      </c>
      <c r="H166" s="198">
        <v>0</v>
      </c>
      <c r="I166" s="198">
        <v>0</v>
      </c>
      <c r="J166" s="77">
        <v>4</v>
      </c>
      <c r="K166" s="77">
        <v>7</v>
      </c>
      <c r="L166" s="98">
        <v>51.67</v>
      </c>
      <c r="M166" s="77">
        <v>45</v>
      </c>
      <c r="N166" s="77">
        <v>26</v>
      </c>
      <c r="O166" s="77">
        <v>26</v>
      </c>
      <c r="P166" s="77">
        <v>5</v>
      </c>
      <c r="Q166" s="77">
        <v>20</v>
      </c>
      <c r="R166" s="77">
        <v>4</v>
      </c>
      <c r="S166" s="77">
        <v>67</v>
      </c>
      <c r="T166" s="77">
        <v>220</v>
      </c>
      <c r="U166" s="77"/>
      <c r="V166" s="51">
        <f t="shared" si="67"/>
        <v>7.4074074074074066</v>
      </c>
      <c r="W166" s="7">
        <f>IF(V166&lt;LeagueRatings!$K$10,((LeagueRatings!$K$10-V166)/LeagueRatings!$K$10)*36,(LeagueRatings!$K$10-V166)*6.48)</f>
        <v>3.3648218330705131</v>
      </c>
      <c r="X166" s="17">
        <v>-0.24</v>
      </c>
      <c r="Y166" s="17">
        <f t="shared" si="68"/>
        <v>2.3148148148148149</v>
      </c>
      <c r="Z166" s="7">
        <f>IF(Y166&lt;LeagueRatings!$K$8,((LeagueRatings!$K$8-Y166)/LeagueRatings!$K$8)*36,(LeagueRatings!$K$8-Y166)/LeagueRatings!$K$11)</f>
        <v>0.47660003099333487</v>
      </c>
      <c r="AA166" s="17">
        <v>0</v>
      </c>
      <c r="AB166" s="18">
        <f>+((LeagueRatings!$I$6-E166)*5)+9.5</f>
        <v>5.9224938723325771</v>
      </c>
      <c r="AC166" s="18">
        <f t="shared" si="69"/>
        <v>5.9224938723325771</v>
      </c>
      <c r="AD166" s="18">
        <f t="shared" si="70"/>
        <v>0.83361912134701033</v>
      </c>
      <c r="AE166" s="4">
        <f t="shared" si="71"/>
        <v>6.5161129936795872</v>
      </c>
      <c r="AF166" s="42" t="s">
        <v>854</v>
      </c>
      <c r="AG166" s="5" t="s">
        <v>71</v>
      </c>
      <c r="AH166" s="5" t="s">
        <v>23</v>
      </c>
      <c r="AI166" s="5" t="s">
        <v>48</v>
      </c>
      <c r="AJ166" s="15">
        <f>+AO166*LeagueRatings!$K$27</f>
        <v>32.098765432098766</v>
      </c>
      <c r="AK166" s="73">
        <f>F166*LeagueRatings!$K$27</f>
        <v>36.419753086419753</v>
      </c>
      <c r="AL166" s="73">
        <f>G166*LeagueRatings!$K$27</f>
        <v>0</v>
      </c>
      <c r="AM166" s="73">
        <f>T166*LeagueRatings!$K$27</f>
        <v>135.80246913580245</v>
      </c>
      <c r="AN166" s="25"/>
      <c r="AO166" s="73">
        <f t="shared" si="55"/>
        <v>52</v>
      </c>
      <c r="AP166" s="116"/>
      <c r="AQ166" s="116"/>
      <c r="AR166" s="116"/>
      <c r="AS166" s="25"/>
      <c r="AT166" s="98">
        <v>53.33</v>
      </c>
      <c r="AU166" s="25"/>
    </row>
    <row r="167" spans="1:47" x14ac:dyDescent="0.2">
      <c r="A167" s="42" t="s">
        <v>851</v>
      </c>
      <c r="B167" s="77" t="s">
        <v>240</v>
      </c>
      <c r="C167" s="77">
        <v>11</v>
      </c>
      <c r="D167" s="77">
        <v>9</v>
      </c>
      <c r="E167" s="98">
        <v>3.71</v>
      </c>
      <c r="F167" s="77">
        <v>32</v>
      </c>
      <c r="G167" s="77">
        <v>32</v>
      </c>
      <c r="H167" s="190">
        <v>0</v>
      </c>
      <c r="I167" s="195">
        <v>0</v>
      </c>
      <c r="J167" s="77">
        <v>0</v>
      </c>
      <c r="K167" s="77">
        <v>0</v>
      </c>
      <c r="L167" s="98">
        <v>199</v>
      </c>
      <c r="M167" s="77">
        <v>191</v>
      </c>
      <c r="N167" s="77">
        <v>91</v>
      </c>
      <c r="O167" s="77">
        <v>82</v>
      </c>
      <c r="P167" s="77">
        <v>20</v>
      </c>
      <c r="Q167" s="77">
        <v>35</v>
      </c>
      <c r="R167" s="77">
        <v>0</v>
      </c>
      <c r="S167" s="77">
        <v>146</v>
      </c>
      <c r="T167" s="77">
        <v>820</v>
      </c>
      <c r="U167" s="77"/>
      <c r="V167" s="51">
        <f t="shared" si="67"/>
        <v>4.2682926829268295</v>
      </c>
      <c r="W167" s="7">
        <f>IF(V167&lt;LeagueRatings!$K$10,((LeagueRatings!$K$10-V167)/LeagueRatings!$K$10)*36,(LeagueRatings!$K$10-V167)*6.48)</f>
        <v>17.194973556250993</v>
      </c>
      <c r="X167" s="17">
        <v>-1.49</v>
      </c>
      <c r="Y167" s="17">
        <f t="shared" si="68"/>
        <v>2.4390243902439024</v>
      </c>
      <c r="Z167" s="7">
        <f>IF(Y167&lt;LeagueRatings!$K$8,((LeagueRatings!$K$8-Y167)/LeagueRatings!$K$8)*36,(LeagueRatings!$K$8-Y167)/LeagueRatings!$K$11)</f>
        <v>-0.74417396642504641</v>
      </c>
      <c r="AA167" s="17">
        <v>0.08</v>
      </c>
      <c r="AB167" s="18">
        <f>+((LeagueRatings!$I$6-E167)*5)+9.5</f>
        <v>10.022493872332578</v>
      </c>
      <c r="AC167" s="18">
        <f t="shared" si="69"/>
        <v>10.022493872332578</v>
      </c>
      <c r="AD167" s="18">
        <f t="shared" si="70"/>
        <v>0.21140703517587905</v>
      </c>
      <c r="AE167" s="4">
        <f t="shared" si="71"/>
        <v>8.8239009075084578</v>
      </c>
      <c r="AF167" s="42" t="s">
        <v>851</v>
      </c>
      <c r="AG167" s="5" t="s">
        <v>37</v>
      </c>
      <c r="AH167" s="5" t="s">
        <v>88</v>
      </c>
      <c r="AI167" s="5" t="s">
        <v>16</v>
      </c>
      <c r="AJ167" s="15">
        <f>+AO167*LeagueRatings!$K$27</f>
        <v>122.83950617283951</v>
      </c>
      <c r="AK167" s="73">
        <f>F167*LeagueRatings!$K$27</f>
        <v>19.753086419753085</v>
      </c>
      <c r="AL167" s="73">
        <f>G167*LeagueRatings!$K$27</f>
        <v>19.753086419753085</v>
      </c>
      <c r="AM167" s="73">
        <f>T167*LeagueRatings!$K$27</f>
        <v>506.17283950617281</v>
      </c>
      <c r="AO167" s="73">
        <f t="shared" si="55"/>
        <v>199</v>
      </c>
      <c r="AT167" s="98">
        <v>201.33</v>
      </c>
    </row>
    <row r="168" spans="1:47" x14ac:dyDescent="0.2">
      <c r="A168" s="42" t="s">
        <v>449</v>
      </c>
      <c r="B168" s="77" t="s">
        <v>240</v>
      </c>
      <c r="C168" s="77">
        <v>7</v>
      </c>
      <c r="D168" s="77">
        <v>5</v>
      </c>
      <c r="E168" s="98">
        <v>2.89</v>
      </c>
      <c r="F168" s="77">
        <v>14</v>
      </c>
      <c r="G168" s="77">
        <v>14</v>
      </c>
      <c r="H168" s="190">
        <v>1</v>
      </c>
      <c r="I168" s="195">
        <v>1</v>
      </c>
      <c r="J168" s="77">
        <v>0</v>
      </c>
      <c r="K168" s="77">
        <v>0</v>
      </c>
      <c r="L168" s="98">
        <v>90.33</v>
      </c>
      <c r="M168" s="77">
        <v>91</v>
      </c>
      <c r="N168" s="77">
        <v>35</v>
      </c>
      <c r="O168" s="77">
        <v>29</v>
      </c>
      <c r="P168" s="77">
        <v>10</v>
      </c>
      <c r="Q168" s="77">
        <v>13</v>
      </c>
      <c r="R168" s="77">
        <v>0</v>
      </c>
      <c r="S168" s="77">
        <v>82</v>
      </c>
      <c r="T168" s="77">
        <v>370</v>
      </c>
      <c r="U168" s="77"/>
      <c r="V168" s="51">
        <f t="shared" si="67"/>
        <v>3.5135135135135136</v>
      </c>
      <c r="W168" s="7">
        <f>IF(V168&lt;LeagueRatings!$K$10,((LeagueRatings!$K$10-V168)/LeagueRatings!$K$10)*36,(LeagueRatings!$K$10-V168)*6.48)</f>
        <v>20.520341166767228</v>
      </c>
      <c r="X168" s="17">
        <v>-1.89</v>
      </c>
      <c r="Y168" s="17">
        <f t="shared" si="68"/>
        <v>2.7027027027027026</v>
      </c>
      <c r="Z168" s="7">
        <f>IF(Y168&lt;LeagueRatings!$K$8,((LeagueRatings!$K$8-Y168)/LeagueRatings!$K$8)*36,(LeagueRatings!$K$8-Y168)/LeagueRatings!$K$11)</f>
        <v>-2.8506318515999052</v>
      </c>
      <c r="AA168" s="17">
        <v>0.24</v>
      </c>
      <c r="AB168" s="18">
        <f>+((LeagueRatings!$I$6-E168)*5)+9.5</f>
        <v>14.122493872332578</v>
      </c>
      <c r="AC168" s="18">
        <f t="shared" si="69"/>
        <v>14.122493872332578</v>
      </c>
      <c r="AD168" s="18">
        <f t="shared" si="70"/>
        <v>-3.7086239344625849E-2</v>
      </c>
      <c r="AE168" s="4">
        <f t="shared" si="71"/>
        <v>12.435407632987951</v>
      </c>
      <c r="AF168" s="42" t="s">
        <v>449</v>
      </c>
      <c r="AG168" s="5" t="s">
        <v>17</v>
      </c>
      <c r="AH168" s="5" t="s">
        <v>85</v>
      </c>
      <c r="AI168" s="5" t="s">
        <v>76</v>
      </c>
      <c r="AJ168" s="15">
        <f>+AO168*LeagueRatings!$K$27</f>
        <v>56.172839506172835</v>
      </c>
      <c r="AK168" s="73">
        <f>F168*LeagueRatings!$K$27</f>
        <v>8.6419753086419746</v>
      </c>
      <c r="AL168" s="73">
        <f>G168*LeagueRatings!$K$27</f>
        <v>8.6419753086419746</v>
      </c>
      <c r="AM168" s="73">
        <f>T168*LeagueRatings!$K$27</f>
        <v>228.39506172839504</v>
      </c>
      <c r="AO168" s="73">
        <f t="shared" si="55"/>
        <v>91</v>
      </c>
      <c r="AT168" s="98">
        <v>39</v>
      </c>
    </row>
    <row r="169" spans="1:47" customFormat="1" ht="12.75" customHeight="1" x14ac:dyDescent="0.2">
      <c r="A169" s="42" t="s">
        <v>520</v>
      </c>
      <c r="B169" s="77" t="s">
        <v>240</v>
      </c>
      <c r="C169" s="77">
        <v>0</v>
      </c>
      <c r="D169" s="77">
        <v>0</v>
      </c>
      <c r="E169" s="98">
        <v>0</v>
      </c>
      <c r="F169" s="77">
        <v>9</v>
      </c>
      <c r="G169" s="77">
        <v>0</v>
      </c>
      <c r="H169" s="190">
        <v>0</v>
      </c>
      <c r="I169" s="195">
        <v>0</v>
      </c>
      <c r="J169" s="77">
        <v>0</v>
      </c>
      <c r="K169" s="77">
        <v>0</v>
      </c>
      <c r="L169" s="98">
        <v>3.67</v>
      </c>
      <c r="M169" s="77">
        <v>2</v>
      </c>
      <c r="N169" s="77">
        <v>0</v>
      </c>
      <c r="O169" s="77">
        <v>0</v>
      </c>
      <c r="P169" s="77">
        <v>0</v>
      </c>
      <c r="Q169" s="77">
        <v>0</v>
      </c>
      <c r="R169" s="77">
        <v>0</v>
      </c>
      <c r="S169" s="77">
        <v>2</v>
      </c>
      <c r="T169" s="77">
        <v>12</v>
      </c>
      <c r="U169" s="77"/>
      <c r="V169" s="51">
        <f t="shared" si="67"/>
        <v>0</v>
      </c>
      <c r="W169" s="7">
        <f>IF(V169&lt;LeagueRatings!$K$10,((LeagueRatings!$K$10-V169)/LeagueRatings!$K$10)*36,(LeagueRatings!$K$10-V169)*6.48)</f>
        <v>36</v>
      </c>
      <c r="X169" s="17">
        <v>-3.62</v>
      </c>
      <c r="Y169" s="17">
        <f t="shared" si="68"/>
        <v>0</v>
      </c>
      <c r="Z169" s="7">
        <f>IF(Y169&lt;LeagueRatings!$K$8,((LeagueRatings!$K$8-Y169)/LeagueRatings!$K$8)*36,(LeagueRatings!$K$8-Y169)/LeagueRatings!$K$11)</f>
        <v>36</v>
      </c>
      <c r="AA169" s="17">
        <v>-3.26</v>
      </c>
      <c r="AB169" s="18">
        <f>+((LeagueRatings!$I$6-E169)*5)+9.5</f>
        <v>28.572493872332579</v>
      </c>
      <c r="AC169" s="18">
        <f t="shared" si="69"/>
        <v>28.572493872332579</v>
      </c>
      <c r="AD169" s="18">
        <f t="shared" si="70"/>
        <v>3.1152861035422341</v>
      </c>
      <c r="AE169" s="4">
        <f t="shared" si="71"/>
        <v>24.807779975874816</v>
      </c>
      <c r="AF169" s="42" t="s">
        <v>520</v>
      </c>
      <c r="AG169" s="95" t="s">
        <v>102</v>
      </c>
      <c r="AH169" s="95" t="s">
        <v>30</v>
      </c>
      <c r="AI169" s="95" t="s">
        <v>30</v>
      </c>
      <c r="AJ169" s="15">
        <f>+AO169*LeagueRatings!$K$27</f>
        <v>2.4691358024691357</v>
      </c>
      <c r="AK169" s="73">
        <f>F169*LeagueRatings!$K$27</f>
        <v>5.5555555555555554</v>
      </c>
      <c r="AL169" s="73">
        <f>G169*LeagueRatings!$K$27</f>
        <v>0</v>
      </c>
      <c r="AM169" s="73">
        <f>T169*LeagueRatings!$K$27</f>
        <v>7.4074074074074066</v>
      </c>
      <c r="AN169" s="77"/>
      <c r="AO169" s="73">
        <f t="shared" si="55"/>
        <v>4</v>
      </c>
      <c r="AP169" s="116"/>
      <c r="AQ169" s="116"/>
      <c r="AR169" s="116"/>
      <c r="AS169" s="77"/>
      <c r="AT169" s="98">
        <v>139.33000000000001</v>
      </c>
      <c r="AU169" s="24"/>
    </row>
    <row r="170" spans="1:47" x14ac:dyDescent="0.2">
      <c r="A170" s="42" t="s">
        <v>857</v>
      </c>
      <c r="B170" s="77" t="s">
        <v>240</v>
      </c>
      <c r="C170" s="77">
        <v>5</v>
      </c>
      <c r="D170" s="77">
        <v>5</v>
      </c>
      <c r="E170" s="98">
        <v>4.38</v>
      </c>
      <c r="F170" s="77">
        <v>32</v>
      </c>
      <c r="G170" s="77">
        <v>17</v>
      </c>
      <c r="H170" s="190">
        <v>1</v>
      </c>
      <c r="I170" s="195">
        <v>0</v>
      </c>
      <c r="J170" s="77">
        <v>1</v>
      </c>
      <c r="K170" s="77">
        <v>1</v>
      </c>
      <c r="L170" s="98">
        <v>113</v>
      </c>
      <c r="M170" s="77">
        <v>115</v>
      </c>
      <c r="N170" s="77">
        <v>62</v>
      </c>
      <c r="O170" s="77">
        <v>55</v>
      </c>
      <c r="P170" s="77">
        <v>13</v>
      </c>
      <c r="Q170" s="77">
        <v>46</v>
      </c>
      <c r="R170" s="77">
        <v>2</v>
      </c>
      <c r="S170" s="77">
        <v>92</v>
      </c>
      <c r="T170" s="77">
        <v>497</v>
      </c>
      <c r="U170" s="77"/>
      <c r="V170" s="51">
        <f t="shared" si="67"/>
        <v>8.8888888888888893</v>
      </c>
      <c r="W170" s="7">
        <f>IF(V170&lt;LeagueRatings!$K$10,((LeagueRatings!$K$10-V170)/LeagueRatings!$K$10)*36,(LeagueRatings!$K$10-V170)*6.48)</f>
        <v>-4.6510014941162394</v>
      </c>
      <c r="X170" s="17">
        <v>0.45</v>
      </c>
      <c r="Y170" s="17">
        <f t="shared" si="68"/>
        <v>2.6262626262626263</v>
      </c>
      <c r="Z170" s="7">
        <f>IF(Y170&lt;LeagueRatings!$K$8,((LeagueRatings!$K$8-Y170)/LeagueRatings!$K$8)*36,(LeagueRatings!$K$8-Y170)/LeagueRatings!$K$11)</f>
        <v>-2.2399718384229521</v>
      </c>
      <c r="AA170" s="17">
        <v>0.16</v>
      </c>
      <c r="AB170" s="18">
        <f>+((LeagueRatings!$I$6-E170)*5)+9.5</f>
        <v>6.6724938723325788</v>
      </c>
      <c r="AC170" s="18">
        <f t="shared" si="69"/>
        <v>6.6724938723325788</v>
      </c>
      <c r="AD170" s="18">
        <f t="shared" si="70"/>
        <v>-8.8495575221239076E-2</v>
      </c>
      <c r="AE170" s="4">
        <f t="shared" si="71"/>
        <v>7.1939982971113405</v>
      </c>
      <c r="AF170" s="42" t="s">
        <v>857</v>
      </c>
      <c r="AG170" s="5" t="s">
        <v>59</v>
      </c>
      <c r="AH170" s="5" t="s">
        <v>27</v>
      </c>
      <c r="AI170" s="5" t="s">
        <v>32</v>
      </c>
      <c r="AJ170" s="15">
        <f>+AO170*LeagueRatings!$K$27</f>
        <v>69.753086419753089</v>
      </c>
      <c r="AK170" s="73">
        <f>F170*LeagueRatings!$K$27</f>
        <v>19.753086419753085</v>
      </c>
      <c r="AL170" s="73">
        <f>G170*LeagueRatings!$K$27</f>
        <v>10.493827160493826</v>
      </c>
      <c r="AM170" s="73">
        <f>T170*LeagueRatings!$K$27</f>
        <v>306.79012345679013</v>
      </c>
      <c r="AO170" s="73">
        <f t="shared" si="55"/>
        <v>113</v>
      </c>
      <c r="AT170" s="98">
        <v>185.33</v>
      </c>
    </row>
    <row r="171" spans="1:47" s="24" customFormat="1" ht="12.75" customHeight="1" x14ac:dyDescent="0.2">
      <c r="A171" s="42" t="s">
        <v>1225</v>
      </c>
      <c r="B171" s="77" t="s">
        <v>240</v>
      </c>
      <c r="C171" s="77">
        <v>5</v>
      </c>
      <c r="D171" s="77">
        <v>5</v>
      </c>
      <c r="E171" s="98">
        <v>1.89</v>
      </c>
      <c r="F171" s="77">
        <v>13</v>
      </c>
      <c r="G171" s="77">
        <v>13</v>
      </c>
      <c r="H171" s="198">
        <v>0</v>
      </c>
      <c r="I171" s="198">
        <v>0</v>
      </c>
      <c r="J171" s="77">
        <v>0</v>
      </c>
      <c r="K171" s="77">
        <v>0</v>
      </c>
      <c r="L171" s="98">
        <v>76.33</v>
      </c>
      <c r="M171" s="77">
        <v>56</v>
      </c>
      <c r="N171" s="77">
        <v>18</v>
      </c>
      <c r="O171" s="77">
        <v>16</v>
      </c>
      <c r="P171" s="77">
        <v>5</v>
      </c>
      <c r="Q171" s="77">
        <v>7</v>
      </c>
      <c r="R171" s="77">
        <v>0</v>
      </c>
      <c r="S171" s="77">
        <v>59</v>
      </c>
      <c r="T171" s="77">
        <v>290</v>
      </c>
      <c r="U171" s="77"/>
      <c r="V171" s="51">
        <f t="shared" si="67"/>
        <v>2.4137931034482758</v>
      </c>
      <c r="W171" s="7">
        <f>IF(V171&lt;LeagueRatings!$K$10,((LeagueRatings!$K$10-V171)/LeagueRatings!$K$10)*36,(LeagueRatings!$K$10-V171)*6.48)</f>
        <v>25.365433321466082</v>
      </c>
      <c r="X171" s="17">
        <v>-2.33</v>
      </c>
      <c r="Y171" s="17">
        <f t="shared" si="68"/>
        <v>1.7241379310344827</v>
      </c>
      <c r="Z171" s="7">
        <f>IF(Y171&lt;LeagueRatings!$K$8,((LeagueRatings!$K$8-Y171)/LeagueRatings!$K$8)*36,(LeagueRatings!$K$8-Y171)/LeagueRatings!$K$11)</f>
        <v>9.5411917472226246</v>
      </c>
      <c r="AA171" s="17">
        <v>-0.73</v>
      </c>
      <c r="AB171" s="18">
        <f>+((LeagueRatings!$I$6-E171)*5)+9.5</f>
        <v>19.12249387233258</v>
      </c>
      <c r="AC171" s="18">
        <f t="shared" si="69"/>
        <v>19.12249387233258</v>
      </c>
      <c r="AD171" s="18">
        <f t="shared" si="70"/>
        <v>1.7944045591510545</v>
      </c>
      <c r="AE171" s="4">
        <f t="shared" si="71"/>
        <v>17.856898431483636</v>
      </c>
      <c r="AF171" s="42" t="s">
        <v>1225</v>
      </c>
      <c r="AG171" s="5" t="s">
        <v>68</v>
      </c>
      <c r="AH171" s="5" t="s">
        <v>100</v>
      </c>
      <c r="AI171" s="5" t="s">
        <v>70</v>
      </c>
      <c r="AJ171" s="15">
        <f>+AO171*LeagueRatings!$K$27</f>
        <v>47.53086419753086</v>
      </c>
      <c r="AK171" s="73">
        <f>F171*LeagueRatings!$K$27</f>
        <v>8.0246913580246915</v>
      </c>
      <c r="AL171" s="73">
        <f>G171*LeagueRatings!$K$27</f>
        <v>8.0246913580246915</v>
      </c>
      <c r="AM171" s="73">
        <f>T171*LeagueRatings!$K$27</f>
        <v>179.01234567901233</v>
      </c>
      <c r="AN171" s="25"/>
      <c r="AO171" s="73">
        <f t="shared" si="55"/>
        <v>77</v>
      </c>
      <c r="AP171" s="116"/>
      <c r="AQ171" s="116"/>
      <c r="AR171" s="116"/>
      <c r="AS171" s="25"/>
      <c r="AT171" s="98">
        <v>86.67</v>
      </c>
      <c r="AU171" s="25"/>
    </row>
    <row r="172" spans="1:47" customFormat="1" ht="12.75" customHeight="1" x14ac:dyDescent="0.2">
      <c r="A172" s="42" t="s">
        <v>846</v>
      </c>
      <c r="B172" s="77" t="s">
        <v>240</v>
      </c>
      <c r="C172" s="77">
        <v>4</v>
      </c>
      <c r="D172" s="77">
        <v>5</v>
      </c>
      <c r="E172" s="98">
        <v>3.08</v>
      </c>
      <c r="F172" s="77">
        <v>63</v>
      </c>
      <c r="G172" s="77">
        <v>0</v>
      </c>
      <c r="H172" s="190">
        <v>0</v>
      </c>
      <c r="I172" s="195">
        <v>0</v>
      </c>
      <c r="J172" s="77">
        <v>39</v>
      </c>
      <c r="K172" s="77">
        <v>44</v>
      </c>
      <c r="L172" s="98">
        <v>64.33</v>
      </c>
      <c r="M172" s="77">
        <v>45</v>
      </c>
      <c r="N172" s="77">
        <v>23</v>
      </c>
      <c r="O172" s="77">
        <v>22</v>
      </c>
      <c r="P172" s="77">
        <v>7</v>
      </c>
      <c r="Q172" s="77">
        <v>23</v>
      </c>
      <c r="R172" s="77">
        <v>2</v>
      </c>
      <c r="S172" s="77">
        <v>96</v>
      </c>
      <c r="T172" s="77">
        <v>259</v>
      </c>
      <c r="U172" s="77"/>
      <c r="V172" s="51">
        <f t="shared" si="67"/>
        <v>8.1712062256809332</v>
      </c>
      <c r="W172" s="7">
        <f>IF(V172&lt;LeagueRatings!$K$10,((LeagueRatings!$K$10-V172)/LeagueRatings!$K$10)*36,(LeagueRatings!$K$10-V172)*6.48)</f>
        <v>-4.1783652868417678E-4</v>
      </c>
      <c r="X172" s="17">
        <v>0</v>
      </c>
      <c r="Y172" s="17">
        <f t="shared" si="68"/>
        <v>2.7237354085603114</v>
      </c>
      <c r="Z172" s="7">
        <f>IF(Y172&lt;LeagueRatings!$K$8,((LeagueRatings!$K$8-Y172)/LeagueRatings!$K$8)*36,(LeagueRatings!$K$8-Y172)/LeagueRatings!$K$11)</f>
        <v>-3.0186567023628816</v>
      </c>
      <c r="AA172" s="17">
        <v>0.24</v>
      </c>
      <c r="AB172" s="18">
        <f>+((LeagueRatings!$I$6-E172)*5)+9.5</f>
        <v>13.172493872332579</v>
      </c>
      <c r="AC172" s="18">
        <f t="shared" si="69"/>
        <v>13.172493872332579</v>
      </c>
      <c r="AD172" s="18">
        <f t="shared" si="70"/>
        <v>2.0333732317736675</v>
      </c>
      <c r="AE172" s="4">
        <f t="shared" si="71"/>
        <v>15.445867104106247</v>
      </c>
      <c r="AF172" s="42" t="s">
        <v>846</v>
      </c>
      <c r="AG172" s="5" t="s">
        <v>14</v>
      </c>
      <c r="AH172" s="5" t="s">
        <v>48</v>
      </c>
      <c r="AI172" s="5" t="s">
        <v>76</v>
      </c>
      <c r="AJ172" s="15">
        <f>+AO172*LeagueRatings!$K$27</f>
        <v>40.123456790123456</v>
      </c>
      <c r="AK172" s="73">
        <f>F172*LeagueRatings!$K$27</f>
        <v>38.888888888888886</v>
      </c>
      <c r="AL172" s="73">
        <f>G172*LeagueRatings!$K$27</f>
        <v>0</v>
      </c>
      <c r="AM172" s="73">
        <f>T172*LeagueRatings!$K$27</f>
        <v>159.87654320987653</v>
      </c>
      <c r="AN172" s="25"/>
      <c r="AO172" s="73">
        <f t="shared" si="55"/>
        <v>65</v>
      </c>
      <c r="AP172" s="116"/>
      <c r="AQ172" s="116"/>
      <c r="AR172" s="116"/>
      <c r="AS172" s="25"/>
      <c r="AT172" s="98">
        <v>64</v>
      </c>
      <c r="AU172" s="25"/>
    </row>
    <row r="173" spans="1:47" x14ac:dyDescent="0.2">
      <c r="A173" s="42" t="s">
        <v>907</v>
      </c>
      <c r="B173" s="77" t="s">
        <v>240</v>
      </c>
      <c r="C173" s="77">
        <v>2</v>
      </c>
      <c r="D173" s="77">
        <v>0</v>
      </c>
      <c r="E173" s="98">
        <v>4.68</v>
      </c>
      <c r="F173" s="77">
        <v>18</v>
      </c>
      <c r="G173" s="77">
        <v>1</v>
      </c>
      <c r="H173" s="190">
        <v>0</v>
      </c>
      <c r="I173" s="195">
        <v>0</v>
      </c>
      <c r="J173" s="77">
        <v>0</v>
      </c>
      <c r="K173" s="77">
        <v>1</v>
      </c>
      <c r="L173" s="98">
        <v>25</v>
      </c>
      <c r="M173" s="77">
        <v>22</v>
      </c>
      <c r="N173" s="77">
        <v>13</v>
      </c>
      <c r="O173" s="77">
        <v>13</v>
      </c>
      <c r="P173" s="77">
        <v>3</v>
      </c>
      <c r="Q173" s="77">
        <v>10</v>
      </c>
      <c r="R173" s="77">
        <v>0</v>
      </c>
      <c r="S173" s="77">
        <v>23</v>
      </c>
      <c r="T173" s="77">
        <v>106</v>
      </c>
      <c r="U173" s="77"/>
      <c r="V173" s="51">
        <f t="shared" si="67"/>
        <v>9.433962264150944</v>
      </c>
      <c r="W173" s="7">
        <f>IF(V173&lt;LeagueRatings!$K$10,((LeagueRatings!$K$10-V173)/LeagueRatings!$K$10)*36,(LeagueRatings!$K$10-V173)*6.48)</f>
        <v>-8.1830769658143545</v>
      </c>
      <c r="X173" s="17">
        <v>0.76</v>
      </c>
      <c r="Y173" s="17">
        <f t="shared" si="68"/>
        <v>2.8301886792452833</v>
      </c>
      <c r="Z173" s="7">
        <f>IF(Y173&lt;LeagueRatings!$K$8,((LeagueRatings!$K$8-Y173)/LeagueRatings!$K$8)*36,(LeagueRatings!$K$8-Y173)/LeagueRatings!$K$11)</f>
        <v>-3.8690843668377521</v>
      </c>
      <c r="AA173" s="17">
        <v>0.33</v>
      </c>
      <c r="AB173" s="18">
        <f>+((LeagueRatings!$I$6-E173)*5)+9.5</f>
        <v>5.1724938723325806</v>
      </c>
      <c r="AC173" s="18">
        <f t="shared" si="69"/>
        <v>5.1724938723325806</v>
      </c>
      <c r="AD173" s="18">
        <f t="shared" si="70"/>
        <v>0.77</v>
      </c>
      <c r="AE173" s="4">
        <f t="shared" si="71"/>
        <v>7.0324938723325801</v>
      </c>
      <c r="AF173" s="42" t="s">
        <v>907</v>
      </c>
      <c r="AG173" s="95" t="s">
        <v>59</v>
      </c>
      <c r="AH173" s="95" t="s">
        <v>50</v>
      </c>
      <c r="AI173" s="95" t="s">
        <v>81</v>
      </c>
      <c r="AJ173" s="15">
        <f>+AO173*LeagueRatings!$K$27</f>
        <v>15.432098765432098</v>
      </c>
      <c r="AK173" s="73">
        <f>F173*LeagueRatings!$K$27</f>
        <v>11.111111111111111</v>
      </c>
      <c r="AL173" s="73">
        <f>G173*LeagueRatings!$K$27</f>
        <v>0.61728395061728392</v>
      </c>
      <c r="AM173" s="73">
        <f>T173*LeagueRatings!$K$27</f>
        <v>65.432098765432102</v>
      </c>
      <c r="AN173" s="77"/>
      <c r="AO173" s="73">
        <f t="shared" si="55"/>
        <v>25</v>
      </c>
      <c r="AS173" s="77"/>
      <c r="AT173" s="98">
        <v>66.33</v>
      </c>
      <c r="AU173"/>
    </row>
    <row r="174" spans="1:47" x14ac:dyDescent="0.2">
      <c r="A174" s="42" t="s">
        <v>1227</v>
      </c>
      <c r="B174" s="77" t="s">
        <v>240</v>
      </c>
      <c r="C174" s="77">
        <v>13</v>
      </c>
      <c r="D174" s="77">
        <v>5</v>
      </c>
      <c r="E174" s="98">
        <v>2.77</v>
      </c>
      <c r="F174" s="77">
        <v>20</v>
      </c>
      <c r="G174" s="77">
        <v>20</v>
      </c>
      <c r="H174" s="190">
        <v>3</v>
      </c>
      <c r="I174" s="195">
        <v>1</v>
      </c>
      <c r="J174" s="77">
        <v>0</v>
      </c>
      <c r="K174" s="77">
        <v>0</v>
      </c>
      <c r="L174" s="98">
        <v>136.33000000000001</v>
      </c>
      <c r="M174" s="77">
        <v>123</v>
      </c>
      <c r="N174" s="77">
        <v>47</v>
      </c>
      <c r="O174" s="77">
        <v>42</v>
      </c>
      <c r="P174" s="77">
        <v>15</v>
      </c>
      <c r="Q174" s="77">
        <v>21</v>
      </c>
      <c r="R174" s="77">
        <v>0</v>
      </c>
      <c r="S174" s="77">
        <v>141</v>
      </c>
      <c r="T174" s="77">
        <v>542</v>
      </c>
      <c r="U174" s="77"/>
      <c r="V174" s="51">
        <f t="shared" si="67"/>
        <v>3.8745387453874542</v>
      </c>
      <c r="W174" s="7">
        <f>IF(V174&lt;LeagueRatings!$K$10,((LeagueRatings!$K$10-V174)/LeagueRatings!$K$10)*36,(LeagueRatings!$K$10-V174)*6.48)</f>
        <v>18.929754593497211</v>
      </c>
      <c r="X174" s="17">
        <v>-1.69</v>
      </c>
      <c r="Y174" s="17">
        <f t="shared" si="68"/>
        <v>2.7675276752767526</v>
      </c>
      <c r="Z174" s="7">
        <f>IF(Y174&lt;LeagueRatings!$K$8,((LeagueRatings!$K$8-Y174)/LeagueRatings!$K$8)*36,(LeagueRatings!$K$8-Y174)/LeagueRatings!$K$11)</f>
        <v>-3.3685018021525792</v>
      </c>
      <c r="AA174" s="17">
        <v>0.24</v>
      </c>
      <c r="AB174" s="18">
        <f>+((LeagueRatings!$I$6-E174)*5)+9.5</f>
        <v>14.722493872332578</v>
      </c>
      <c r="AC174" s="18">
        <f t="shared" si="69"/>
        <v>14.722493872332578</v>
      </c>
      <c r="AD174" s="18">
        <f t="shared" si="70"/>
        <v>0.61444216240005933</v>
      </c>
      <c r="AE174" s="4">
        <f t="shared" si="71"/>
        <v>13.886936034732638</v>
      </c>
      <c r="AF174" s="42" t="s">
        <v>1227</v>
      </c>
      <c r="AG174" s="5" t="s">
        <v>22</v>
      </c>
      <c r="AH174" s="5" t="s">
        <v>79</v>
      </c>
      <c r="AI174" s="5" t="s">
        <v>76</v>
      </c>
      <c r="AJ174" s="15">
        <f>+AO174*LeagueRatings!$K$27</f>
        <v>84.567901234567898</v>
      </c>
      <c r="AK174" s="73">
        <f>F174*LeagueRatings!$K$27</f>
        <v>12.345679012345679</v>
      </c>
      <c r="AL174" s="73">
        <f>G174*LeagueRatings!$K$27</f>
        <v>12.345679012345679</v>
      </c>
      <c r="AM174" s="73">
        <f>T174*LeagueRatings!$K$27</f>
        <v>334.5679012345679</v>
      </c>
      <c r="AO174" s="73">
        <f t="shared" si="55"/>
        <v>137</v>
      </c>
      <c r="AT174" s="98">
        <v>211</v>
      </c>
    </row>
    <row r="175" spans="1:47" x14ac:dyDescent="0.2">
      <c r="A175" s="42" t="s">
        <v>852</v>
      </c>
      <c r="B175" s="77" t="s">
        <v>240</v>
      </c>
      <c r="C175" s="77">
        <v>3</v>
      </c>
      <c r="D175" s="77">
        <v>6</v>
      </c>
      <c r="E175" s="98">
        <v>2.97</v>
      </c>
      <c r="F175" s="77">
        <v>69</v>
      </c>
      <c r="G175" s="77">
        <v>0</v>
      </c>
      <c r="H175" s="190">
        <v>0</v>
      </c>
      <c r="I175" s="195">
        <v>0</v>
      </c>
      <c r="J175" s="77">
        <v>3</v>
      </c>
      <c r="K175" s="77">
        <v>6</v>
      </c>
      <c r="L175" s="98">
        <v>78.67</v>
      </c>
      <c r="M175" s="77">
        <v>63</v>
      </c>
      <c r="N175" s="77">
        <v>27</v>
      </c>
      <c r="O175" s="77">
        <v>26</v>
      </c>
      <c r="P175" s="77">
        <v>4</v>
      </c>
      <c r="Q175" s="77">
        <v>24</v>
      </c>
      <c r="R175" s="77">
        <v>1</v>
      </c>
      <c r="S175" s="77">
        <v>76</v>
      </c>
      <c r="T175" s="77">
        <v>324</v>
      </c>
      <c r="U175" s="77"/>
      <c r="V175" s="51">
        <f t="shared" ref="V175" si="72">+(Q175-R175)/(T175-R175)*100</f>
        <v>7.1207430340557281</v>
      </c>
      <c r="W175" s="7">
        <f>IF(V175&lt;LeagueRatings!$K$10,((LeagueRatings!$K$10-V175)/LeagueRatings!$K$10)*36,(LeagueRatings!$K$10-V175)*6.48)</f>
        <v>4.6277931243603483</v>
      </c>
      <c r="X175" s="17">
        <v>-0.4</v>
      </c>
      <c r="Y175" s="17">
        <f t="shared" ref="Y175" si="73">(P175/(T175-R175))*100</f>
        <v>1.2383900928792571</v>
      </c>
      <c r="Z175" s="7">
        <f>IF(Y175&lt;LeagueRatings!$K$8,((LeagueRatings!$K$8-Y175)/LeagueRatings!$K$8)*36,(LeagueRatings!$K$8-Y175)/LeagueRatings!$K$11)</f>
        <v>16.99553091441377</v>
      </c>
      <c r="AA175" s="17">
        <v>-1.32</v>
      </c>
      <c r="AB175" s="18">
        <f>+((LeagueRatings!$I$6-E175)*5)+9.5</f>
        <v>13.722493872332578</v>
      </c>
      <c r="AC175" s="18">
        <f t="shared" ref="AC175" si="74">IF(AB175&lt;4,4,AB175)</f>
        <v>13.722493872332578</v>
      </c>
      <c r="AD175" s="18">
        <f t="shared" ref="AD175" si="75">IF(M175&lt;L175,((1-(M175/L175))*7)-0.07,(1-(M175/L175))*5)</f>
        <v>1.3243053260455062</v>
      </c>
      <c r="AE175" s="4">
        <f t="shared" ref="AE175" si="76">+X175+AA175+AC175+AD175</f>
        <v>13.326799198378083</v>
      </c>
      <c r="AF175" s="42" t="s">
        <v>852</v>
      </c>
      <c r="AG175" s="5" t="s">
        <v>17</v>
      </c>
      <c r="AH175" s="5" t="s">
        <v>51</v>
      </c>
      <c r="AI175" s="5" t="s">
        <v>88</v>
      </c>
      <c r="AJ175" s="15">
        <f>+AO175*LeagueRatings!$K$27</f>
        <v>48.76543209876543</v>
      </c>
      <c r="AK175" s="73">
        <f>F175*LeagueRatings!$K$27</f>
        <v>42.592592592592588</v>
      </c>
      <c r="AL175" s="73">
        <f>G175*LeagueRatings!$K$27</f>
        <v>0</v>
      </c>
      <c r="AM175" s="73">
        <f>T175*LeagueRatings!$K$27</f>
        <v>200</v>
      </c>
      <c r="AO175" s="73">
        <f t="shared" ref="AO175" si="77">ROUNDUP(L175,0)</f>
        <v>79</v>
      </c>
      <c r="AT175" s="98">
        <v>77</v>
      </c>
    </row>
    <row r="176" spans="1:47" x14ac:dyDescent="0.2">
      <c r="A176" s="42" t="s">
        <v>1229</v>
      </c>
      <c r="B176" s="77" t="s">
        <v>240</v>
      </c>
      <c r="C176" s="77">
        <v>4</v>
      </c>
      <c r="D176" s="77">
        <v>3</v>
      </c>
      <c r="E176" s="98">
        <v>5.23</v>
      </c>
      <c r="F176" s="77">
        <v>24</v>
      </c>
      <c r="G176" s="77">
        <v>12</v>
      </c>
      <c r="H176" s="190">
        <v>0</v>
      </c>
      <c r="I176" s="195">
        <v>0</v>
      </c>
      <c r="J176" s="77">
        <v>0</v>
      </c>
      <c r="K176" s="77">
        <v>0</v>
      </c>
      <c r="L176" s="98">
        <v>75.67</v>
      </c>
      <c r="M176" s="77">
        <v>94</v>
      </c>
      <c r="N176" s="77">
        <v>44</v>
      </c>
      <c r="O176" s="77">
        <v>44</v>
      </c>
      <c r="P176" s="77">
        <v>10</v>
      </c>
      <c r="Q176" s="77">
        <v>18</v>
      </c>
      <c r="R176" s="77">
        <v>0</v>
      </c>
      <c r="S176" s="77">
        <v>60</v>
      </c>
      <c r="T176" s="77">
        <v>330</v>
      </c>
      <c r="U176" s="77"/>
      <c r="V176" s="51">
        <f t="shared" si="67"/>
        <v>5.4545454545454541</v>
      </c>
      <c r="W176" s="7">
        <f>IF(V176&lt;LeagueRatings!$K$10,((LeagueRatings!$K$10-V176)/LeagueRatings!$K$10)*36,(LeagueRatings!$K$10-V176)*6.48)</f>
        <v>11.968641531624648</v>
      </c>
      <c r="X176" s="17">
        <v>-1.01</v>
      </c>
      <c r="Y176" s="17">
        <f t="shared" si="68"/>
        <v>3.0303030303030303</v>
      </c>
      <c r="Z176" s="7">
        <f>IF(Y176&lt;LeagueRatings!$K$8,((LeagueRatings!$K$8-Y176)/LeagueRatings!$K$8)*36,(LeagueRatings!$K$8-Y176)/LeagueRatings!$K$11)</f>
        <v>-5.4677461937868514</v>
      </c>
      <c r="AA176" s="17">
        <v>0.42</v>
      </c>
      <c r="AB176" s="18">
        <f>+((LeagueRatings!$I$6-E176)*5)+9.5</f>
        <v>2.4224938723325771</v>
      </c>
      <c r="AC176" s="18">
        <f t="shared" si="69"/>
        <v>4</v>
      </c>
      <c r="AD176" s="18">
        <f t="shared" si="70"/>
        <v>-1.211180124223602</v>
      </c>
      <c r="AE176" s="4">
        <f t="shared" si="71"/>
        <v>2.1988198757763984</v>
      </c>
      <c r="AF176" s="42" t="s">
        <v>1229</v>
      </c>
      <c r="AG176" s="5" t="s">
        <v>95</v>
      </c>
      <c r="AH176" s="5" t="s">
        <v>52</v>
      </c>
      <c r="AI176" s="5" t="s">
        <v>27</v>
      </c>
      <c r="AJ176" s="15">
        <f>+AO176*LeagueRatings!$K$27</f>
        <v>46.913580246913575</v>
      </c>
      <c r="AK176" s="73">
        <f>F176*LeagueRatings!$K$27</f>
        <v>14.814814814814813</v>
      </c>
      <c r="AL176" s="73">
        <f>G176*LeagueRatings!$K$27</f>
        <v>7.4074074074074066</v>
      </c>
      <c r="AM176" s="73">
        <f>T176*LeagueRatings!$K$27</f>
        <v>203.7037037037037</v>
      </c>
      <c r="AO176" s="73">
        <f t="shared" si="55"/>
        <v>76</v>
      </c>
      <c r="AT176" s="98">
        <v>77</v>
      </c>
    </row>
    <row r="177" spans="1:47" customFormat="1" ht="12.75" customHeight="1" x14ac:dyDescent="0.2">
      <c r="A177" s="110"/>
      <c r="D177" s="3"/>
      <c r="E177" s="3"/>
      <c r="G177" s="63"/>
      <c r="H177" s="189"/>
      <c r="I177" s="189"/>
      <c r="J177" s="63"/>
      <c r="K177" s="3"/>
      <c r="L177" s="114"/>
      <c r="R177" s="63"/>
      <c r="S177" s="2"/>
      <c r="V177" s="51"/>
      <c r="W177" s="7"/>
      <c r="X177" s="17"/>
      <c r="Y177" s="17"/>
      <c r="Z177" s="7"/>
      <c r="AA177" s="17"/>
      <c r="AB177" s="18"/>
      <c r="AC177" s="18"/>
      <c r="AD177" s="18"/>
      <c r="AE177" s="4"/>
      <c r="AF177" s="110"/>
      <c r="AG177" s="95"/>
      <c r="AH177" s="95"/>
      <c r="AI177" s="95"/>
      <c r="AJ177" s="15"/>
      <c r="AK177" s="73"/>
      <c r="AL177" s="73"/>
      <c r="AM177" s="73"/>
      <c r="AN177" s="77"/>
      <c r="AO177" s="73"/>
      <c r="AP177" s="116"/>
      <c r="AQ177" s="116"/>
      <c r="AR177" s="116"/>
      <c r="AS177" s="77"/>
      <c r="AT177" s="114"/>
    </row>
    <row r="178" spans="1:47" x14ac:dyDescent="0.2">
      <c r="A178" s="70" t="s">
        <v>151</v>
      </c>
      <c r="B178" s="71" t="s">
        <v>245</v>
      </c>
      <c r="C178" s="72" t="s">
        <v>105</v>
      </c>
      <c r="D178" s="71" t="s">
        <v>106</v>
      </c>
      <c r="E178" s="72" t="s">
        <v>107</v>
      </c>
      <c r="F178" s="71" t="s">
        <v>153</v>
      </c>
      <c r="G178" s="71" t="s">
        <v>108</v>
      </c>
      <c r="H178" s="197" t="s">
        <v>109</v>
      </c>
      <c r="I178" s="191" t="s">
        <v>434</v>
      </c>
      <c r="J178" s="73" t="s">
        <v>110</v>
      </c>
      <c r="K178" s="73" t="s">
        <v>246</v>
      </c>
      <c r="L178" s="72" t="s">
        <v>111</v>
      </c>
      <c r="M178" s="71" t="s">
        <v>112</v>
      </c>
      <c r="N178" s="71" t="s">
        <v>113</v>
      </c>
      <c r="O178" s="71" t="s">
        <v>114</v>
      </c>
      <c r="P178" s="71" t="s">
        <v>115</v>
      </c>
      <c r="Q178" s="71" t="s">
        <v>116</v>
      </c>
      <c r="R178" s="71" t="s">
        <v>118</v>
      </c>
      <c r="S178" s="71" t="s">
        <v>117</v>
      </c>
      <c r="T178" s="71" t="s">
        <v>156</v>
      </c>
      <c r="U178" s="71"/>
      <c r="V178" s="120" t="s">
        <v>2</v>
      </c>
      <c r="W178" s="119" t="s">
        <v>3</v>
      </c>
      <c r="X178" s="120" t="s">
        <v>4</v>
      </c>
      <c r="Y178" s="121" t="s">
        <v>5</v>
      </c>
      <c r="Z178" s="119" t="s">
        <v>6</v>
      </c>
      <c r="AA178" s="120" t="s">
        <v>7</v>
      </c>
      <c r="AB178" s="122" t="s">
        <v>8</v>
      </c>
      <c r="AC178" s="122" t="s">
        <v>101</v>
      </c>
      <c r="AD178" s="122" t="s">
        <v>9</v>
      </c>
      <c r="AE178" s="131" t="s">
        <v>10</v>
      </c>
      <c r="AF178" s="70" t="s">
        <v>151</v>
      </c>
      <c r="AG178" s="8" t="s">
        <v>11</v>
      </c>
      <c r="AH178" s="8" t="s">
        <v>12</v>
      </c>
      <c r="AI178" s="8" t="s">
        <v>13</v>
      </c>
      <c r="AJ178" s="15"/>
      <c r="AK178" s="73"/>
      <c r="AL178" s="73"/>
      <c r="AM178" s="73"/>
      <c r="AN178" s="125"/>
      <c r="AO178" s="73"/>
      <c r="AP178" s="117"/>
      <c r="AQ178" s="117"/>
      <c r="AR178" s="117"/>
      <c r="AS178" s="125"/>
      <c r="AT178" s="72" t="s">
        <v>111</v>
      </c>
      <c r="AU178" s="125"/>
    </row>
    <row r="179" spans="1:47" x14ac:dyDescent="0.2">
      <c r="A179" s="70"/>
      <c r="B179" s="19"/>
      <c r="C179" s="106"/>
      <c r="D179" s="19"/>
      <c r="E179" s="106"/>
      <c r="F179" s="19"/>
      <c r="G179" s="19"/>
      <c r="H179" s="147"/>
      <c r="I179" s="188"/>
      <c r="J179" s="15"/>
      <c r="K179" s="15"/>
      <c r="L179" s="106"/>
      <c r="M179" s="19"/>
      <c r="N179" s="19"/>
      <c r="O179" s="19"/>
      <c r="P179" s="19"/>
      <c r="Q179" s="31"/>
      <c r="R179" s="19"/>
      <c r="S179" s="19"/>
      <c r="T179" s="19"/>
      <c r="U179" s="19"/>
      <c r="V179" s="51"/>
      <c r="W179" s="7"/>
      <c r="Y179" s="17"/>
      <c r="Z179" s="7"/>
      <c r="AB179" s="18"/>
      <c r="AC179" s="18"/>
      <c r="AD179" s="18"/>
      <c r="AE179" s="4"/>
      <c r="AF179" s="70"/>
      <c r="AG179" s="8"/>
      <c r="AH179" s="8"/>
      <c r="AI179" s="8"/>
      <c r="AJ179" s="15"/>
      <c r="AK179" s="73"/>
      <c r="AL179" s="73"/>
      <c r="AM179" s="73"/>
      <c r="AN179" s="31"/>
      <c r="AO179" s="73"/>
      <c r="AS179" s="31"/>
      <c r="AT179" s="106"/>
      <c r="AU179" s="31"/>
    </row>
    <row r="180" spans="1:47" s="125" customFormat="1" x14ac:dyDescent="0.2">
      <c r="A180" s="42" t="s">
        <v>690</v>
      </c>
      <c r="B180" s="77" t="s">
        <v>241</v>
      </c>
      <c r="C180" s="77">
        <v>2</v>
      </c>
      <c r="D180" s="77">
        <v>4</v>
      </c>
      <c r="E180" s="98">
        <v>1.57</v>
      </c>
      <c r="F180" s="77">
        <v>69</v>
      </c>
      <c r="G180" s="77">
        <v>0</v>
      </c>
      <c r="H180" s="194">
        <v>0</v>
      </c>
      <c r="I180" s="194">
        <v>0</v>
      </c>
      <c r="J180" s="77">
        <v>0</v>
      </c>
      <c r="K180" s="77">
        <v>2</v>
      </c>
      <c r="L180" s="98">
        <v>57.33</v>
      </c>
      <c r="M180" s="77">
        <v>34</v>
      </c>
      <c r="N180" s="77">
        <v>11</v>
      </c>
      <c r="O180" s="77">
        <v>10</v>
      </c>
      <c r="P180" s="77">
        <v>4</v>
      </c>
      <c r="Q180" s="77">
        <v>15</v>
      </c>
      <c r="R180" s="77">
        <v>3</v>
      </c>
      <c r="S180" s="77">
        <v>51</v>
      </c>
      <c r="T180" s="77">
        <v>216</v>
      </c>
      <c r="U180" s="77"/>
      <c r="V180" s="51">
        <f t="shared" ref="V180:V193" si="78">+(Q180-R180)/(T180-R180)*100</f>
        <v>5.6338028169014089</v>
      </c>
      <c r="W180" s="7">
        <f>IF(V180&lt;LeagueRatings!$K$10,((LeagueRatings!$K$10-V180)/LeagueRatings!$K$10)*36,(LeagueRatings!$K$10-V180)*6.48)</f>
        <v>11.178878577264893</v>
      </c>
      <c r="X180" s="17">
        <v>-0.92</v>
      </c>
      <c r="Y180" s="17">
        <f t="shared" ref="Y180:Y193" si="79">(P180/(T180-R180))*100</f>
        <v>1.8779342723004695</v>
      </c>
      <c r="Z180" s="7">
        <f>IF(Y180&lt;LeagueRatings!$K$8,((LeagueRatings!$K$8-Y180)/LeagueRatings!$K$8)*36,(LeagueRatings!$K$8-Y180)/LeagueRatings!$K$11)</f>
        <v>7.1810163631720583</v>
      </c>
      <c r="AA180" s="17">
        <v>-0.49</v>
      </c>
      <c r="AB180" s="18">
        <f>+((LeagueRatings!$I$6-E180)*5)+9.5</f>
        <v>20.722493872332578</v>
      </c>
      <c r="AC180" s="18">
        <f t="shared" ref="AC180:AC193" si="80">IF(AB180&lt;4,4,AB180)</f>
        <v>20.722493872332578</v>
      </c>
      <c r="AD180" s="18">
        <f t="shared" ref="AD180:AD193" si="81">IF(M180&lt;L180,((1-(M180/L180))*7)-0.07,(1-(M180/L180))*5)</f>
        <v>2.7785958485958488</v>
      </c>
      <c r="AE180" s="4">
        <f t="shared" ref="AE180:AE193" si="82">+X180+AA180+AC180+AD180</f>
        <v>22.091089720928426</v>
      </c>
      <c r="AF180" s="42" t="s">
        <v>690</v>
      </c>
      <c r="AG180" s="95" t="s">
        <v>84</v>
      </c>
      <c r="AH180" s="95" t="s">
        <v>63</v>
      </c>
      <c r="AI180" s="95" t="s">
        <v>43</v>
      </c>
      <c r="AJ180" s="15">
        <f>+AO180*LeagueRatings!$K$27</f>
        <v>35.802469135802468</v>
      </c>
      <c r="AK180" s="73">
        <f>F180*LeagueRatings!$K$27</f>
        <v>42.592592592592588</v>
      </c>
      <c r="AL180" s="73">
        <f>G180*LeagueRatings!$K$27</f>
        <v>0</v>
      </c>
      <c r="AM180" s="73">
        <f>T180*LeagueRatings!$K$27</f>
        <v>133.33333333333331</v>
      </c>
      <c r="AN180" s="77"/>
      <c r="AO180" s="73">
        <f t="shared" si="55"/>
        <v>58</v>
      </c>
      <c r="AP180" s="116"/>
      <c r="AQ180" s="116"/>
      <c r="AR180" s="116"/>
      <c r="AS180" s="77"/>
      <c r="AT180" s="98">
        <v>62.67</v>
      </c>
      <c r="AU180"/>
    </row>
    <row r="181" spans="1:47" s="31" customFormat="1" x14ac:dyDescent="0.2">
      <c r="A181" s="42" t="s">
        <v>869</v>
      </c>
      <c r="B181" s="77" t="s">
        <v>241</v>
      </c>
      <c r="C181" s="77">
        <v>8</v>
      </c>
      <c r="D181" s="77">
        <v>8</v>
      </c>
      <c r="E181" s="98">
        <v>3.45</v>
      </c>
      <c r="F181" s="77">
        <v>32</v>
      </c>
      <c r="G181" s="77">
        <v>21</v>
      </c>
      <c r="H181" s="193">
        <v>0</v>
      </c>
      <c r="I181" s="193">
        <v>0</v>
      </c>
      <c r="J181" s="77">
        <v>0</v>
      </c>
      <c r="K181" s="77">
        <v>0</v>
      </c>
      <c r="L181" s="98">
        <v>146</v>
      </c>
      <c r="M181" s="77">
        <v>142</v>
      </c>
      <c r="N181" s="77">
        <v>64</v>
      </c>
      <c r="O181" s="77">
        <v>56</v>
      </c>
      <c r="P181" s="77">
        <v>17</v>
      </c>
      <c r="Q181" s="77">
        <v>49</v>
      </c>
      <c r="R181" s="77">
        <v>3</v>
      </c>
      <c r="S181" s="77">
        <v>136</v>
      </c>
      <c r="T181" s="77">
        <v>621</v>
      </c>
      <c r="U181" s="77"/>
      <c r="V181" s="51">
        <f t="shared" si="78"/>
        <v>7.4433656957928811</v>
      </c>
      <c r="W181" s="7">
        <f>IF(V181&lt;LeagueRatings!$K$10,((LeagueRatings!$K$10-V181)/LeagueRatings!$K$10)*36,(LeagueRatings!$K$10-V181)*6.48)</f>
        <v>3.2063986380854113</v>
      </c>
      <c r="X181" s="17">
        <v>-0.24</v>
      </c>
      <c r="Y181" s="17">
        <f t="shared" si="79"/>
        <v>2.7508090614886731</v>
      </c>
      <c r="Z181" s="7">
        <f>IF(Y181&lt;LeagueRatings!$K$8,((LeagueRatings!$K$8-Y181)/LeagueRatings!$K$8)*36,(LeagueRatings!$K$8-Y181)/LeagueRatings!$K$11)</f>
        <v>-3.2349411178676486</v>
      </c>
      <c r="AA181" s="17">
        <v>0.24</v>
      </c>
      <c r="AB181" s="18">
        <f>+((LeagueRatings!$I$6-E181)*5)+9.5</f>
        <v>11.322493872332577</v>
      </c>
      <c r="AC181" s="18">
        <f t="shared" si="80"/>
        <v>11.322493872332577</v>
      </c>
      <c r="AD181" s="18">
        <f t="shared" si="81"/>
        <v>0.1217808219178082</v>
      </c>
      <c r="AE181" s="4">
        <f t="shared" si="82"/>
        <v>11.444274694250385</v>
      </c>
      <c r="AF181" s="42" t="s">
        <v>869</v>
      </c>
      <c r="AG181" s="95" t="s">
        <v>64</v>
      </c>
      <c r="AH181" s="95" t="s">
        <v>23</v>
      </c>
      <c r="AI181" s="95" t="s">
        <v>76</v>
      </c>
      <c r="AJ181" s="15">
        <f>+AO181*LeagueRatings!$K$27</f>
        <v>90.123456790123456</v>
      </c>
      <c r="AK181" s="73">
        <f>F181*LeagueRatings!$K$27</f>
        <v>19.753086419753085</v>
      </c>
      <c r="AL181" s="73">
        <f>G181*LeagueRatings!$K$27</f>
        <v>12.962962962962962</v>
      </c>
      <c r="AM181" s="73">
        <f>T181*LeagueRatings!$K$27</f>
        <v>383.33333333333331</v>
      </c>
      <c r="AN181" s="77"/>
      <c r="AO181" s="73">
        <f t="shared" si="55"/>
        <v>146</v>
      </c>
      <c r="AP181" s="116"/>
      <c r="AQ181" s="116"/>
      <c r="AR181" s="116"/>
      <c r="AS181" s="77"/>
      <c r="AT181" s="98">
        <v>60</v>
      </c>
      <c r="AU181" s="24"/>
    </row>
    <row r="182" spans="1:47" customFormat="1" ht="12.75" customHeight="1" x14ac:dyDescent="0.2">
      <c r="A182" s="42" t="s">
        <v>862</v>
      </c>
      <c r="B182" s="77" t="s">
        <v>241</v>
      </c>
      <c r="C182" s="77">
        <v>1</v>
      </c>
      <c r="D182" s="77">
        <v>3</v>
      </c>
      <c r="E182" s="98">
        <v>3.42</v>
      </c>
      <c r="F182" s="77">
        <v>54</v>
      </c>
      <c r="G182" s="77">
        <v>0</v>
      </c>
      <c r="H182" s="190">
        <v>0</v>
      </c>
      <c r="I182" s="195">
        <v>0</v>
      </c>
      <c r="J182" s="77">
        <v>1</v>
      </c>
      <c r="K182" s="77">
        <v>3</v>
      </c>
      <c r="L182" s="98">
        <v>50</v>
      </c>
      <c r="M182" s="77">
        <v>32</v>
      </c>
      <c r="N182" s="77">
        <v>19</v>
      </c>
      <c r="O182" s="77">
        <v>19</v>
      </c>
      <c r="P182" s="77">
        <v>3</v>
      </c>
      <c r="Q182" s="77">
        <v>22</v>
      </c>
      <c r="R182" s="77">
        <v>1</v>
      </c>
      <c r="S182" s="77">
        <v>50</v>
      </c>
      <c r="T182" s="77">
        <v>202</v>
      </c>
      <c r="U182" s="77"/>
      <c r="V182" s="51">
        <f t="shared" si="78"/>
        <v>10.44776119402985</v>
      </c>
      <c r="W182" s="7">
        <f>IF(V182&lt;LeagueRatings!$K$10,((LeagueRatings!$K$10-V182)/LeagueRatings!$K$10)*36,(LeagueRatings!$K$10-V182)*6.48)</f>
        <v>-14.752494031429665</v>
      </c>
      <c r="X182" s="17">
        <v>1.63</v>
      </c>
      <c r="Y182" s="17">
        <f t="shared" si="79"/>
        <v>1.4925373134328357</v>
      </c>
      <c r="Z182" s="7">
        <f>IF(Y182&lt;LeagueRatings!$K$8,((LeagueRatings!$K$8-Y182)/LeagueRatings!$K$8)*36,(LeagueRatings!$K$8-Y182)/LeagueRatings!$K$11)</f>
        <v>13.095360019983765</v>
      </c>
      <c r="AA182" s="17">
        <v>-0.97</v>
      </c>
      <c r="AB182" s="18">
        <f>+((LeagueRatings!$I$6-E182)*5)+9.5</f>
        <v>11.47249387233258</v>
      </c>
      <c r="AC182" s="18">
        <f t="shared" si="80"/>
        <v>11.47249387233258</v>
      </c>
      <c r="AD182" s="18">
        <f t="shared" si="81"/>
        <v>2.4500000000000002</v>
      </c>
      <c r="AE182" s="4">
        <f t="shared" si="82"/>
        <v>14.582493872332581</v>
      </c>
      <c r="AF182" s="42" t="s">
        <v>862</v>
      </c>
      <c r="AG182" s="5" t="s">
        <v>14</v>
      </c>
      <c r="AH182" s="5" t="s">
        <v>44</v>
      </c>
      <c r="AI182" s="5" t="s">
        <v>24</v>
      </c>
      <c r="AJ182" s="15">
        <f>+AO182*LeagueRatings!$K$27</f>
        <v>30.864197530864196</v>
      </c>
      <c r="AK182" s="73">
        <f>F182*LeagueRatings!$K$27</f>
        <v>33.333333333333329</v>
      </c>
      <c r="AL182" s="73">
        <f>G182*LeagueRatings!$K$27</f>
        <v>0</v>
      </c>
      <c r="AM182" s="73">
        <f>T182*LeagueRatings!$K$27</f>
        <v>124.69135802469135</v>
      </c>
      <c r="AN182" s="25"/>
      <c r="AO182" s="73">
        <f t="shared" si="55"/>
        <v>50</v>
      </c>
      <c r="AP182" s="116"/>
      <c r="AQ182" s="116"/>
      <c r="AR182" s="116"/>
      <c r="AS182" s="25"/>
      <c r="AT182" s="98">
        <v>57.33</v>
      </c>
      <c r="AU182" s="25"/>
    </row>
    <row r="183" spans="1:47" x14ac:dyDescent="0.2">
      <c r="A183" s="42" t="s">
        <v>866</v>
      </c>
      <c r="B183" s="77" t="s">
        <v>241</v>
      </c>
      <c r="C183" s="77">
        <v>2</v>
      </c>
      <c r="D183" s="77">
        <v>4</v>
      </c>
      <c r="E183" s="98">
        <v>2.73</v>
      </c>
      <c r="F183" s="77">
        <v>61</v>
      </c>
      <c r="G183" s="77">
        <v>0</v>
      </c>
      <c r="H183" s="190">
        <v>0</v>
      </c>
      <c r="I183" s="195">
        <v>0</v>
      </c>
      <c r="J183" s="77">
        <v>22</v>
      </c>
      <c r="K183" s="77">
        <v>26</v>
      </c>
      <c r="L183" s="98">
        <v>62.67</v>
      </c>
      <c r="M183" s="77">
        <v>38</v>
      </c>
      <c r="N183" s="77">
        <v>19</v>
      </c>
      <c r="O183" s="77">
        <v>19</v>
      </c>
      <c r="P183" s="77">
        <v>5</v>
      </c>
      <c r="Q183" s="77">
        <v>8</v>
      </c>
      <c r="R183" s="77">
        <v>1</v>
      </c>
      <c r="S183" s="77">
        <v>89</v>
      </c>
      <c r="T183" s="77">
        <v>236</v>
      </c>
      <c r="U183" s="77"/>
      <c r="V183" s="51">
        <f t="shared" si="78"/>
        <v>2.9787234042553195</v>
      </c>
      <c r="W183" s="7">
        <f>IF(V183&lt;LeagueRatings!$K$10,((LeagueRatings!$K$10-V183)/LeagueRatings!$K$10)*36,(LeagueRatings!$K$10-V183)*6.48)</f>
        <v>22.876492183936865</v>
      </c>
      <c r="X183" s="17">
        <v>-2.11</v>
      </c>
      <c r="Y183" s="17">
        <f t="shared" si="79"/>
        <v>2.1276595744680851</v>
      </c>
      <c r="Z183" s="7">
        <f>IF(Y183&lt;LeagueRatings!$K$8,((LeagueRatings!$K$8-Y183)/LeagueRatings!$K$8)*36,(LeagueRatings!$K$8-Y183)/LeagueRatings!$K$11)</f>
        <v>3.348704709338556</v>
      </c>
      <c r="AA183" s="17">
        <v>-0.21</v>
      </c>
      <c r="AB183" s="18">
        <f>+((LeagueRatings!$I$6-E183)*5)+9.5</f>
        <v>14.922493872332579</v>
      </c>
      <c r="AC183" s="18">
        <f t="shared" si="80"/>
        <v>14.922493872332579</v>
      </c>
      <c r="AD183" s="18">
        <f t="shared" si="81"/>
        <v>2.68554491782352</v>
      </c>
      <c r="AE183" s="4">
        <f t="shared" si="82"/>
        <v>15.288038790156099</v>
      </c>
      <c r="AF183" s="42" t="s">
        <v>866</v>
      </c>
      <c r="AG183" s="5" t="s">
        <v>14</v>
      </c>
      <c r="AH183" s="5" t="s">
        <v>36</v>
      </c>
      <c r="AI183" s="5" t="s">
        <v>23</v>
      </c>
      <c r="AJ183" s="15">
        <f>+AO183*LeagueRatings!$K$27</f>
        <v>38.888888888888886</v>
      </c>
      <c r="AK183" s="73">
        <f>F183*LeagueRatings!$K$27</f>
        <v>37.654320987654316</v>
      </c>
      <c r="AL183" s="73">
        <f>G183*LeagueRatings!$K$27</f>
        <v>0</v>
      </c>
      <c r="AM183" s="73">
        <f>T183*LeagueRatings!$K$27</f>
        <v>145.67901234567901</v>
      </c>
      <c r="AO183" s="73">
        <f t="shared" si="55"/>
        <v>63</v>
      </c>
      <c r="AT183" s="98">
        <v>190.33</v>
      </c>
    </row>
    <row r="184" spans="1:47" x14ac:dyDescent="0.2">
      <c r="A184" s="42" t="s">
        <v>865</v>
      </c>
      <c r="B184" s="77" t="s">
        <v>241</v>
      </c>
      <c r="C184" s="77">
        <v>14</v>
      </c>
      <c r="D184" s="77">
        <v>10</v>
      </c>
      <c r="E184" s="98">
        <v>3.08</v>
      </c>
      <c r="F184" s="77">
        <v>33</v>
      </c>
      <c r="G184" s="77">
        <v>33</v>
      </c>
      <c r="H184" s="190">
        <v>2</v>
      </c>
      <c r="I184" s="195">
        <v>2</v>
      </c>
      <c r="J184" s="77">
        <v>0</v>
      </c>
      <c r="K184" s="77">
        <v>0</v>
      </c>
      <c r="L184" s="98">
        <v>219</v>
      </c>
      <c r="M184" s="77">
        <v>187</v>
      </c>
      <c r="N184" s="77">
        <v>84</v>
      </c>
      <c r="O184" s="77">
        <v>75</v>
      </c>
      <c r="P184" s="77">
        <v>15</v>
      </c>
      <c r="Q184" s="77">
        <v>74</v>
      </c>
      <c r="R184" s="77">
        <v>2</v>
      </c>
      <c r="S184" s="77">
        <v>183</v>
      </c>
      <c r="T184" s="77">
        <v>899</v>
      </c>
      <c r="U184" s="77"/>
      <c r="V184" s="51">
        <f t="shared" si="78"/>
        <v>8.0267558528428093</v>
      </c>
      <c r="W184" s="7">
        <f>IF(V184&lt;LeagueRatings!$K$10,((LeagueRatings!$K$10-V184)/LeagueRatings!$K$10)*36,(LeagueRatings!$K$10-V184)*6.48)</f>
        <v>0.63612800640416434</v>
      </c>
      <c r="X184" s="17">
        <v>-0.08</v>
      </c>
      <c r="Y184" s="17">
        <f t="shared" si="79"/>
        <v>1.6722408026755853</v>
      </c>
      <c r="Z184" s="7">
        <f>IF(Y184&lt;LeagueRatings!$K$8,((LeagueRatings!$K$8-Y184)/LeagueRatings!$K$8)*36,(LeagueRatings!$K$8-Y184)/LeagueRatings!$K$11)</f>
        <v>10.337610724730972</v>
      </c>
      <c r="AA184" s="17">
        <v>-0.73</v>
      </c>
      <c r="AB184" s="18">
        <f>+((LeagueRatings!$I$6-E184)*5)+9.5</f>
        <v>13.172493872332579</v>
      </c>
      <c r="AC184" s="18">
        <f t="shared" si="80"/>
        <v>13.172493872332579</v>
      </c>
      <c r="AD184" s="18">
        <f t="shared" si="81"/>
        <v>0.95283105022831038</v>
      </c>
      <c r="AE184" s="4">
        <f t="shared" si="82"/>
        <v>13.315324922560889</v>
      </c>
      <c r="AF184" s="42" t="s">
        <v>865</v>
      </c>
      <c r="AG184" s="95" t="s">
        <v>17</v>
      </c>
      <c r="AH184" s="95" t="s">
        <v>62</v>
      </c>
      <c r="AI184" s="95" t="s">
        <v>70</v>
      </c>
      <c r="AJ184" s="15">
        <f>+AO184*LeagueRatings!$K$27</f>
        <v>135.18518518518519</v>
      </c>
      <c r="AK184" s="73">
        <f>F184*LeagueRatings!$K$27</f>
        <v>20.37037037037037</v>
      </c>
      <c r="AL184" s="73">
        <f>G184*LeagueRatings!$K$27</f>
        <v>20.37037037037037</v>
      </c>
      <c r="AM184" s="73">
        <f>T184*LeagueRatings!$K$27</f>
        <v>554.93827160493822</v>
      </c>
      <c r="AN184" s="77"/>
      <c r="AO184" s="73">
        <f t="shared" si="55"/>
        <v>219</v>
      </c>
      <c r="AS184" s="77"/>
      <c r="AT184" s="98">
        <v>67.33</v>
      </c>
      <c r="AU184"/>
    </row>
    <row r="185" spans="1:47" x14ac:dyDescent="0.2">
      <c r="A185" s="42" t="s">
        <v>639</v>
      </c>
      <c r="B185" s="77" t="s">
        <v>241</v>
      </c>
      <c r="C185" s="77">
        <v>5</v>
      </c>
      <c r="D185" s="77">
        <v>5</v>
      </c>
      <c r="E185" s="98">
        <v>2.12</v>
      </c>
      <c r="F185" s="77">
        <v>72</v>
      </c>
      <c r="G185" s="77">
        <v>0</v>
      </c>
      <c r="H185" s="190">
        <v>0</v>
      </c>
      <c r="I185" s="195">
        <v>0</v>
      </c>
      <c r="J185" s="77">
        <v>3</v>
      </c>
      <c r="K185" s="77">
        <v>11</v>
      </c>
      <c r="L185" s="98">
        <v>72.33</v>
      </c>
      <c r="M185" s="77">
        <v>58</v>
      </c>
      <c r="N185" s="77">
        <v>20</v>
      </c>
      <c r="O185" s="77">
        <v>17</v>
      </c>
      <c r="P185" s="77">
        <v>6</v>
      </c>
      <c r="Q185" s="77">
        <v>15</v>
      </c>
      <c r="R185" s="77">
        <v>3</v>
      </c>
      <c r="S185" s="77">
        <v>59</v>
      </c>
      <c r="T185" s="77">
        <v>284</v>
      </c>
      <c r="U185" s="77"/>
      <c r="V185" s="51">
        <f t="shared" si="78"/>
        <v>4.2704626334519578</v>
      </c>
      <c r="W185" s="7">
        <f>IF(V185&lt;LeagueRatings!$K$10,((LeagueRatings!$K$10-V185)/LeagueRatings!$K$10)*36,(LeagueRatings!$K$10-V185)*6.48)</f>
        <v>17.185413298780862</v>
      </c>
      <c r="X185" s="17">
        <v>-1.49</v>
      </c>
      <c r="Y185" s="17">
        <f t="shared" si="79"/>
        <v>2.1352313167259789</v>
      </c>
      <c r="Z185" s="7">
        <f>IF(Y185&lt;LeagueRatings!$K$8,((LeagueRatings!$K$8-Y185)/LeagueRatings!$K$8)*36,(LeagueRatings!$K$8-Y185)/LeagueRatings!$K$11)</f>
        <v>3.2325079289447389</v>
      </c>
      <c r="AA185" s="17">
        <v>-0.21</v>
      </c>
      <c r="AB185" s="18">
        <f>+((LeagueRatings!$I$6-E185)*5)+9.5</f>
        <v>17.972493872332578</v>
      </c>
      <c r="AC185" s="18">
        <f t="shared" si="80"/>
        <v>17.972493872332578</v>
      </c>
      <c r="AD185" s="18">
        <f t="shared" si="81"/>
        <v>1.3168381031383933</v>
      </c>
      <c r="AE185" s="4">
        <f t="shared" si="82"/>
        <v>17.589331975470973</v>
      </c>
      <c r="AF185" s="42" t="s">
        <v>639</v>
      </c>
      <c r="AG185" s="5" t="s">
        <v>68</v>
      </c>
      <c r="AH185" s="5" t="s">
        <v>88</v>
      </c>
      <c r="AI185" s="5" t="s">
        <v>23</v>
      </c>
      <c r="AJ185" s="15">
        <f>+AO185*LeagueRatings!$K$27</f>
        <v>45.061728395061728</v>
      </c>
      <c r="AK185" s="73">
        <f>F185*LeagueRatings!$K$27</f>
        <v>44.444444444444443</v>
      </c>
      <c r="AL185" s="73">
        <f>G185*LeagueRatings!$K$27</f>
        <v>0</v>
      </c>
      <c r="AM185" s="73">
        <f>T185*LeagueRatings!$K$27</f>
        <v>175.30864197530863</v>
      </c>
      <c r="AO185" s="73">
        <f t="shared" si="55"/>
        <v>73</v>
      </c>
      <c r="AT185" s="98">
        <v>69</v>
      </c>
    </row>
    <row r="186" spans="1:47" s="24" customFormat="1" ht="12.75" customHeight="1" x14ac:dyDescent="0.2">
      <c r="A186" s="42" t="s">
        <v>711</v>
      </c>
      <c r="B186" s="77" t="s">
        <v>241</v>
      </c>
      <c r="C186" s="77">
        <v>2</v>
      </c>
      <c r="D186" s="77">
        <v>6</v>
      </c>
      <c r="E186" s="98">
        <v>4.26</v>
      </c>
      <c r="F186" s="77">
        <v>13</v>
      </c>
      <c r="G186" s="77">
        <v>12</v>
      </c>
      <c r="H186" s="198">
        <v>0</v>
      </c>
      <c r="I186" s="198">
        <v>0</v>
      </c>
      <c r="J186" s="77">
        <v>0</v>
      </c>
      <c r="K186" s="77">
        <v>0</v>
      </c>
      <c r="L186" s="98">
        <v>67.67</v>
      </c>
      <c r="M186" s="77">
        <v>66</v>
      </c>
      <c r="N186" s="77">
        <v>34</v>
      </c>
      <c r="O186" s="77">
        <v>32</v>
      </c>
      <c r="P186" s="77">
        <v>13</v>
      </c>
      <c r="Q186" s="77">
        <v>21</v>
      </c>
      <c r="R186" s="77">
        <v>0</v>
      </c>
      <c r="S186" s="77">
        <v>54</v>
      </c>
      <c r="T186" s="77">
        <v>286</v>
      </c>
      <c r="U186" s="77"/>
      <c r="V186" s="51">
        <f t="shared" si="78"/>
        <v>7.3426573426573425</v>
      </c>
      <c r="W186" s="7">
        <f>IF(V186&lt;LeagueRatings!$K$10,((LeagueRatings!$K$10-V186)/LeagueRatings!$K$10)*36,(LeagueRatings!$K$10-V186)*6.48)</f>
        <v>3.650094369494719</v>
      </c>
      <c r="X186" s="17">
        <v>-0.32</v>
      </c>
      <c r="Y186" s="17">
        <f t="shared" si="79"/>
        <v>4.5454545454545459</v>
      </c>
      <c r="Z186" s="7">
        <f>IF(Y186&lt;LeagueRatings!$K$8,((LeagueRatings!$K$8-Y186)/LeagueRatings!$K$8)*36,(LeagueRatings!$K$8-Y186)/LeagueRatings!$K$11)</f>
        <v>-17.57190002640148</v>
      </c>
      <c r="AA186" s="17">
        <v>1.89</v>
      </c>
      <c r="AB186" s="18">
        <f>+((LeagueRatings!$I$6-E186)*5)+9.5</f>
        <v>7.2724938723325803</v>
      </c>
      <c r="AC186" s="18">
        <f t="shared" si="80"/>
        <v>7.2724938723325803</v>
      </c>
      <c r="AD186" s="18">
        <f t="shared" si="81"/>
        <v>0.10275011083197866</v>
      </c>
      <c r="AE186" s="4">
        <f t="shared" si="82"/>
        <v>8.9452439831645592</v>
      </c>
      <c r="AF186" s="42" t="s">
        <v>711</v>
      </c>
      <c r="AG186" s="95" t="s">
        <v>37</v>
      </c>
      <c r="AH186" s="95" t="s">
        <v>33</v>
      </c>
      <c r="AI186" s="95" t="s">
        <v>56</v>
      </c>
      <c r="AJ186" s="15">
        <f>+AO186*LeagueRatings!$K$27</f>
        <v>41.975308641975303</v>
      </c>
      <c r="AK186" s="73">
        <f>F186*LeagueRatings!$K$27</f>
        <v>8.0246913580246915</v>
      </c>
      <c r="AL186" s="73">
        <f>G186*LeagueRatings!$K$27</f>
        <v>7.4074074074074066</v>
      </c>
      <c r="AM186" s="73">
        <f>T186*LeagueRatings!$K$27</f>
        <v>176.54320987654319</v>
      </c>
      <c r="AN186" s="77"/>
      <c r="AO186" s="73">
        <f t="shared" si="55"/>
        <v>68</v>
      </c>
      <c r="AP186" s="116"/>
      <c r="AQ186" s="116"/>
      <c r="AR186" s="116"/>
      <c r="AS186" s="77"/>
      <c r="AT186" s="98">
        <v>64</v>
      </c>
    </row>
    <row r="187" spans="1:47" customFormat="1" ht="12.75" customHeight="1" x14ac:dyDescent="0.2">
      <c r="A187" s="42" t="s">
        <v>758</v>
      </c>
      <c r="B187" s="77" t="s">
        <v>241</v>
      </c>
      <c r="C187" s="77">
        <v>15</v>
      </c>
      <c r="D187" s="77">
        <v>9</v>
      </c>
      <c r="E187" s="98">
        <v>3.55</v>
      </c>
      <c r="F187" s="77">
        <v>32</v>
      </c>
      <c r="G187" s="77">
        <v>32</v>
      </c>
      <c r="H187" s="190">
        <v>2</v>
      </c>
      <c r="I187" s="195">
        <v>0</v>
      </c>
      <c r="J187" s="77">
        <v>0</v>
      </c>
      <c r="K187" s="77">
        <v>0</v>
      </c>
      <c r="L187" s="98">
        <v>190.33</v>
      </c>
      <c r="M187" s="77">
        <v>171</v>
      </c>
      <c r="N187" s="77">
        <v>81</v>
      </c>
      <c r="O187" s="77">
        <v>75</v>
      </c>
      <c r="P187" s="77">
        <v>16</v>
      </c>
      <c r="Q187" s="77">
        <v>50</v>
      </c>
      <c r="R187" s="77">
        <v>1</v>
      </c>
      <c r="S187" s="77">
        <v>164</v>
      </c>
      <c r="T187" s="77">
        <v>777</v>
      </c>
      <c r="U187" s="77"/>
      <c r="V187" s="51">
        <f t="shared" si="78"/>
        <v>6.3144329896907214</v>
      </c>
      <c r="W187" s="7">
        <f>IF(V187&lt;LeagueRatings!$K$10,((LeagueRatings!$K$10-V187)/LeagueRatings!$K$10)*36,(LeagueRatings!$K$10-V187)*6.48)</f>
        <v>8.1801928383713172</v>
      </c>
      <c r="X187" s="17">
        <v>-0.65</v>
      </c>
      <c r="Y187" s="17">
        <f t="shared" si="79"/>
        <v>2.0618556701030926</v>
      </c>
      <c r="Z187" s="7">
        <f>IF(Y187&lt;LeagueRatings!$K$8,((LeagueRatings!$K$8-Y187)/LeagueRatings!$K$8)*36,(LeagueRatings!$K$8-Y187)/LeagueRatings!$K$11)</f>
        <v>4.3585385843074702</v>
      </c>
      <c r="AA187" s="17">
        <v>-0.28000000000000003</v>
      </c>
      <c r="AB187" s="18">
        <f>+((LeagueRatings!$I$6-E187)*5)+9.5</f>
        <v>10.822493872332579</v>
      </c>
      <c r="AC187" s="18">
        <f t="shared" si="80"/>
        <v>10.822493872332579</v>
      </c>
      <c r="AD187" s="18">
        <f t="shared" si="81"/>
        <v>0.64092313350496566</v>
      </c>
      <c r="AE187" s="4">
        <f t="shared" si="82"/>
        <v>10.533417005837546</v>
      </c>
      <c r="AF187" s="42" t="s">
        <v>758</v>
      </c>
      <c r="AG187" s="95" t="s">
        <v>75</v>
      </c>
      <c r="AH187" s="95" t="s">
        <v>21</v>
      </c>
      <c r="AI187" s="95" t="s">
        <v>33</v>
      </c>
      <c r="AJ187" s="15">
        <f>+AO187*LeagueRatings!$K$27</f>
        <v>117.90123456790123</v>
      </c>
      <c r="AK187" s="73">
        <f>F187*LeagueRatings!$K$27</f>
        <v>19.753086419753085</v>
      </c>
      <c r="AL187" s="73">
        <f>G187*LeagueRatings!$K$27</f>
        <v>19.753086419753085</v>
      </c>
      <c r="AM187" s="73">
        <f>T187*LeagueRatings!$K$27</f>
        <v>479.62962962962962</v>
      </c>
      <c r="AN187" s="77"/>
      <c r="AO187" s="73">
        <f t="shared" si="55"/>
        <v>191</v>
      </c>
      <c r="AP187" s="116"/>
      <c r="AQ187" s="116"/>
      <c r="AR187" s="116"/>
      <c r="AS187" s="77"/>
      <c r="AT187" s="98">
        <v>200</v>
      </c>
    </row>
    <row r="188" spans="1:47" x14ac:dyDescent="0.2">
      <c r="A188" s="42" t="s">
        <v>721</v>
      </c>
      <c r="B188" s="77" t="s">
        <v>241</v>
      </c>
      <c r="C188" s="77">
        <v>6</v>
      </c>
      <c r="D188" s="77">
        <v>4</v>
      </c>
      <c r="E188" s="98">
        <v>2.35</v>
      </c>
      <c r="F188" s="77">
        <v>11</v>
      </c>
      <c r="G188" s="77">
        <v>11</v>
      </c>
      <c r="H188" s="190">
        <v>1</v>
      </c>
      <c r="I188" s="195">
        <v>1</v>
      </c>
      <c r="J188" s="77">
        <v>0</v>
      </c>
      <c r="K188" s="77">
        <v>0</v>
      </c>
      <c r="L188" s="98">
        <v>76.67</v>
      </c>
      <c r="M188" s="77">
        <v>66</v>
      </c>
      <c r="N188" s="77">
        <v>24</v>
      </c>
      <c r="O188" s="77">
        <v>20</v>
      </c>
      <c r="P188" s="77">
        <v>7</v>
      </c>
      <c r="Q188" s="77">
        <v>16</v>
      </c>
      <c r="R188" s="77">
        <v>0</v>
      </c>
      <c r="S188" s="77">
        <v>71</v>
      </c>
      <c r="T188" s="77">
        <v>305</v>
      </c>
      <c r="U188" s="77"/>
      <c r="V188" s="51">
        <f t="shared" si="78"/>
        <v>5.2459016393442619</v>
      </c>
      <c r="W188" s="7">
        <f>IF(V188&lt;LeagueRatings!$K$10,((LeagueRatings!$K$10-V188)/LeagueRatings!$K$10)*36,(LeagueRatings!$K$10-V188)*6.48)</f>
        <v>12.887873822764691</v>
      </c>
      <c r="X188" s="17">
        <v>-1.1000000000000001</v>
      </c>
      <c r="Y188" s="17">
        <f t="shared" si="79"/>
        <v>2.2950819672131146</v>
      </c>
      <c r="Z188" s="7">
        <f>IF(Y188&lt;LeagueRatings!$K$8,((LeagueRatings!$K$8-Y188)/LeagueRatings!$K$8)*36,(LeagueRatings!$K$8-Y188)/LeagueRatings!$K$11)</f>
        <v>0.77942245695864043</v>
      </c>
      <c r="AA188" s="17">
        <v>-7.0000000000000007E-2</v>
      </c>
      <c r="AB188" s="18">
        <f>+((LeagueRatings!$I$6-E188)*5)+9.5</f>
        <v>16.822493872332579</v>
      </c>
      <c r="AC188" s="18">
        <f t="shared" si="80"/>
        <v>16.822493872332579</v>
      </c>
      <c r="AD188" s="18">
        <f t="shared" si="81"/>
        <v>0.90417503586800563</v>
      </c>
      <c r="AE188" s="4">
        <f t="shared" si="82"/>
        <v>16.556668908200585</v>
      </c>
      <c r="AF188" s="42" t="s">
        <v>721</v>
      </c>
      <c r="AG188" s="5" t="s">
        <v>57</v>
      </c>
      <c r="AH188" s="5" t="s">
        <v>24</v>
      </c>
      <c r="AI188" s="5" t="s">
        <v>62</v>
      </c>
      <c r="AJ188" s="15">
        <f>+AO188*LeagueRatings!$K$27</f>
        <v>47.53086419753086</v>
      </c>
      <c r="AK188" s="73">
        <f>F188*LeagueRatings!$K$27</f>
        <v>6.7901234567901234</v>
      </c>
      <c r="AL188" s="73">
        <f>G188*LeagueRatings!$K$27</f>
        <v>6.7901234567901234</v>
      </c>
      <c r="AM188" s="73">
        <f>T188*LeagueRatings!$K$27</f>
        <v>188.27160493827159</v>
      </c>
      <c r="AO188" s="73">
        <f t="shared" si="55"/>
        <v>77</v>
      </c>
      <c r="AT188" s="98">
        <v>156.33000000000001</v>
      </c>
    </row>
    <row r="189" spans="1:47" x14ac:dyDescent="0.2">
      <c r="A189" s="42" t="s">
        <v>461</v>
      </c>
      <c r="B189" s="77" t="s">
        <v>241</v>
      </c>
      <c r="C189" s="77">
        <v>1</v>
      </c>
      <c r="D189" s="77">
        <v>0</v>
      </c>
      <c r="E189" s="98">
        <v>2.25</v>
      </c>
      <c r="F189" s="77">
        <v>21</v>
      </c>
      <c r="G189" s="77">
        <v>0</v>
      </c>
      <c r="H189" s="190">
        <v>0</v>
      </c>
      <c r="I189" s="195">
        <v>0</v>
      </c>
      <c r="J189" s="77">
        <v>1</v>
      </c>
      <c r="K189" s="77">
        <v>2</v>
      </c>
      <c r="L189" s="98">
        <v>20</v>
      </c>
      <c r="M189" s="77">
        <v>15</v>
      </c>
      <c r="N189" s="77">
        <v>5</v>
      </c>
      <c r="O189" s="77">
        <v>5</v>
      </c>
      <c r="P189" s="77">
        <v>3</v>
      </c>
      <c r="Q189" s="77">
        <v>4</v>
      </c>
      <c r="R189" s="77">
        <v>0</v>
      </c>
      <c r="S189" s="77">
        <v>15</v>
      </c>
      <c r="T189" s="77">
        <v>80</v>
      </c>
      <c r="U189" s="77"/>
      <c r="V189" s="51">
        <f t="shared" si="78"/>
        <v>5</v>
      </c>
      <c r="W189" s="7">
        <f>IF(V189&lt;LeagueRatings!$K$10,((LeagueRatings!$K$10-V189)/LeagueRatings!$K$10)*36,(LeagueRatings!$K$10-V189)*6.48)</f>
        <v>13.971254737322594</v>
      </c>
      <c r="X189" s="17">
        <v>-1.19</v>
      </c>
      <c r="Y189" s="17">
        <f t="shared" si="79"/>
        <v>3.75</v>
      </c>
      <c r="Z189" s="7">
        <f>IF(Y189&lt;LeagueRatings!$K$8,((LeagueRatings!$K$8-Y189)/LeagueRatings!$K$8)*36,(LeagueRatings!$K$8-Y189)/LeagueRatings!$K$11)</f>
        <v>-11.217219264278798</v>
      </c>
      <c r="AA189" s="17">
        <v>1.03</v>
      </c>
      <c r="AB189" s="18">
        <f>+((LeagueRatings!$I$6-E189)*5)+9.5</f>
        <v>17.322493872332579</v>
      </c>
      <c r="AC189" s="18">
        <f t="shared" si="80"/>
        <v>17.322493872332579</v>
      </c>
      <c r="AD189" s="18">
        <f t="shared" si="81"/>
        <v>1.68</v>
      </c>
      <c r="AE189" s="4">
        <f t="shared" si="82"/>
        <v>18.842493872332579</v>
      </c>
      <c r="AF189" s="42" t="s">
        <v>461</v>
      </c>
      <c r="AG189" s="5" t="s">
        <v>73</v>
      </c>
      <c r="AH189" s="5" t="s">
        <v>39</v>
      </c>
      <c r="AI189" s="5" t="s">
        <v>40</v>
      </c>
      <c r="AJ189" s="15">
        <f>+AO189*LeagueRatings!$K$27</f>
        <v>12.345679012345679</v>
      </c>
      <c r="AK189" s="73">
        <f>F189*LeagueRatings!$K$27</f>
        <v>12.962962962962962</v>
      </c>
      <c r="AL189" s="73">
        <f>G189*LeagueRatings!$K$27</f>
        <v>0</v>
      </c>
      <c r="AM189" s="73">
        <f>T189*LeagueRatings!$K$27</f>
        <v>49.382716049382715</v>
      </c>
      <c r="AO189" s="73">
        <f t="shared" si="55"/>
        <v>20</v>
      </c>
      <c r="AT189" s="98">
        <v>40.33</v>
      </c>
    </row>
    <row r="190" spans="1:47" x14ac:dyDescent="0.2">
      <c r="A190" s="42" t="s">
        <v>861</v>
      </c>
      <c r="B190" s="77" t="s">
        <v>241</v>
      </c>
      <c r="C190" s="77">
        <v>8</v>
      </c>
      <c r="D190" s="77">
        <v>2</v>
      </c>
      <c r="E190" s="98">
        <v>2.2799999999999998</v>
      </c>
      <c r="F190" s="77">
        <v>72</v>
      </c>
      <c r="G190" s="77">
        <v>0</v>
      </c>
      <c r="H190" s="190">
        <v>0</v>
      </c>
      <c r="I190" s="195">
        <v>0</v>
      </c>
      <c r="J190" s="77">
        <v>1</v>
      </c>
      <c r="K190" s="77">
        <v>4</v>
      </c>
      <c r="L190" s="98">
        <v>86.67</v>
      </c>
      <c r="M190" s="77">
        <v>80</v>
      </c>
      <c r="N190" s="77">
        <v>24</v>
      </c>
      <c r="O190" s="77">
        <v>22</v>
      </c>
      <c r="P190" s="77">
        <v>4</v>
      </c>
      <c r="Q190" s="77">
        <v>15</v>
      </c>
      <c r="R190" s="77">
        <v>7</v>
      </c>
      <c r="S190" s="77">
        <v>45</v>
      </c>
      <c r="T190" s="77">
        <v>348</v>
      </c>
      <c r="U190"/>
      <c r="V190" s="51">
        <f t="shared" si="78"/>
        <v>2.3460410557184752</v>
      </c>
      <c r="W190" s="7">
        <f>IF(V190&lt;LeagueRatings!$K$10,((LeagueRatings!$K$10-V190)/LeagueRatings!$K$10)*36,(LeagueRatings!$K$10-V190)*6.48)</f>
        <v>25.663931841558991</v>
      </c>
      <c r="X190" s="17">
        <v>-2.44</v>
      </c>
      <c r="Y190" s="17">
        <f t="shared" si="79"/>
        <v>1.1730205278592376</v>
      </c>
      <c r="Z190" s="7">
        <f>IF(Y190&lt;LeagueRatings!$K$8,((LeagueRatings!$K$8-Y190)/LeagueRatings!$K$8)*36,(LeagueRatings!$K$8-Y190)/LeagueRatings!$K$11)</f>
        <v>17.998699370544422</v>
      </c>
      <c r="AA190" s="17">
        <v>-1.41</v>
      </c>
      <c r="AB190" s="18">
        <f>+((LeagueRatings!$I$6-E190)*5)+9.5</f>
        <v>17.172493872332581</v>
      </c>
      <c r="AC190" s="18">
        <f t="shared" si="80"/>
        <v>17.172493872332581</v>
      </c>
      <c r="AD190" s="18">
        <f t="shared" si="81"/>
        <v>0.46871004961347634</v>
      </c>
      <c r="AE190" s="4">
        <f t="shared" si="82"/>
        <v>13.791203921946057</v>
      </c>
      <c r="AF190" s="42" t="s">
        <v>861</v>
      </c>
      <c r="AG190" s="5" t="s">
        <v>22</v>
      </c>
      <c r="AH190" s="5" t="s">
        <v>18</v>
      </c>
      <c r="AI190" s="5" t="s">
        <v>58</v>
      </c>
      <c r="AJ190" s="15">
        <f>+AO190*LeagueRatings!$K$27</f>
        <v>53.703703703703702</v>
      </c>
      <c r="AK190" s="73">
        <f>F190*LeagueRatings!$K$27</f>
        <v>44.444444444444443</v>
      </c>
      <c r="AL190" s="73">
        <f>G190*LeagueRatings!$K$27</f>
        <v>0</v>
      </c>
      <c r="AM190" s="73">
        <f>T190*LeagueRatings!$K$27</f>
        <v>214.81481481481481</v>
      </c>
      <c r="AO190" s="73">
        <f t="shared" si="55"/>
        <v>87</v>
      </c>
      <c r="AT190" s="3">
        <v>39</v>
      </c>
    </row>
    <row r="191" spans="1:47" s="24" customFormat="1" ht="12.75" customHeight="1" x14ac:dyDescent="0.2">
      <c r="A191" s="42" t="s">
        <v>524</v>
      </c>
      <c r="B191" s="77" t="s">
        <v>241</v>
      </c>
      <c r="C191" s="77">
        <v>5</v>
      </c>
      <c r="D191" s="77">
        <v>4</v>
      </c>
      <c r="E191" s="98">
        <v>2.35</v>
      </c>
      <c r="F191" s="77">
        <v>20</v>
      </c>
      <c r="G191" s="77">
        <v>10</v>
      </c>
      <c r="H191" s="198">
        <v>0</v>
      </c>
      <c r="I191" s="198">
        <v>0</v>
      </c>
      <c r="J191" s="77">
        <v>0</v>
      </c>
      <c r="K191" s="77">
        <v>0</v>
      </c>
      <c r="L191" s="98">
        <v>69</v>
      </c>
      <c r="M191" s="77">
        <v>51</v>
      </c>
      <c r="N191" s="77">
        <v>22</v>
      </c>
      <c r="O191" s="77">
        <v>18</v>
      </c>
      <c r="P191" s="77">
        <v>7</v>
      </c>
      <c r="Q191" s="77">
        <v>26</v>
      </c>
      <c r="R191" s="77">
        <v>0</v>
      </c>
      <c r="S191" s="77">
        <v>64</v>
      </c>
      <c r="T191" s="77">
        <v>278</v>
      </c>
      <c r="U191" s="77"/>
      <c r="V191" s="51">
        <f t="shared" si="78"/>
        <v>9.3525179856115113</v>
      </c>
      <c r="W191" s="7">
        <f>IF(V191&lt;LeagueRatings!$K$10,((LeagueRatings!$K$10-V191)/LeagueRatings!$K$10)*36,(LeagueRatings!$K$10-V191)*6.48)</f>
        <v>-7.6553180408788304</v>
      </c>
      <c r="X191" s="17">
        <v>0.76</v>
      </c>
      <c r="Y191" s="17">
        <f t="shared" si="79"/>
        <v>2.5179856115107913</v>
      </c>
      <c r="Z191" s="7">
        <f>IF(Y191&lt;LeagueRatings!$K$8,((LeagueRatings!$K$8-Y191)/LeagueRatings!$K$8)*36,(LeagueRatings!$K$8-Y191)/LeagueRatings!$K$11)</f>
        <v>-1.3749747539819057</v>
      </c>
      <c r="AA191" s="17">
        <v>0.08</v>
      </c>
      <c r="AB191" s="18">
        <f>+((LeagueRatings!$I$6-E191)*5)+9.5</f>
        <v>16.822493872332579</v>
      </c>
      <c r="AC191" s="18">
        <f t="shared" si="80"/>
        <v>16.822493872332579</v>
      </c>
      <c r="AD191" s="18">
        <f t="shared" si="81"/>
        <v>1.7560869565217394</v>
      </c>
      <c r="AE191" s="4">
        <f t="shared" si="82"/>
        <v>19.418580828854317</v>
      </c>
      <c r="AF191" s="42" t="s">
        <v>524</v>
      </c>
      <c r="AG191" s="95" t="s">
        <v>73</v>
      </c>
      <c r="AH191" s="95" t="s">
        <v>50</v>
      </c>
      <c r="AI191" s="95" t="s">
        <v>16</v>
      </c>
      <c r="AJ191" s="15">
        <f>+AO191*LeagueRatings!$K$27</f>
        <v>42.592592592592588</v>
      </c>
      <c r="AK191" s="73">
        <f>F191*LeagueRatings!$K$27</f>
        <v>12.345679012345679</v>
      </c>
      <c r="AL191" s="73">
        <f>G191*LeagueRatings!$K$27</f>
        <v>6.1728395061728394</v>
      </c>
      <c r="AM191" s="73">
        <f>T191*LeagueRatings!$K$27</f>
        <v>171.60493827160494</v>
      </c>
      <c r="AN191" s="77"/>
      <c r="AO191" s="73">
        <f t="shared" si="55"/>
        <v>69</v>
      </c>
      <c r="AP191" s="116"/>
      <c r="AQ191" s="116"/>
      <c r="AR191" s="116"/>
      <c r="AS191" s="77"/>
      <c r="AT191" s="98">
        <v>197</v>
      </c>
      <c r="AU191"/>
    </row>
    <row r="192" spans="1:47" customFormat="1" ht="12.75" customHeight="1" x14ac:dyDescent="0.2">
      <c r="A192" s="42" t="s">
        <v>487</v>
      </c>
      <c r="B192" s="77" t="s">
        <v>241</v>
      </c>
      <c r="C192" s="77">
        <v>5</v>
      </c>
      <c r="D192" s="77">
        <v>6</v>
      </c>
      <c r="E192" s="98">
        <v>3.14</v>
      </c>
      <c r="F192" s="77">
        <v>16</v>
      </c>
      <c r="G192" s="77">
        <v>16</v>
      </c>
      <c r="H192" s="190">
        <v>2</v>
      </c>
      <c r="I192" s="195">
        <v>0</v>
      </c>
      <c r="J192" s="77">
        <v>0</v>
      </c>
      <c r="K192" s="77">
        <v>0</v>
      </c>
      <c r="L192" s="98">
        <v>111.67</v>
      </c>
      <c r="M192" s="77">
        <v>92</v>
      </c>
      <c r="N192" s="77">
        <v>42</v>
      </c>
      <c r="O192" s="77">
        <v>39</v>
      </c>
      <c r="P192" s="77">
        <v>13</v>
      </c>
      <c r="Q192" s="77">
        <v>12</v>
      </c>
      <c r="R192" s="77">
        <v>0</v>
      </c>
      <c r="S192" s="77">
        <v>99</v>
      </c>
      <c r="T192" s="77">
        <v>430</v>
      </c>
      <c r="U192" s="77"/>
      <c r="V192" s="51">
        <f t="shared" si="78"/>
        <v>2.7906976744186047</v>
      </c>
      <c r="W192" s="7">
        <f>IF(V192&lt;LeagueRatings!$K$10,((LeagueRatings!$K$10-V192)/LeagueRatings!$K$10)*36,(LeagueRatings!$K$10-V192)*6.48)</f>
        <v>23.704886365017266</v>
      </c>
      <c r="X192" s="17">
        <v>-2.2200000000000002</v>
      </c>
      <c r="Y192" s="17">
        <f t="shared" si="79"/>
        <v>3.0232558139534884</v>
      </c>
      <c r="Z192" s="7">
        <f>IF(Y192&lt;LeagueRatings!$K$8,((LeagueRatings!$K$8-Y192)/LeagueRatings!$K$8)*36,(LeagueRatings!$K$8-Y192)/LeagueRatings!$K$11)</f>
        <v>-5.4114478038677136</v>
      </c>
      <c r="AA192" s="17">
        <v>0.42</v>
      </c>
      <c r="AB192" s="18">
        <f>+((LeagueRatings!$I$6-E192)*5)+9.5</f>
        <v>12.872493872332578</v>
      </c>
      <c r="AC192" s="18">
        <f t="shared" si="80"/>
        <v>12.872493872332578</v>
      </c>
      <c r="AD192" s="18">
        <f t="shared" si="81"/>
        <v>1.163007969911346</v>
      </c>
      <c r="AE192" s="4">
        <f t="shared" si="82"/>
        <v>12.235501842243924</v>
      </c>
      <c r="AF192" s="42" t="s">
        <v>487</v>
      </c>
      <c r="AG192" s="95" t="s">
        <v>17</v>
      </c>
      <c r="AH192" s="95" t="s">
        <v>83</v>
      </c>
      <c r="AI192" s="95" t="s">
        <v>27</v>
      </c>
      <c r="AJ192" s="15">
        <f>+AO192*LeagueRatings!$K$27</f>
        <v>69.135802469135797</v>
      </c>
      <c r="AK192" s="73">
        <f>F192*LeagueRatings!$K$27</f>
        <v>9.8765432098765427</v>
      </c>
      <c r="AL192" s="73">
        <f>G192*LeagueRatings!$K$27</f>
        <v>9.8765432098765427</v>
      </c>
      <c r="AM192" s="73">
        <f>T192*LeagueRatings!$K$27</f>
        <v>265.4320987654321</v>
      </c>
      <c r="AN192" s="77"/>
      <c r="AO192" s="73">
        <f t="shared" si="55"/>
        <v>112</v>
      </c>
      <c r="AP192" s="116"/>
      <c r="AQ192" s="116"/>
      <c r="AR192" s="116"/>
      <c r="AS192" s="77"/>
      <c r="AT192" s="98">
        <v>18</v>
      </c>
    </row>
    <row r="193" spans="1:47" x14ac:dyDescent="0.2">
      <c r="A193" s="42" t="s">
        <v>872</v>
      </c>
      <c r="B193" s="77" t="s">
        <v>241</v>
      </c>
      <c r="C193" s="77">
        <v>1</v>
      </c>
      <c r="D193" s="77">
        <v>0</v>
      </c>
      <c r="E193" s="98">
        <v>4.63</v>
      </c>
      <c r="F193" s="77">
        <v>13</v>
      </c>
      <c r="G193" s="77">
        <v>0</v>
      </c>
      <c r="H193" s="190">
        <v>0</v>
      </c>
      <c r="I193" s="195">
        <v>0</v>
      </c>
      <c r="J193" s="77">
        <v>0</v>
      </c>
      <c r="K193" s="77">
        <v>0</v>
      </c>
      <c r="L193" s="98">
        <v>11.67</v>
      </c>
      <c r="M193" s="77">
        <v>11</v>
      </c>
      <c r="N193" s="77">
        <v>6</v>
      </c>
      <c r="O193" s="77">
        <v>6</v>
      </c>
      <c r="P193" s="77">
        <v>4</v>
      </c>
      <c r="Q193" s="77">
        <v>0</v>
      </c>
      <c r="R193" s="77">
        <v>0</v>
      </c>
      <c r="S193" s="77">
        <v>11</v>
      </c>
      <c r="T193" s="77">
        <v>47</v>
      </c>
      <c r="U193" s="77"/>
      <c r="V193" s="51">
        <f t="shared" si="78"/>
        <v>0</v>
      </c>
      <c r="W193" s="7">
        <f>IF(V193&lt;LeagueRatings!$K$10,((LeagueRatings!$K$10-V193)/LeagueRatings!$K$10)*36,(LeagueRatings!$K$10-V193)*6.48)</f>
        <v>36</v>
      </c>
      <c r="X193" s="17">
        <v>-3.62</v>
      </c>
      <c r="Y193" s="17">
        <f t="shared" si="79"/>
        <v>8.5106382978723403</v>
      </c>
      <c r="Z193" s="7">
        <f>IF(Y193&lt;LeagueRatings!$K$8,((LeagueRatings!$K$8-Y193)/LeagueRatings!$K$8)*36,(LeagueRatings!$K$8-Y193)/LeagueRatings!$K$11)</f>
        <v>-49.248728141541875</v>
      </c>
      <c r="AA193" s="17">
        <v>4.8600000000000003</v>
      </c>
      <c r="AB193" s="18">
        <f>+((LeagueRatings!$I$6-E193)*5)+9.5</f>
        <v>5.4224938723325788</v>
      </c>
      <c r="AC193" s="18">
        <f t="shared" si="80"/>
        <v>5.4224938723325788</v>
      </c>
      <c r="AD193" s="18">
        <f t="shared" si="81"/>
        <v>0.33188517566409631</v>
      </c>
      <c r="AE193" s="4">
        <f t="shared" si="82"/>
        <v>6.9943790479966754</v>
      </c>
      <c r="AF193" s="42" t="s">
        <v>872</v>
      </c>
      <c r="AG193" s="5" t="s">
        <v>71</v>
      </c>
      <c r="AH193" s="5" t="s">
        <v>30</v>
      </c>
      <c r="AI193" s="5" t="s">
        <v>66</v>
      </c>
      <c r="AJ193" s="15">
        <f>+AO193*LeagueRatings!$K$27</f>
        <v>7.4074074074074066</v>
      </c>
      <c r="AK193" s="73">
        <f>F193*LeagueRatings!$K$27</f>
        <v>8.0246913580246915</v>
      </c>
      <c r="AL193" s="73">
        <f>G193*LeagueRatings!$K$27</f>
        <v>0</v>
      </c>
      <c r="AM193" s="73">
        <f>T193*LeagueRatings!$K$27</f>
        <v>29.012345679012345</v>
      </c>
      <c r="AO193" s="73">
        <f t="shared" si="55"/>
        <v>12</v>
      </c>
      <c r="AT193" s="98">
        <v>26.67</v>
      </c>
    </row>
    <row r="194" spans="1:47" x14ac:dyDescent="0.2">
      <c r="A194" s="110"/>
      <c r="C194"/>
      <c r="D194" s="3"/>
      <c r="G194" s="63"/>
      <c r="I194" s="189"/>
      <c r="J194" s="63"/>
      <c r="K194" s="3"/>
      <c r="N194"/>
      <c r="R194" s="63"/>
      <c r="S194" s="2"/>
      <c r="T194"/>
      <c r="U194"/>
      <c r="V194" s="51"/>
      <c r="W194" s="7"/>
      <c r="Y194" s="17"/>
      <c r="Z194" s="7"/>
      <c r="AB194" s="18"/>
      <c r="AC194" s="18"/>
      <c r="AD194" s="18"/>
      <c r="AE194" s="4"/>
      <c r="AF194" s="110"/>
      <c r="AJ194" s="15"/>
      <c r="AK194" s="73"/>
      <c r="AL194" s="73"/>
      <c r="AM194" s="73"/>
      <c r="AO194" s="73"/>
      <c r="AT194" s="114"/>
    </row>
    <row r="195" spans="1:47" x14ac:dyDescent="0.2">
      <c r="A195" s="70" t="s">
        <v>151</v>
      </c>
      <c r="B195" s="71" t="s">
        <v>245</v>
      </c>
      <c r="C195" s="72" t="s">
        <v>105</v>
      </c>
      <c r="D195" s="71" t="s">
        <v>106</v>
      </c>
      <c r="E195" s="72" t="s">
        <v>107</v>
      </c>
      <c r="F195" s="71" t="s">
        <v>153</v>
      </c>
      <c r="G195" s="71" t="s">
        <v>108</v>
      </c>
      <c r="H195" s="197" t="s">
        <v>109</v>
      </c>
      <c r="I195" s="191" t="s">
        <v>434</v>
      </c>
      <c r="J195" s="73" t="s">
        <v>110</v>
      </c>
      <c r="K195" s="73" t="s">
        <v>246</v>
      </c>
      <c r="L195" s="72" t="s">
        <v>111</v>
      </c>
      <c r="M195" s="71" t="s">
        <v>112</v>
      </c>
      <c r="N195" s="71" t="s">
        <v>113</v>
      </c>
      <c r="O195" s="71" t="s">
        <v>114</v>
      </c>
      <c r="P195" s="71" t="s">
        <v>115</v>
      </c>
      <c r="Q195" s="71" t="s">
        <v>116</v>
      </c>
      <c r="R195" s="71" t="s">
        <v>118</v>
      </c>
      <c r="S195" s="71" t="s">
        <v>117</v>
      </c>
      <c r="T195" s="71" t="s">
        <v>156</v>
      </c>
      <c r="U195" s="71"/>
      <c r="V195" s="120" t="s">
        <v>2</v>
      </c>
      <c r="W195" s="119" t="s">
        <v>3</v>
      </c>
      <c r="X195" s="120" t="s">
        <v>4</v>
      </c>
      <c r="Y195" s="121" t="s">
        <v>5</v>
      </c>
      <c r="Z195" s="119" t="s">
        <v>6</v>
      </c>
      <c r="AA195" s="120" t="s">
        <v>7</v>
      </c>
      <c r="AB195" s="122" t="s">
        <v>8</v>
      </c>
      <c r="AC195" s="122" t="s">
        <v>101</v>
      </c>
      <c r="AD195" s="122" t="s">
        <v>9</v>
      </c>
      <c r="AE195" s="131" t="s">
        <v>10</v>
      </c>
      <c r="AF195" s="70" t="s">
        <v>151</v>
      </c>
      <c r="AG195" s="8" t="s">
        <v>11</v>
      </c>
      <c r="AH195" s="8" t="s">
        <v>12</v>
      </c>
      <c r="AI195" s="8" t="s">
        <v>13</v>
      </c>
      <c r="AJ195" s="15"/>
      <c r="AK195" s="73"/>
      <c r="AL195" s="73"/>
      <c r="AM195" s="73"/>
      <c r="AN195" s="125"/>
      <c r="AO195" s="73"/>
      <c r="AP195" s="117"/>
      <c r="AQ195" s="117"/>
      <c r="AR195" s="117"/>
      <c r="AS195" s="125"/>
      <c r="AT195" s="72" t="s">
        <v>111</v>
      </c>
      <c r="AU195" s="125"/>
    </row>
    <row r="196" spans="1:47" s="24" customFormat="1" ht="12.75" customHeight="1" x14ac:dyDescent="0.2">
      <c r="A196" s="70"/>
      <c r="B196" s="19"/>
      <c r="C196" s="106"/>
      <c r="D196" s="19"/>
      <c r="E196" s="106"/>
      <c r="F196" s="19"/>
      <c r="G196" s="19"/>
      <c r="H196" s="147"/>
      <c r="I196" s="188"/>
      <c r="J196" s="15"/>
      <c r="K196" s="15"/>
      <c r="L196" s="106"/>
      <c r="M196" s="19"/>
      <c r="N196" s="19"/>
      <c r="O196" s="19"/>
      <c r="P196" s="19"/>
      <c r="Q196" s="31"/>
      <c r="R196" s="19"/>
      <c r="S196" s="19"/>
      <c r="T196" s="19"/>
      <c r="U196" s="19"/>
      <c r="V196" s="51"/>
      <c r="W196" s="7"/>
      <c r="X196" s="17"/>
      <c r="Y196" s="17"/>
      <c r="Z196" s="7"/>
      <c r="AA196" s="17"/>
      <c r="AB196" s="18"/>
      <c r="AC196" s="18"/>
      <c r="AD196" s="18"/>
      <c r="AE196" s="4"/>
      <c r="AF196" s="70"/>
      <c r="AG196" s="8"/>
      <c r="AH196" s="8"/>
      <c r="AI196" s="8"/>
      <c r="AJ196" s="15"/>
      <c r="AK196" s="73"/>
      <c r="AL196" s="73"/>
      <c r="AM196" s="73"/>
      <c r="AN196" s="31"/>
      <c r="AO196" s="73"/>
      <c r="AP196" s="116"/>
      <c r="AQ196" s="116"/>
      <c r="AR196" s="116"/>
      <c r="AS196" s="31"/>
      <c r="AT196" s="106"/>
      <c r="AU196" s="31"/>
    </row>
    <row r="197" spans="1:47" s="125" customFormat="1" x14ac:dyDescent="0.2">
      <c r="A197" s="42" t="s">
        <v>1234</v>
      </c>
      <c r="B197" s="77" t="s">
        <v>242</v>
      </c>
      <c r="C197" s="77">
        <v>3</v>
      </c>
      <c r="D197" s="77">
        <v>1</v>
      </c>
      <c r="E197" s="98">
        <v>2.2000000000000002</v>
      </c>
      <c r="F197" s="77">
        <v>56</v>
      </c>
      <c r="G197" s="77">
        <v>0</v>
      </c>
      <c r="H197" s="194">
        <v>0</v>
      </c>
      <c r="I197" s="194">
        <v>0</v>
      </c>
      <c r="J197" s="77">
        <v>0</v>
      </c>
      <c r="K197" s="77">
        <v>0</v>
      </c>
      <c r="L197" s="98">
        <v>45</v>
      </c>
      <c r="M197" s="77">
        <v>39</v>
      </c>
      <c r="N197" s="77">
        <v>12</v>
      </c>
      <c r="O197" s="77">
        <v>11</v>
      </c>
      <c r="P197" s="77">
        <v>4</v>
      </c>
      <c r="Q197" s="77">
        <v>14</v>
      </c>
      <c r="R197" s="77">
        <v>4</v>
      </c>
      <c r="S197" s="77">
        <v>25</v>
      </c>
      <c r="T197" s="77">
        <v>184</v>
      </c>
      <c r="U197" s="77"/>
      <c r="V197" s="51">
        <f t="shared" ref="V197:V210" si="83">+(Q197-R197)/(T197-R197)*100</f>
        <v>5.5555555555555554</v>
      </c>
      <c r="W197" s="7">
        <f>IF(V197&lt;LeagueRatings!$K$10,((LeagueRatings!$K$10-V197)/LeagueRatings!$K$10)*36,(LeagueRatings!$K$10-V197)*6.48)</f>
        <v>11.523616374802884</v>
      </c>
      <c r="X197" s="17">
        <v>-1.01</v>
      </c>
      <c r="Y197" s="17">
        <f t="shared" ref="Y197:Y210" si="84">(P197/(T197-R197))*100</f>
        <v>2.2222222222222223</v>
      </c>
      <c r="Z197" s="7">
        <f>IF(Y197&lt;LeagueRatings!$K$8,((LeagueRatings!$K$8-Y197)/LeagueRatings!$K$8)*36,(LeagueRatings!$K$8-Y197)/LeagueRatings!$K$11)</f>
        <v>1.897536029753601</v>
      </c>
      <c r="AA197" s="17">
        <v>-0.14000000000000001</v>
      </c>
      <c r="AB197" s="18">
        <f>+((LeagueRatings!$I$6-E197)*5)+9.5</f>
        <v>17.572493872332579</v>
      </c>
      <c r="AC197" s="18">
        <f t="shared" ref="AC197:AC210" si="85">IF(AB197&lt;4,4,AB197)</f>
        <v>17.572493872332579</v>
      </c>
      <c r="AD197" s="18">
        <f t="shared" ref="AD197:AD210" si="86">IF(M197&lt;L197,((1-(M197/L197))*7)-0.07,(1-(M197/L197))*5)</f>
        <v>0.86333333333333306</v>
      </c>
      <c r="AE197" s="4">
        <f t="shared" ref="AE197:AE210" si="87">+X197+AA197+AC197+AD197</f>
        <v>17.285827205665914</v>
      </c>
      <c r="AF197" s="42" t="s">
        <v>1234</v>
      </c>
      <c r="AG197" s="95" t="s">
        <v>57</v>
      </c>
      <c r="AH197" s="95" t="s">
        <v>52</v>
      </c>
      <c r="AI197" s="95" t="s">
        <v>61</v>
      </c>
      <c r="AJ197" s="15">
        <f>+AO197*LeagueRatings!$K$27</f>
        <v>27.777777777777775</v>
      </c>
      <c r="AK197" s="73">
        <f>F197*LeagueRatings!$K$27</f>
        <v>34.567901234567898</v>
      </c>
      <c r="AL197" s="73">
        <f>G197*LeagueRatings!$K$27</f>
        <v>0</v>
      </c>
      <c r="AM197" s="73">
        <f>T197*LeagueRatings!$K$27</f>
        <v>113.58024691358024</v>
      </c>
      <c r="AN197" s="77"/>
      <c r="AO197" s="73">
        <f t="shared" ref="AO197:AO260" si="88">ROUNDUP(L197,0)</f>
        <v>45</v>
      </c>
      <c r="AP197" s="116"/>
      <c r="AQ197" s="116"/>
      <c r="AR197" s="116"/>
      <c r="AS197" s="77"/>
      <c r="AT197" s="98">
        <v>39.67</v>
      </c>
      <c r="AU197"/>
    </row>
    <row r="198" spans="1:47" s="31" customFormat="1" x14ac:dyDescent="0.2">
      <c r="A198" s="42" t="s">
        <v>1236</v>
      </c>
      <c r="B198" s="77" t="s">
        <v>242</v>
      </c>
      <c r="C198" s="77">
        <v>10</v>
      </c>
      <c r="D198" s="77">
        <v>12</v>
      </c>
      <c r="E198" s="98">
        <v>3.85</v>
      </c>
      <c r="F198" s="77">
        <v>29</v>
      </c>
      <c r="G198" s="77">
        <v>29</v>
      </c>
      <c r="H198" s="193">
        <v>1</v>
      </c>
      <c r="I198" s="193">
        <v>1</v>
      </c>
      <c r="J198" s="77">
        <v>0</v>
      </c>
      <c r="K198" s="77">
        <v>0</v>
      </c>
      <c r="L198" s="98">
        <v>163.66999999999999</v>
      </c>
      <c r="M198" s="77">
        <v>151</v>
      </c>
      <c r="N198" s="77">
        <v>77</v>
      </c>
      <c r="O198" s="77">
        <v>70</v>
      </c>
      <c r="P198" s="77">
        <v>16</v>
      </c>
      <c r="Q198" s="77">
        <v>64</v>
      </c>
      <c r="R198" s="77">
        <v>3</v>
      </c>
      <c r="S198" s="77">
        <v>143</v>
      </c>
      <c r="T198" s="77">
        <v>693</v>
      </c>
      <c r="U198" s="77"/>
      <c r="V198" s="51">
        <f t="shared" si="83"/>
        <v>8.8405797101449277</v>
      </c>
      <c r="W198" s="7">
        <f>IF(V198&lt;LeagueRatings!$K$10,((LeagueRatings!$K$10-V198)/LeagueRatings!$K$10)*36,(LeagueRatings!$K$10-V198)*6.48)</f>
        <v>-4.337958015855369</v>
      </c>
      <c r="X198" s="17">
        <v>0.36</v>
      </c>
      <c r="Y198" s="17">
        <f t="shared" si="84"/>
        <v>2.318840579710145</v>
      </c>
      <c r="Z198" s="7">
        <f>IF(Y198&lt;LeagueRatings!$K$8,((LeagueRatings!$K$8-Y198)/LeagueRatings!$K$8)*36,(LeagueRatings!$K$8-Y198)/LeagueRatings!$K$11)</f>
        <v>0.41482020496027955</v>
      </c>
      <c r="AA198" s="17">
        <v>0</v>
      </c>
      <c r="AB198" s="18">
        <f>+((LeagueRatings!$I$6-E198)*5)+9.5</f>
        <v>9.3224938723325792</v>
      </c>
      <c r="AC198" s="18">
        <f t="shared" si="85"/>
        <v>9.3224938723325792</v>
      </c>
      <c r="AD198" s="18">
        <f t="shared" si="86"/>
        <v>0.47188305737153985</v>
      </c>
      <c r="AE198" s="4">
        <f t="shared" si="87"/>
        <v>10.154376929704119</v>
      </c>
      <c r="AF198" s="42" t="s">
        <v>1236</v>
      </c>
      <c r="AG198" s="5" t="s">
        <v>42</v>
      </c>
      <c r="AH198" s="5" t="s">
        <v>81</v>
      </c>
      <c r="AI198" s="5" t="s">
        <v>48</v>
      </c>
      <c r="AJ198" s="15">
        <f>+AO198*LeagueRatings!$K$27</f>
        <v>101.23456790123456</v>
      </c>
      <c r="AK198" s="73">
        <f>F198*LeagueRatings!$K$27</f>
        <v>17.901234567901234</v>
      </c>
      <c r="AL198" s="73">
        <f>G198*LeagueRatings!$K$27</f>
        <v>17.901234567901234</v>
      </c>
      <c r="AM198" s="73">
        <f>T198*LeagueRatings!$K$27</f>
        <v>427.77777777777777</v>
      </c>
      <c r="AN198" s="25"/>
      <c r="AO198" s="73">
        <f t="shared" si="88"/>
        <v>164</v>
      </c>
      <c r="AP198" s="116"/>
      <c r="AQ198" s="116"/>
      <c r="AR198" s="116"/>
      <c r="AS198" s="25"/>
      <c r="AT198" s="98">
        <v>59</v>
      </c>
      <c r="AU198" s="25"/>
    </row>
    <row r="199" spans="1:47" x14ac:dyDescent="0.2">
      <c r="A199" s="42" t="s">
        <v>884</v>
      </c>
      <c r="B199" s="77" t="s">
        <v>242</v>
      </c>
      <c r="C199" s="77">
        <v>3</v>
      </c>
      <c r="D199" s="77">
        <v>1</v>
      </c>
      <c r="E199" s="98">
        <v>2.66</v>
      </c>
      <c r="F199" s="77">
        <v>66</v>
      </c>
      <c r="G199" s="77">
        <v>0</v>
      </c>
      <c r="H199" s="190">
        <v>0</v>
      </c>
      <c r="I199" s="195">
        <v>0</v>
      </c>
      <c r="J199" s="77">
        <v>1</v>
      </c>
      <c r="K199" s="77">
        <v>3</v>
      </c>
      <c r="L199" s="98">
        <v>71</v>
      </c>
      <c r="M199" s="77">
        <v>58</v>
      </c>
      <c r="N199" s="77">
        <v>23</v>
      </c>
      <c r="O199" s="77">
        <v>21</v>
      </c>
      <c r="P199" s="77">
        <v>5</v>
      </c>
      <c r="Q199" s="77">
        <v>22</v>
      </c>
      <c r="R199" s="77">
        <v>1</v>
      </c>
      <c r="S199" s="77">
        <v>81</v>
      </c>
      <c r="T199" s="77">
        <v>290</v>
      </c>
      <c r="U199" s="77"/>
      <c r="V199" s="51">
        <f t="shared" si="83"/>
        <v>7.2664359861591699</v>
      </c>
      <c r="W199" s="7">
        <f>IF(V199&lt;LeagueRatings!$K$10,((LeagueRatings!$K$10-V199)/LeagueRatings!$K$10)*36,(LeagueRatings!$K$10-V199)*6.48)</f>
        <v>3.9859065386695121</v>
      </c>
      <c r="X199" s="17">
        <v>-0.32</v>
      </c>
      <c r="Y199" s="17">
        <f t="shared" si="84"/>
        <v>1.7301038062283738</v>
      </c>
      <c r="Z199" s="7">
        <f>IF(Y199&lt;LeagueRatings!$K$8,((LeagueRatings!$K$8-Y199)/LeagueRatings!$K$8)*36,(LeagueRatings!$K$8-Y199)/LeagueRatings!$K$11)</f>
        <v>9.4496387774898274</v>
      </c>
      <c r="AA199" s="17">
        <v>-0.65</v>
      </c>
      <c r="AB199" s="18">
        <f>+((LeagueRatings!$I$6-E199)*5)+9.5</f>
        <v>15.272493872332578</v>
      </c>
      <c r="AC199" s="18">
        <f t="shared" si="85"/>
        <v>15.272493872332578</v>
      </c>
      <c r="AD199" s="18">
        <f t="shared" si="86"/>
        <v>1.2116901408450702</v>
      </c>
      <c r="AE199" s="4">
        <f t="shared" si="87"/>
        <v>15.514184013177648</v>
      </c>
      <c r="AF199" s="42" t="s">
        <v>884</v>
      </c>
      <c r="AG199" s="5" t="s">
        <v>34</v>
      </c>
      <c r="AH199" s="5" t="s">
        <v>33</v>
      </c>
      <c r="AI199" s="5" t="s">
        <v>67</v>
      </c>
      <c r="AJ199" s="15">
        <f>+AO199*LeagueRatings!$K$27</f>
        <v>43.827160493827158</v>
      </c>
      <c r="AK199" s="73">
        <f>F199*LeagueRatings!$K$27</f>
        <v>40.74074074074074</v>
      </c>
      <c r="AL199" s="73">
        <f>G199*LeagueRatings!$K$27</f>
        <v>0</v>
      </c>
      <c r="AM199" s="73">
        <f>T199*LeagueRatings!$K$27</f>
        <v>179.01234567901233</v>
      </c>
      <c r="AO199" s="73">
        <f t="shared" si="88"/>
        <v>71</v>
      </c>
      <c r="AT199" s="98">
        <v>55.67</v>
      </c>
    </row>
    <row r="200" spans="1:47" x14ac:dyDescent="0.2">
      <c r="A200" s="42" t="s">
        <v>882</v>
      </c>
      <c r="B200" s="77" t="s">
        <v>242</v>
      </c>
      <c r="C200" s="77">
        <v>1</v>
      </c>
      <c r="D200" s="77">
        <v>5</v>
      </c>
      <c r="E200" s="98">
        <v>3.61</v>
      </c>
      <c r="F200" s="77">
        <v>67</v>
      </c>
      <c r="G200" s="77">
        <v>0</v>
      </c>
      <c r="H200" s="190">
        <v>0</v>
      </c>
      <c r="I200" s="195">
        <v>0</v>
      </c>
      <c r="J200" s="77">
        <v>1</v>
      </c>
      <c r="K200" s="77">
        <v>1</v>
      </c>
      <c r="L200" s="98">
        <v>42.33</v>
      </c>
      <c r="M200" s="77">
        <v>40</v>
      </c>
      <c r="N200" s="77">
        <v>17</v>
      </c>
      <c r="O200" s="77">
        <v>17</v>
      </c>
      <c r="P200" s="77">
        <v>4</v>
      </c>
      <c r="Q200" s="77">
        <v>9</v>
      </c>
      <c r="R200" s="77">
        <v>0</v>
      </c>
      <c r="S200" s="77">
        <v>51</v>
      </c>
      <c r="T200" s="77">
        <v>177</v>
      </c>
      <c r="U200" s="77"/>
      <c r="V200" s="51">
        <f t="shared" si="83"/>
        <v>5.0847457627118651</v>
      </c>
      <c r="W200" s="7">
        <f>IF(V200&lt;LeagueRatings!$K$10,((LeagueRatings!$K$10-V200)/LeagueRatings!$K$10)*36,(LeagueRatings!$K$10-V200)*6.48)</f>
        <v>13.597886173548398</v>
      </c>
      <c r="X200" s="17">
        <v>-1.19</v>
      </c>
      <c r="Y200" s="17">
        <f t="shared" si="84"/>
        <v>2.2598870056497176</v>
      </c>
      <c r="Z200" s="7">
        <f>IF(Y200&lt;LeagueRatings!$K$8,((LeagueRatings!$K$8-Y200)/LeagueRatings!$K$8)*36,(LeagueRatings!$K$8-Y200)/LeagueRatings!$K$11)</f>
        <v>1.3195281658511204</v>
      </c>
      <c r="AA200" s="17">
        <v>-7.0000000000000007E-2</v>
      </c>
      <c r="AB200" s="18">
        <f>+((LeagueRatings!$I$6-E200)*5)+9.5</f>
        <v>10.522493872332578</v>
      </c>
      <c r="AC200" s="18">
        <f t="shared" si="85"/>
        <v>10.522493872332578</v>
      </c>
      <c r="AD200" s="18">
        <f t="shared" si="86"/>
        <v>0.31530592960075604</v>
      </c>
      <c r="AE200" s="4">
        <f t="shared" si="87"/>
        <v>9.5777998019333346</v>
      </c>
      <c r="AF200" s="42" t="s">
        <v>882</v>
      </c>
      <c r="AG200" s="5" t="s">
        <v>42</v>
      </c>
      <c r="AH200" s="5" t="s">
        <v>39</v>
      </c>
      <c r="AI200" s="5" t="s">
        <v>62</v>
      </c>
      <c r="AJ200" s="15">
        <f>+AO200*LeagueRatings!$K$27</f>
        <v>26.543209876543209</v>
      </c>
      <c r="AK200" s="73">
        <f>F200*LeagueRatings!$K$27</f>
        <v>41.358024691358025</v>
      </c>
      <c r="AL200" s="73">
        <f>G200*LeagueRatings!$K$27</f>
        <v>0</v>
      </c>
      <c r="AM200" s="73">
        <f>T200*LeagueRatings!$K$27</f>
        <v>109.25925925925925</v>
      </c>
      <c r="AO200" s="73">
        <f t="shared" si="88"/>
        <v>43</v>
      </c>
      <c r="AT200" s="98">
        <v>65</v>
      </c>
    </row>
    <row r="201" spans="1:47" x14ac:dyDescent="0.2">
      <c r="A201" s="42" t="s">
        <v>879</v>
      </c>
      <c r="B201" s="77" t="s">
        <v>242</v>
      </c>
      <c r="C201" s="77">
        <v>15</v>
      </c>
      <c r="D201" s="77">
        <v>6</v>
      </c>
      <c r="E201" s="98">
        <v>2.14</v>
      </c>
      <c r="F201" s="77">
        <v>34</v>
      </c>
      <c r="G201" s="77">
        <v>34</v>
      </c>
      <c r="H201" s="190">
        <v>0</v>
      </c>
      <c r="I201" s="195">
        <v>0</v>
      </c>
      <c r="J201" s="77">
        <v>0</v>
      </c>
      <c r="K201" s="77">
        <v>0</v>
      </c>
      <c r="L201" s="98">
        <v>236</v>
      </c>
      <c r="M201" s="77">
        <v>170</v>
      </c>
      <c r="N201" s="77">
        <v>68</v>
      </c>
      <c r="O201" s="77">
        <v>56</v>
      </c>
      <c r="P201" s="77">
        <v>16</v>
      </c>
      <c r="Q201" s="77">
        <v>46</v>
      </c>
      <c r="R201" s="77">
        <v>1</v>
      </c>
      <c r="S201" s="77">
        <v>248</v>
      </c>
      <c r="T201" s="77">
        <v>912</v>
      </c>
      <c r="U201" s="77"/>
      <c r="V201" s="51">
        <f t="shared" si="83"/>
        <v>4.9396267837541163</v>
      </c>
      <c r="W201" s="7">
        <f>IF(V201&lt;LeagueRatings!$K$10,((LeagueRatings!$K$10-V201)/LeagueRatings!$K$10)*36,(LeagueRatings!$K$10-V201)*6.48)</f>
        <v>14.237243977596416</v>
      </c>
      <c r="X201" s="17">
        <v>-1.19</v>
      </c>
      <c r="Y201" s="17">
        <f t="shared" si="84"/>
        <v>1.7563117453347969</v>
      </c>
      <c r="Z201" s="7">
        <f>IF(Y201&lt;LeagueRatings!$K$8,((LeagueRatings!$K$8-Y201)/LeagueRatings!$K$8)*36,(LeagueRatings!$K$8-Y201)/LeagueRatings!$K$11)</f>
        <v>9.0474488928897827</v>
      </c>
      <c r="AA201" s="17">
        <v>-0.65</v>
      </c>
      <c r="AB201" s="18">
        <f>+((LeagueRatings!$I$6-E201)*5)+9.5</f>
        <v>17.872493872332576</v>
      </c>
      <c r="AC201" s="18">
        <f t="shared" si="85"/>
        <v>17.872493872332576</v>
      </c>
      <c r="AD201" s="18">
        <f t="shared" si="86"/>
        <v>1.8876271186440678</v>
      </c>
      <c r="AE201" s="4">
        <f t="shared" si="87"/>
        <v>17.920120990976645</v>
      </c>
      <c r="AF201" s="42" t="s">
        <v>879</v>
      </c>
      <c r="AG201" s="95" t="s">
        <v>68</v>
      </c>
      <c r="AH201" s="95" t="s">
        <v>39</v>
      </c>
      <c r="AI201" s="95" t="s">
        <v>67</v>
      </c>
      <c r="AJ201" s="15">
        <f>+AO201*LeagueRatings!$K$27</f>
        <v>145.67901234567901</v>
      </c>
      <c r="AK201" s="73">
        <f>F201*LeagueRatings!$K$27</f>
        <v>20.987654320987652</v>
      </c>
      <c r="AL201" s="73">
        <f>G201*LeagueRatings!$K$27</f>
        <v>20.987654320987652</v>
      </c>
      <c r="AM201" s="73">
        <f>T201*LeagueRatings!$K$27</f>
        <v>562.96296296296293</v>
      </c>
      <c r="AN201" s="77"/>
      <c r="AO201" s="73">
        <f t="shared" si="88"/>
        <v>236</v>
      </c>
      <c r="AS201" s="77"/>
      <c r="AT201" s="98">
        <v>204.33</v>
      </c>
      <c r="AU201" s="24"/>
    </row>
    <row r="202" spans="1:47" s="24" customFormat="1" ht="12.75" customHeight="1" x14ac:dyDescent="0.2">
      <c r="A202" s="42" t="s">
        <v>877</v>
      </c>
      <c r="B202" s="77" t="s">
        <v>242</v>
      </c>
      <c r="C202" s="77">
        <v>15</v>
      </c>
      <c r="D202" s="77">
        <v>9</v>
      </c>
      <c r="E202" s="98">
        <v>3.52</v>
      </c>
      <c r="F202" s="77">
        <v>28</v>
      </c>
      <c r="G202" s="77">
        <v>28</v>
      </c>
      <c r="H202" s="198">
        <v>0</v>
      </c>
      <c r="I202" s="198">
        <v>0</v>
      </c>
      <c r="J202" s="77">
        <v>0</v>
      </c>
      <c r="K202" s="77">
        <v>0</v>
      </c>
      <c r="L202" s="98">
        <v>179</v>
      </c>
      <c r="M202" s="77">
        <v>167</v>
      </c>
      <c r="N202" s="77">
        <v>70</v>
      </c>
      <c r="O202" s="77">
        <v>70</v>
      </c>
      <c r="P202" s="77">
        <v>20</v>
      </c>
      <c r="Q202" s="77">
        <v>21</v>
      </c>
      <c r="R202" s="77">
        <v>2</v>
      </c>
      <c r="S202" s="77">
        <v>154</v>
      </c>
      <c r="T202" s="77">
        <v>709</v>
      </c>
      <c r="U202" s="77"/>
      <c r="V202" s="51">
        <f t="shared" si="83"/>
        <v>2.6874115983026874</v>
      </c>
      <c r="W202" s="7">
        <f>IF(V202&lt;LeagueRatings!$K$10,((LeagueRatings!$K$10-V202)/LeagueRatings!$K$10)*36,(LeagueRatings!$K$10-V202)*6.48)</f>
        <v>24.159938897005073</v>
      </c>
      <c r="X202" s="17">
        <v>-2.2200000000000002</v>
      </c>
      <c r="Y202" s="17">
        <f t="shared" si="84"/>
        <v>2.8288543140028288</v>
      </c>
      <c r="Z202" s="7">
        <f>IF(Y202&lt;LeagueRatings!$K$8,((LeagueRatings!$K$8-Y202)/LeagueRatings!$K$8)*36,(LeagueRatings!$K$8-Y202)/LeagueRatings!$K$11)</f>
        <v>-3.858424467809801</v>
      </c>
      <c r="AA202" s="17">
        <v>0.33</v>
      </c>
      <c r="AB202" s="18">
        <f>+((LeagueRatings!$I$6-E202)*5)+9.5</f>
        <v>10.972493872332578</v>
      </c>
      <c r="AC202" s="18">
        <f t="shared" si="85"/>
        <v>10.972493872332578</v>
      </c>
      <c r="AD202" s="18">
        <f t="shared" si="86"/>
        <v>0.39927374301676005</v>
      </c>
      <c r="AE202" s="4">
        <f t="shared" si="87"/>
        <v>9.4817676153493373</v>
      </c>
      <c r="AF202" s="42" t="s">
        <v>877</v>
      </c>
      <c r="AG202" s="95" t="s">
        <v>42</v>
      </c>
      <c r="AH202" s="95" t="s">
        <v>83</v>
      </c>
      <c r="AI202" s="95" t="s">
        <v>81</v>
      </c>
      <c r="AJ202" s="15">
        <f>+AO202*LeagueRatings!$K$27</f>
        <v>110.49382716049382</v>
      </c>
      <c r="AK202" s="73">
        <f>F202*LeagueRatings!$K$27</f>
        <v>17.283950617283949</v>
      </c>
      <c r="AL202" s="73">
        <f>G202*LeagueRatings!$K$27</f>
        <v>17.283950617283949</v>
      </c>
      <c r="AM202" s="73">
        <f>T202*LeagueRatings!$K$27</f>
        <v>437.65432098765427</v>
      </c>
      <c r="AN202" s="77"/>
      <c r="AO202" s="73">
        <f t="shared" si="88"/>
        <v>179</v>
      </c>
      <c r="AP202" s="116"/>
      <c r="AQ202" s="116"/>
      <c r="AR202" s="116"/>
      <c r="AS202" s="77"/>
      <c r="AT202" s="98">
        <v>219.67</v>
      </c>
      <c r="AU202"/>
    </row>
    <row r="203" spans="1:47" x14ac:dyDescent="0.2">
      <c r="A203" s="42" t="s">
        <v>1233</v>
      </c>
      <c r="B203" s="77" t="s">
        <v>242</v>
      </c>
      <c r="C203" s="77">
        <v>8</v>
      </c>
      <c r="D203" s="77">
        <v>2</v>
      </c>
      <c r="E203" s="98">
        <v>2.17</v>
      </c>
      <c r="F203" s="77">
        <v>57</v>
      </c>
      <c r="G203" s="77">
        <v>0</v>
      </c>
      <c r="H203" s="190">
        <v>0</v>
      </c>
      <c r="I203" s="195">
        <v>0</v>
      </c>
      <c r="J203" s="77">
        <v>0</v>
      </c>
      <c r="K203" s="77">
        <v>2</v>
      </c>
      <c r="L203" s="98">
        <v>66.33</v>
      </c>
      <c r="M203" s="77">
        <v>52</v>
      </c>
      <c r="N203" s="77">
        <v>18</v>
      </c>
      <c r="O203" s="77">
        <v>16</v>
      </c>
      <c r="P203" s="77">
        <v>4</v>
      </c>
      <c r="Q203" s="77">
        <v>25</v>
      </c>
      <c r="R203" s="77">
        <v>3</v>
      </c>
      <c r="S203" s="77">
        <v>70</v>
      </c>
      <c r="T203" s="77">
        <v>272</v>
      </c>
      <c r="U203" s="77"/>
      <c r="V203" s="51">
        <f t="shared" si="83"/>
        <v>8.1784386617100377</v>
      </c>
      <c r="W203" s="7">
        <f>IF(V203&lt;LeagueRatings!$K$10,((LeagueRatings!$K$10-V203)/LeagueRatings!$K$10)*36,(LeagueRatings!$K$10-V203)*6.48)</f>
        <v>-4.7284021997281371E-2</v>
      </c>
      <c r="X203" s="17">
        <v>0</v>
      </c>
      <c r="Y203" s="17">
        <f t="shared" si="84"/>
        <v>1.486988847583643</v>
      </c>
      <c r="Z203" s="7">
        <f>IF(Y203&lt;LeagueRatings!$K$8,((LeagueRatings!$K$8-Y203)/LeagueRatings!$K$8)*36,(LeagueRatings!$K$8-Y203)/LeagueRatings!$K$11)</f>
        <v>13.18050738050427</v>
      </c>
      <c r="AA203" s="17">
        <v>-0.97</v>
      </c>
      <c r="AB203" s="18">
        <f>+((LeagueRatings!$I$6-E203)*5)+9.5</f>
        <v>17.722493872332578</v>
      </c>
      <c r="AC203" s="18">
        <f t="shared" si="85"/>
        <v>17.722493872332578</v>
      </c>
      <c r="AD203" s="18">
        <f t="shared" si="86"/>
        <v>1.4422870496004825</v>
      </c>
      <c r="AE203" s="4">
        <f t="shared" si="87"/>
        <v>18.194780921933063</v>
      </c>
      <c r="AF203" s="42" t="s">
        <v>1233</v>
      </c>
      <c r="AG203" s="5" t="s">
        <v>68</v>
      </c>
      <c r="AH203" s="5" t="s">
        <v>48</v>
      </c>
      <c r="AI203" s="5" t="s">
        <v>24</v>
      </c>
      <c r="AJ203" s="15">
        <f>+AO203*LeagueRatings!$K$27</f>
        <v>41.358024691358025</v>
      </c>
      <c r="AK203" s="73">
        <f>F203*LeagueRatings!$K$27</f>
        <v>35.185185185185183</v>
      </c>
      <c r="AL203" s="73">
        <f>G203*LeagueRatings!$K$27</f>
        <v>0</v>
      </c>
      <c r="AM203" s="73">
        <f>T203*LeagueRatings!$K$27</f>
        <v>167.90123456790121</v>
      </c>
      <c r="AO203" s="73">
        <f t="shared" si="88"/>
        <v>67</v>
      </c>
      <c r="AT203" s="98">
        <v>37</v>
      </c>
    </row>
    <row r="204" spans="1:47" x14ac:dyDescent="0.2">
      <c r="A204" s="42" t="s">
        <v>891</v>
      </c>
      <c r="B204" s="77" t="s">
        <v>242</v>
      </c>
      <c r="C204" s="77">
        <v>1</v>
      </c>
      <c r="D204" s="77">
        <v>4</v>
      </c>
      <c r="E204" s="98">
        <v>4.6500000000000004</v>
      </c>
      <c r="F204" s="77">
        <v>38</v>
      </c>
      <c r="G204" s="77">
        <v>7</v>
      </c>
      <c r="H204" s="190">
        <v>0</v>
      </c>
      <c r="I204" s="195">
        <v>0</v>
      </c>
      <c r="J204" s="77">
        <v>0</v>
      </c>
      <c r="K204" s="77">
        <v>1</v>
      </c>
      <c r="L204" s="98">
        <v>69.67</v>
      </c>
      <c r="M204" s="77">
        <v>74</v>
      </c>
      <c r="N204" s="77">
        <v>39</v>
      </c>
      <c r="O204" s="77">
        <v>36</v>
      </c>
      <c r="P204" s="77">
        <v>6</v>
      </c>
      <c r="Q204" s="77">
        <v>19</v>
      </c>
      <c r="R204" s="77">
        <v>2</v>
      </c>
      <c r="S204" s="77">
        <v>55</v>
      </c>
      <c r="T204" s="77">
        <v>301</v>
      </c>
      <c r="U204"/>
      <c r="V204" s="51">
        <f t="shared" si="83"/>
        <v>5.6856187290969897</v>
      </c>
      <c r="W204" s="7">
        <f>IF(V204&lt;LeagueRatings!$K$10,((LeagueRatings!$K$10-V204)/LeagueRatings!$K$10)*36,(LeagueRatings!$K$10-V204)*6.48)</f>
        <v>10.950590671202949</v>
      </c>
      <c r="X204" s="17">
        <v>-0.92</v>
      </c>
      <c r="Y204" s="17">
        <f t="shared" si="84"/>
        <v>2.0066889632107023</v>
      </c>
      <c r="Z204" s="7">
        <f>IF(Y204&lt;LeagueRatings!$K$8,((LeagueRatings!$K$8-Y204)/LeagueRatings!$K$8)*36,(LeagueRatings!$K$8-Y204)/LeagueRatings!$K$11)</f>
        <v>5.2051328696771657</v>
      </c>
      <c r="AA204" s="17">
        <v>-0.35</v>
      </c>
      <c r="AB204" s="18">
        <f>+((LeagueRatings!$I$6-E204)*5)+9.5</f>
        <v>5.3224938723325774</v>
      </c>
      <c r="AC204" s="18">
        <f t="shared" si="85"/>
        <v>5.3224938723325774</v>
      </c>
      <c r="AD204" s="18">
        <f t="shared" si="86"/>
        <v>-0.31075068178555987</v>
      </c>
      <c r="AE204" s="4">
        <f t="shared" si="87"/>
        <v>3.7417431905470178</v>
      </c>
      <c r="AF204" s="42" t="s">
        <v>891</v>
      </c>
      <c r="AG204" s="5" t="s">
        <v>65</v>
      </c>
      <c r="AH204" s="5" t="s">
        <v>63</v>
      </c>
      <c r="AI204" s="5" t="s">
        <v>51</v>
      </c>
      <c r="AJ204" s="15">
        <f>+AO204*LeagueRatings!$K$27</f>
        <v>43.209876543209873</v>
      </c>
      <c r="AK204" s="73">
        <f>F204*LeagueRatings!$K$27</f>
        <v>23.456790123456788</v>
      </c>
      <c r="AL204" s="73">
        <f>G204*LeagueRatings!$K$27</f>
        <v>4.3209876543209873</v>
      </c>
      <c r="AM204" s="73">
        <f>T204*LeagueRatings!$K$27</f>
        <v>185.80246913580245</v>
      </c>
      <c r="AO204" s="73">
        <f t="shared" si="88"/>
        <v>70</v>
      </c>
      <c r="AT204" s="3">
        <v>90</v>
      </c>
    </row>
    <row r="205" spans="1:47" s="24" customFormat="1" ht="12.75" customHeight="1" x14ac:dyDescent="0.2">
      <c r="A205" s="42" t="s">
        <v>878</v>
      </c>
      <c r="B205" s="77" t="s">
        <v>242</v>
      </c>
      <c r="C205" s="77">
        <v>5</v>
      </c>
      <c r="D205" s="77">
        <v>3</v>
      </c>
      <c r="E205" s="98">
        <v>2.68</v>
      </c>
      <c r="F205" s="77">
        <v>66</v>
      </c>
      <c r="G205" s="77">
        <v>0</v>
      </c>
      <c r="H205" s="198">
        <v>0</v>
      </c>
      <c r="I205" s="198">
        <v>0</v>
      </c>
      <c r="J205" s="77">
        <v>0</v>
      </c>
      <c r="K205" s="77">
        <v>1</v>
      </c>
      <c r="L205" s="98">
        <v>57</v>
      </c>
      <c r="M205" s="77">
        <v>48</v>
      </c>
      <c r="N205" s="77">
        <v>18</v>
      </c>
      <c r="O205" s="77">
        <v>17</v>
      </c>
      <c r="P205" s="77">
        <v>3</v>
      </c>
      <c r="Q205" s="77">
        <v>28</v>
      </c>
      <c r="R205" s="77">
        <v>3</v>
      </c>
      <c r="S205" s="77">
        <v>60</v>
      </c>
      <c r="T205" s="77">
        <v>247</v>
      </c>
      <c r="U205" s="77"/>
      <c r="V205" s="51">
        <f t="shared" si="83"/>
        <v>10.245901639344263</v>
      </c>
      <c r="W205" s="7">
        <f>IF(V205&lt;LeagueRatings!$K$10,((LeagueRatings!$K$10-V205)/LeagueRatings!$K$10)*36,(LeagueRatings!$K$10-V205)*6.48)</f>
        <v>-13.444444117067061</v>
      </c>
      <c r="X205" s="17">
        <v>1.37</v>
      </c>
      <c r="Y205" s="17">
        <f t="shared" si="84"/>
        <v>1.2295081967213115</v>
      </c>
      <c r="Z205" s="7">
        <f>IF(Y205&lt;LeagueRatings!$K$8,((LeagueRatings!$K$8-Y205)/LeagueRatings!$K$8)*36,(LeagueRatings!$K$8-Y205)/LeagueRatings!$K$11)</f>
        <v>17.131833459084984</v>
      </c>
      <c r="AA205" s="17">
        <v>-1.32</v>
      </c>
      <c r="AB205" s="18">
        <f>+((LeagueRatings!$I$6-E205)*5)+9.5</f>
        <v>15.172493872332577</v>
      </c>
      <c r="AC205" s="18">
        <f t="shared" si="85"/>
        <v>15.172493872332577</v>
      </c>
      <c r="AD205" s="18">
        <f t="shared" si="86"/>
        <v>1.0352631578947371</v>
      </c>
      <c r="AE205" s="4">
        <f t="shared" si="87"/>
        <v>16.257757030227314</v>
      </c>
      <c r="AF205" s="42" t="s">
        <v>878</v>
      </c>
      <c r="AG205" s="5" t="s">
        <v>34</v>
      </c>
      <c r="AH205" s="5" t="s">
        <v>45</v>
      </c>
      <c r="AI205" s="5" t="s">
        <v>88</v>
      </c>
      <c r="AJ205" s="15">
        <f>+AO205*LeagueRatings!$K$27</f>
        <v>35.185185185185183</v>
      </c>
      <c r="AK205" s="73">
        <f>F205*LeagueRatings!$K$27</f>
        <v>40.74074074074074</v>
      </c>
      <c r="AL205" s="73">
        <f>G205*LeagueRatings!$K$27</f>
        <v>0</v>
      </c>
      <c r="AM205" s="73">
        <f>T205*LeagueRatings!$K$27</f>
        <v>152.46913580246914</v>
      </c>
      <c r="AN205" s="25"/>
      <c r="AO205" s="73">
        <f t="shared" si="88"/>
        <v>57</v>
      </c>
      <c r="AP205" s="116"/>
      <c r="AQ205" s="116"/>
      <c r="AR205" s="116"/>
      <c r="AS205" s="25"/>
      <c r="AT205" s="98">
        <v>68</v>
      </c>
      <c r="AU205" s="25"/>
    </row>
    <row r="206" spans="1:47" customFormat="1" ht="12.75" customHeight="1" x14ac:dyDescent="0.2">
      <c r="A206" s="42" t="s">
        <v>876</v>
      </c>
      <c r="B206" s="77" t="s">
        <v>242</v>
      </c>
      <c r="C206" s="77">
        <v>6</v>
      </c>
      <c r="D206" s="77">
        <v>4</v>
      </c>
      <c r="E206" s="98">
        <v>3.04</v>
      </c>
      <c r="F206" s="77">
        <v>13</v>
      </c>
      <c r="G206" s="77">
        <v>13</v>
      </c>
      <c r="H206" s="190">
        <v>0</v>
      </c>
      <c r="I206" s="195">
        <v>0</v>
      </c>
      <c r="J206" s="77">
        <v>0</v>
      </c>
      <c r="K206" s="77">
        <v>0</v>
      </c>
      <c r="L206" s="98">
        <v>74</v>
      </c>
      <c r="M206" s="77">
        <v>60</v>
      </c>
      <c r="N206" s="77">
        <v>29</v>
      </c>
      <c r="O206" s="77">
        <v>25</v>
      </c>
      <c r="P206" s="77">
        <v>3</v>
      </c>
      <c r="Q206" s="77">
        <v>29</v>
      </c>
      <c r="R206" s="77">
        <v>2</v>
      </c>
      <c r="S206" s="77">
        <v>59</v>
      </c>
      <c r="T206" s="77">
        <v>303</v>
      </c>
      <c r="U206" s="77"/>
      <c r="V206" s="51">
        <f t="shared" si="83"/>
        <v>8.9700996677740861</v>
      </c>
      <c r="W206" s="7">
        <f>IF(V206&lt;LeagueRatings!$K$10,((LeagueRatings!$K$10-V206)/LeagueRatings!$K$10)*36,(LeagueRatings!$K$10-V206)*6.48)</f>
        <v>-5.1772473412923148</v>
      </c>
      <c r="X206" s="17">
        <v>0.45</v>
      </c>
      <c r="Y206" s="17">
        <f t="shared" si="84"/>
        <v>0.99667774086378735</v>
      </c>
      <c r="Z206" s="7">
        <f>IF(Y206&lt;LeagueRatings!$K$8,((LeagueRatings!$K$8-Y206)/LeagueRatings!$K$8)*36,(LeagueRatings!$K$8-Y206)/LeagueRatings!$K$11)</f>
        <v>20.704874963510754</v>
      </c>
      <c r="AA206" s="17">
        <v>-1.68</v>
      </c>
      <c r="AB206" s="18">
        <f>+((LeagueRatings!$I$6-E206)*5)+9.5</f>
        <v>13.372493872332578</v>
      </c>
      <c r="AC206" s="18">
        <f t="shared" si="85"/>
        <v>13.372493872332578</v>
      </c>
      <c r="AD206" s="18">
        <f t="shared" si="86"/>
        <v>1.2543243243243241</v>
      </c>
      <c r="AE206" s="4">
        <f t="shared" si="87"/>
        <v>13.396818196656902</v>
      </c>
      <c r="AF206" s="42" t="s">
        <v>876</v>
      </c>
      <c r="AG206" s="95" t="s">
        <v>17</v>
      </c>
      <c r="AH206" s="95" t="s">
        <v>27</v>
      </c>
      <c r="AI206" s="95" t="s">
        <v>85</v>
      </c>
      <c r="AJ206" s="15">
        <f>+AO206*LeagueRatings!$K$27</f>
        <v>45.679012345679013</v>
      </c>
      <c r="AK206" s="73">
        <f>F206*LeagueRatings!$K$27</f>
        <v>8.0246913580246915</v>
      </c>
      <c r="AL206" s="73">
        <f>G206*LeagueRatings!$K$27</f>
        <v>8.0246913580246915</v>
      </c>
      <c r="AM206" s="73">
        <f>T206*LeagueRatings!$K$27</f>
        <v>187.03703703703704</v>
      </c>
      <c r="AN206" s="77"/>
      <c r="AO206" s="73">
        <f t="shared" si="88"/>
        <v>74</v>
      </c>
      <c r="AP206" s="116"/>
      <c r="AQ206" s="116"/>
      <c r="AR206" s="116"/>
      <c r="AS206" s="77"/>
      <c r="AT206" s="98">
        <v>24</v>
      </c>
      <c r="AU206" s="24"/>
    </row>
    <row r="207" spans="1:47" x14ac:dyDescent="0.2">
      <c r="A207" s="42" t="s">
        <v>886</v>
      </c>
      <c r="B207" s="77" t="s">
        <v>242</v>
      </c>
      <c r="C207" s="77">
        <v>1</v>
      </c>
      <c r="D207" s="77">
        <v>6</v>
      </c>
      <c r="E207" s="98">
        <v>5.26</v>
      </c>
      <c r="F207" s="77">
        <v>17</v>
      </c>
      <c r="G207" s="77">
        <v>14</v>
      </c>
      <c r="H207" s="190">
        <v>0</v>
      </c>
      <c r="I207" s="195">
        <v>0</v>
      </c>
      <c r="J207" s="77">
        <v>0</v>
      </c>
      <c r="K207" s="77">
        <v>0</v>
      </c>
      <c r="L207" s="98">
        <v>75.33</v>
      </c>
      <c r="M207" s="77">
        <v>82</v>
      </c>
      <c r="N207" s="77">
        <v>44</v>
      </c>
      <c r="O207" s="77">
        <v>44</v>
      </c>
      <c r="P207" s="77">
        <v>13</v>
      </c>
      <c r="Q207" s="77">
        <v>34</v>
      </c>
      <c r="R207" s="77">
        <v>2</v>
      </c>
      <c r="S207" s="77">
        <v>60</v>
      </c>
      <c r="T207" s="77">
        <v>338</v>
      </c>
      <c r="U207" s="77"/>
      <c r="V207" s="51">
        <f t="shared" si="83"/>
        <v>9.5238095238095237</v>
      </c>
      <c r="W207" s="7">
        <f>IF(V207&lt;LeagueRatings!$K$10,((LeagueRatings!$K$10-V207)/LeagueRatings!$K$10)*36,(LeagueRatings!$K$10-V207)*6.48)</f>
        <v>-8.7652872084019506</v>
      </c>
      <c r="X207" s="17">
        <v>0.87</v>
      </c>
      <c r="Y207" s="17">
        <f t="shared" si="84"/>
        <v>3.8690476190476191</v>
      </c>
      <c r="Z207" s="7">
        <f>IF(Y207&lt;LeagueRatings!$K$8,((LeagueRatings!$K$8-Y207)/LeagueRatings!$K$8)*36,(LeagueRatings!$K$8-Y207)/LeagueRatings!$K$11)</f>
        <v>-12.168259922555661</v>
      </c>
      <c r="AA207" s="17">
        <v>1.1399999999999999</v>
      </c>
      <c r="AB207" s="18">
        <f>+((LeagueRatings!$I$6-E207)*5)+9.5</f>
        <v>2.2724938723325803</v>
      </c>
      <c r="AC207" s="18">
        <f t="shared" si="85"/>
        <v>4</v>
      </c>
      <c r="AD207" s="18">
        <f t="shared" si="86"/>
        <v>-0.44271870436744964</v>
      </c>
      <c r="AE207" s="4">
        <f t="shared" si="87"/>
        <v>5.5672812956325499</v>
      </c>
      <c r="AF207" s="42" t="s">
        <v>886</v>
      </c>
      <c r="AG207" s="95" t="s">
        <v>25</v>
      </c>
      <c r="AH207" s="95" t="s">
        <v>55</v>
      </c>
      <c r="AI207" s="95" t="s">
        <v>19</v>
      </c>
      <c r="AJ207" s="15">
        <f>+AO207*LeagueRatings!$K$27</f>
        <v>46.913580246913575</v>
      </c>
      <c r="AK207" s="73">
        <f>F207*LeagueRatings!$K$27</f>
        <v>10.493827160493826</v>
      </c>
      <c r="AL207" s="73">
        <f>G207*LeagueRatings!$K$27</f>
        <v>8.6419753086419746</v>
      </c>
      <c r="AM207" s="73">
        <f>T207*LeagueRatings!$K$27</f>
        <v>208.64197530864197</v>
      </c>
      <c r="AN207" s="77"/>
      <c r="AO207" s="73">
        <f t="shared" si="88"/>
        <v>76</v>
      </c>
      <c r="AS207" s="77"/>
      <c r="AT207" s="98">
        <v>53</v>
      </c>
      <c r="AU207"/>
    </row>
    <row r="208" spans="1:47" x14ac:dyDescent="0.2">
      <c r="A208" s="42" t="s">
        <v>920</v>
      </c>
      <c r="B208" s="77" t="s">
        <v>242</v>
      </c>
      <c r="C208" s="77">
        <v>1</v>
      </c>
      <c r="D208" s="77">
        <v>6</v>
      </c>
      <c r="E208" s="98">
        <v>2.85</v>
      </c>
      <c r="F208" s="77">
        <v>69</v>
      </c>
      <c r="G208" s="77">
        <v>0</v>
      </c>
      <c r="H208" s="190">
        <v>0</v>
      </c>
      <c r="I208" s="195">
        <v>0</v>
      </c>
      <c r="J208" s="77">
        <v>48</v>
      </c>
      <c r="K208" s="77">
        <v>51</v>
      </c>
      <c r="L208" s="98">
        <v>66.33</v>
      </c>
      <c r="M208" s="77">
        <v>61</v>
      </c>
      <c r="N208" s="77">
        <v>24</v>
      </c>
      <c r="O208" s="77">
        <v>21</v>
      </c>
      <c r="P208" s="77">
        <v>3</v>
      </c>
      <c r="Q208" s="77">
        <v>28</v>
      </c>
      <c r="R208" s="77">
        <v>3</v>
      </c>
      <c r="S208" s="77">
        <v>76</v>
      </c>
      <c r="T208" s="77">
        <v>286</v>
      </c>
      <c r="U208" s="77"/>
      <c r="V208" s="51">
        <f t="shared" si="83"/>
        <v>8.8339222614840995</v>
      </c>
      <c r="W208" s="7">
        <f>IF(V208&lt;LeagueRatings!$K$10,((LeagueRatings!$K$10-V208)/LeagueRatings!$K$10)*36,(LeagueRatings!$K$10-V208)*6.48)</f>
        <v>-4.2948177485332018</v>
      </c>
      <c r="X208" s="17">
        <v>0.36</v>
      </c>
      <c r="Y208" s="17">
        <f t="shared" si="84"/>
        <v>1.0600706713780919</v>
      </c>
      <c r="Z208" s="7">
        <f>IF(Y208&lt;LeagueRatings!$K$8,((LeagueRatings!$K$8-Y208)/LeagueRatings!$K$8)*36,(LeagueRatings!$K$8-Y208)/LeagueRatings!$K$11)</f>
        <v>19.732040155536172</v>
      </c>
      <c r="AA208" s="17">
        <v>-1.59</v>
      </c>
      <c r="AB208" s="18">
        <f>+((LeagueRatings!$I$6-E208)*5)+9.5</f>
        <v>14.322493872332579</v>
      </c>
      <c r="AC208" s="18">
        <f t="shared" si="85"/>
        <v>14.322493872332579</v>
      </c>
      <c r="AD208" s="18">
        <f t="shared" si="86"/>
        <v>0.49249057741595031</v>
      </c>
      <c r="AE208" s="4">
        <f t="shared" si="87"/>
        <v>13.584984449748529</v>
      </c>
      <c r="AF208" s="42" t="s">
        <v>920</v>
      </c>
      <c r="AG208" s="5" t="s">
        <v>22</v>
      </c>
      <c r="AH208" s="5" t="s">
        <v>81</v>
      </c>
      <c r="AI208" s="5" t="s">
        <v>87</v>
      </c>
      <c r="AJ208" s="15">
        <f>+AO208*LeagueRatings!$K$27</f>
        <v>41.358024691358025</v>
      </c>
      <c r="AK208" s="73">
        <f>F208*LeagueRatings!$K$27</f>
        <v>42.592592592592588</v>
      </c>
      <c r="AL208" s="73">
        <f>G208*LeagueRatings!$K$27</f>
        <v>0</v>
      </c>
      <c r="AM208" s="73">
        <f>T208*LeagueRatings!$K$27</f>
        <v>176.54320987654319</v>
      </c>
      <c r="AO208" s="73">
        <f t="shared" si="88"/>
        <v>67</v>
      </c>
      <c r="AT208" s="98">
        <v>72.33</v>
      </c>
    </row>
    <row r="209" spans="1:47" x14ac:dyDescent="0.2">
      <c r="A209" s="42" t="s">
        <v>883</v>
      </c>
      <c r="B209" s="77" t="s">
        <v>242</v>
      </c>
      <c r="C209" s="77">
        <v>3</v>
      </c>
      <c r="D209" s="77">
        <v>2</v>
      </c>
      <c r="E209" s="98">
        <v>2.27</v>
      </c>
      <c r="F209" s="77">
        <v>57</v>
      </c>
      <c r="G209" s="77">
        <v>2</v>
      </c>
      <c r="H209" s="190">
        <v>0</v>
      </c>
      <c r="I209" s="195">
        <v>0</v>
      </c>
      <c r="J209" s="77">
        <v>1</v>
      </c>
      <c r="K209" s="77">
        <v>3</v>
      </c>
      <c r="L209" s="98">
        <v>79.33</v>
      </c>
      <c r="M209" s="77">
        <v>47</v>
      </c>
      <c r="N209" s="77">
        <v>22</v>
      </c>
      <c r="O209" s="77">
        <v>20</v>
      </c>
      <c r="P209" s="77">
        <v>6</v>
      </c>
      <c r="Q209" s="77">
        <v>36</v>
      </c>
      <c r="R209" s="77">
        <v>6</v>
      </c>
      <c r="S209" s="77">
        <v>72</v>
      </c>
      <c r="T209" s="77">
        <v>317</v>
      </c>
      <c r="U209" s="77"/>
      <c r="V209" s="51">
        <f t="shared" si="83"/>
        <v>9.6463022508038581</v>
      </c>
      <c r="W209" s="7">
        <f>IF(V209&lt;LeagueRatings!$K$10,((LeagueRatings!$K$10-V209)/LeagueRatings!$K$10)*36,(LeagueRatings!$K$10-V209)*6.48)</f>
        <v>-9.5590400793252375</v>
      </c>
      <c r="X209" s="17">
        <v>0.98</v>
      </c>
      <c r="Y209" s="17">
        <f t="shared" si="84"/>
        <v>1.929260450160772</v>
      </c>
      <c r="Z209" s="7">
        <f>IF(Y209&lt;LeagueRatings!$K$8,((LeagueRatings!$K$8-Y209)/LeagueRatings!$K$8)*36,(LeagueRatings!$K$8-Y209)/LeagueRatings!$K$11)</f>
        <v>6.3933592541269171</v>
      </c>
      <c r="AA209" s="17">
        <v>-0.42</v>
      </c>
      <c r="AB209" s="18">
        <f>+((LeagueRatings!$I$6-E209)*5)+9.5</f>
        <v>17.222493872332578</v>
      </c>
      <c r="AC209" s="18">
        <f t="shared" si="85"/>
        <v>17.222493872332578</v>
      </c>
      <c r="AD209" s="18">
        <f t="shared" si="86"/>
        <v>2.782766922979957</v>
      </c>
      <c r="AE209" s="4">
        <f t="shared" si="87"/>
        <v>20.565260795312533</v>
      </c>
      <c r="AF209" s="42" t="s">
        <v>883</v>
      </c>
      <c r="AG209" s="5" t="s">
        <v>31</v>
      </c>
      <c r="AH209" s="5" t="s">
        <v>49</v>
      </c>
      <c r="AI209" s="5" t="s">
        <v>41</v>
      </c>
      <c r="AJ209" s="15">
        <f>+AO209*LeagueRatings!$K$27</f>
        <v>49.382716049382715</v>
      </c>
      <c r="AK209" s="73">
        <f>F209*LeagueRatings!$K$27</f>
        <v>35.185185185185183</v>
      </c>
      <c r="AL209" s="73">
        <f>G209*LeagueRatings!$K$27</f>
        <v>1.2345679012345678</v>
      </c>
      <c r="AM209" s="73">
        <f>T209*LeagueRatings!$K$27</f>
        <v>195.67901234567901</v>
      </c>
      <c r="AO209" s="73">
        <f t="shared" si="88"/>
        <v>80</v>
      </c>
      <c r="AT209" s="98">
        <v>183</v>
      </c>
    </row>
    <row r="210" spans="1:47" x14ac:dyDescent="0.2">
      <c r="A210" s="42" t="s">
        <v>1235</v>
      </c>
      <c r="B210" s="77" t="s">
        <v>242</v>
      </c>
      <c r="C210" s="77">
        <v>12</v>
      </c>
      <c r="D210" s="77">
        <v>9</v>
      </c>
      <c r="E210" s="98">
        <v>3.65</v>
      </c>
      <c r="F210" s="77">
        <v>30</v>
      </c>
      <c r="G210" s="77">
        <v>29</v>
      </c>
      <c r="H210" s="190">
        <v>0</v>
      </c>
      <c r="I210" s="195">
        <v>0</v>
      </c>
      <c r="J210" s="77">
        <v>0</v>
      </c>
      <c r="K210" s="77">
        <v>0</v>
      </c>
      <c r="L210" s="98">
        <v>165</v>
      </c>
      <c r="M210" s="77">
        <v>143</v>
      </c>
      <c r="N210" s="77">
        <v>70</v>
      </c>
      <c r="O210" s="77">
        <v>67</v>
      </c>
      <c r="P210" s="77">
        <v>26</v>
      </c>
      <c r="Q210" s="77">
        <v>60</v>
      </c>
      <c r="R210" s="77">
        <v>3</v>
      </c>
      <c r="S210" s="77">
        <v>108</v>
      </c>
      <c r="T210" s="77">
        <v>688</v>
      </c>
      <c r="U210" s="77"/>
      <c r="V210" s="51">
        <f t="shared" si="83"/>
        <v>8.3211678832116789</v>
      </c>
      <c r="W210" s="7">
        <f>IF(V210&lt;LeagueRatings!$K$10,((LeagueRatings!$K$10-V210)/LeagueRatings!$K$10)*36,(LeagueRatings!$K$10-V210)*6.48)</f>
        <v>-0.97216937732791597</v>
      </c>
      <c r="X210" s="17">
        <v>0.09</v>
      </c>
      <c r="Y210" s="17">
        <f t="shared" si="84"/>
        <v>3.7956204379562042</v>
      </c>
      <c r="Z210" s="7">
        <f>IF(Y210&lt;LeagueRatings!$K$8,((LeagueRatings!$K$8-Y210)/LeagueRatings!$K$8)*36,(LeagueRatings!$K$8-Y210)/LeagueRatings!$K$11)</f>
        <v>-11.581669151574674</v>
      </c>
      <c r="AA210" s="17">
        <v>1.1399999999999999</v>
      </c>
      <c r="AB210" s="18">
        <f>+((LeagueRatings!$I$6-E210)*5)+9.5</f>
        <v>10.322493872332579</v>
      </c>
      <c r="AC210" s="18">
        <f t="shared" si="85"/>
        <v>10.322493872332579</v>
      </c>
      <c r="AD210" s="18">
        <f t="shared" si="86"/>
        <v>0.86333333333333306</v>
      </c>
      <c r="AE210" s="4">
        <f t="shared" si="87"/>
        <v>12.415827205665913</v>
      </c>
      <c r="AF210" s="42" t="s">
        <v>1235</v>
      </c>
      <c r="AG210" s="5" t="s">
        <v>17</v>
      </c>
      <c r="AH210" s="5" t="s">
        <v>16</v>
      </c>
      <c r="AI210" s="5" t="s">
        <v>19</v>
      </c>
      <c r="AJ210" s="15">
        <f>+AO210*LeagueRatings!$K$27</f>
        <v>101.85185185185185</v>
      </c>
      <c r="AK210" s="73">
        <f>F210*LeagueRatings!$K$27</f>
        <v>18.518518518518519</v>
      </c>
      <c r="AL210" s="73">
        <f>G210*LeagueRatings!$K$27</f>
        <v>17.901234567901234</v>
      </c>
      <c r="AM210" s="73">
        <f>T210*LeagueRatings!$K$27</f>
        <v>424.69135802469134</v>
      </c>
      <c r="AO210" s="73">
        <f t="shared" si="88"/>
        <v>165</v>
      </c>
      <c r="AT210" s="98">
        <v>59</v>
      </c>
    </row>
    <row r="211" spans="1:47" s="24" customFormat="1" ht="12.75" customHeight="1" x14ac:dyDescent="0.2">
      <c r="A211" s="110"/>
      <c r="B211"/>
      <c r="C211"/>
      <c r="D211" s="3"/>
      <c r="E211" s="3"/>
      <c r="F211"/>
      <c r="G211" s="63"/>
      <c r="H211" s="189"/>
      <c r="I211" s="189"/>
      <c r="J211" s="63"/>
      <c r="K211" s="3"/>
      <c r="L211" s="114"/>
      <c r="M211"/>
      <c r="N211"/>
      <c r="O211"/>
      <c r="P211"/>
      <c r="R211" s="63"/>
      <c r="S211" s="2"/>
      <c r="T211"/>
      <c r="U211"/>
      <c r="V211" s="51"/>
      <c r="W211" s="7"/>
      <c r="X211" s="17"/>
      <c r="Y211" s="17"/>
      <c r="Z211" s="7"/>
      <c r="AA211" s="17"/>
      <c r="AB211" s="18"/>
      <c r="AC211" s="18"/>
      <c r="AD211" s="18"/>
      <c r="AE211" s="4"/>
      <c r="AF211" s="110"/>
      <c r="AG211" s="95"/>
      <c r="AH211" s="95"/>
      <c r="AI211" s="95"/>
      <c r="AJ211" s="15"/>
      <c r="AK211" s="73"/>
      <c r="AL211" s="73"/>
      <c r="AM211" s="73"/>
      <c r="AN211" s="77"/>
      <c r="AO211" s="73"/>
      <c r="AP211" s="116"/>
      <c r="AQ211" s="116"/>
      <c r="AR211" s="116"/>
      <c r="AS211" s="77"/>
      <c r="AT211" s="114"/>
    </row>
    <row r="212" spans="1:47" customFormat="1" ht="12.75" customHeight="1" x14ac:dyDescent="0.2">
      <c r="A212" s="70" t="s">
        <v>151</v>
      </c>
      <c r="B212" s="71" t="s">
        <v>245</v>
      </c>
      <c r="C212" s="72" t="s">
        <v>105</v>
      </c>
      <c r="D212" s="71" t="s">
        <v>106</v>
      </c>
      <c r="E212" s="72" t="s">
        <v>107</v>
      </c>
      <c r="F212" s="71" t="s">
        <v>153</v>
      </c>
      <c r="G212" s="71" t="s">
        <v>108</v>
      </c>
      <c r="H212" s="197" t="s">
        <v>109</v>
      </c>
      <c r="I212" s="191" t="s">
        <v>434</v>
      </c>
      <c r="J212" s="73" t="s">
        <v>110</v>
      </c>
      <c r="K212" s="73" t="s">
        <v>246</v>
      </c>
      <c r="L212" s="72" t="s">
        <v>111</v>
      </c>
      <c r="M212" s="71" t="s">
        <v>112</v>
      </c>
      <c r="N212" s="71" t="s">
        <v>113</v>
      </c>
      <c r="O212" s="71" t="s">
        <v>114</v>
      </c>
      <c r="P212" s="71" t="s">
        <v>115</v>
      </c>
      <c r="Q212" s="71" t="s">
        <v>116</v>
      </c>
      <c r="R212" s="71" t="s">
        <v>118</v>
      </c>
      <c r="S212" s="71" t="s">
        <v>117</v>
      </c>
      <c r="T212" s="71" t="s">
        <v>156</v>
      </c>
      <c r="U212" s="71"/>
      <c r="V212" s="120" t="s">
        <v>2</v>
      </c>
      <c r="W212" s="119" t="s">
        <v>3</v>
      </c>
      <c r="X212" s="120" t="s">
        <v>4</v>
      </c>
      <c r="Y212" s="121" t="s">
        <v>5</v>
      </c>
      <c r="Z212" s="119" t="s">
        <v>6</v>
      </c>
      <c r="AA212" s="120" t="s">
        <v>7</v>
      </c>
      <c r="AB212" s="122" t="s">
        <v>8</v>
      </c>
      <c r="AC212" s="122" t="s">
        <v>101</v>
      </c>
      <c r="AD212" s="122" t="s">
        <v>9</v>
      </c>
      <c r="AE212" s="131" t="s">
        <v>10</v>
      </c>
      <c r="AF212" s="70" t="s">
        <v>151</v>
      </c>
      <c r="AG212" s="8" t="s">
        <v>11</v>
      </c>
      <c r="AH212" s="8" t="s">
        <v>12</v>
      </c>
      <c r="AI212" s="8" t="s">
        <v>13</v>
      </c>
      <c r="AJ212" s="15"/>
      <c r="AK212" s="73"/>
      <c r="AL212" s="73"/>
      <c r="AM212" s="73"/>
      <c r="AN212" s="125"/>
      <c r="AO212" s="73"/>
      <c r="AP212" s="117"/>
      <c r="AQ212" s="117"/>
      <c r="AR212" s="117"/>
      <c r="AS212" s="125"/>
      <c r="AT212" s="72" t="s">
        <v>111</v>
      </c>
      <c r="AU212" s="125"/>
    </row>
    <row r="213" spans="1:47" x14ac:dyDescent="0.2">
      <c r="A213" s="70"/>
      <c r="B213" s="19"/>
      <c r="C213" s="106"/>
      <c r="D213" s="19"/>
      <c r="E213" s="106"/>
      <c r="F213" s="19"/>
      <c r="G213" s="19"/>
      <c r="H213" s="147"/>
      <c r="I213" s="188"/>
      <c r="J213" s="15"/>
      <c r="K213" s="15"/>
      <c r="L213" s="106"/>
      <c r="M213" s="19"/>
      <c r="N213" s="19"/>
      <c r="O213" s="19"/>
      <c r="P213" s="19"/>
      <c r="Q213" s="31"/>
      <c r="R213" s="19"/>
      <c r="S213" s="19"/>
      <c r="T213" s="19"/>
      <c r="U213" s="19"/>
      <c r="V213" s="51"/>
      <c r="W213" s="7"/>
      <c r="Y213" s="17"/>
      <c r="Z213" s="7"/>
      <c r="AB213" s="18"/>
      <c r="AC213" s="18"/>
      <c r="AD213" s="18"/>
      <c r="AE213" s="4"/>
      <c r="AF213" s="70"/>
      <c r="AG213" s="8"/>
      <c r="AH213" s="8"/>
      <c r="AI213" s="8"/>
      <c r="AJ213" s="15"/>
      <c r="AK213" s="73"/>
      <c r="AL213" s="73"/>
      <c r="AM213" s="73"/>
      <c r="AN213" s="31"/>
      <c r="AO213" s="73"/>
      <c r="AS213" s="31"/>
      <c r="AT213" s="106"/>
      <c r="AU213" s="31"/>
    </row>
    <row r="214" spans="1:47" s="125" customFormat="1" x14ac:dyDescent="0.2">
      <c r="A214" s="42" t="s">
        <v>917</v>
      </c>
      <c r="B214" s="77" t="s">
        <v>232</v>
      </c>
      <c r="C214" s="77">
        <v>10</v>
      </c>
      <c r="D214" s="77">
        <v>9</v>
      </c>
      <c r="E214" s="98">
        <v>3.33</v>
      </c>
      <c r="F214" s="77">
        <v>32</v>
      </c>
      <c r="G214" s="77">
        <v>32</v>
      </c>
      <c r="H214" s="194">
        <v>0</v>
      </c>
      <c r="I214" s="194">
        <v>0</v>
      </c>
      <c r="J214" s="77">
        <v>0</v>
      </c>
      <c r="K214" s="77">
        <v>0</v>
      </c>
      <c r="L214" s="98">
        <v>194.67</v>
      </c>
      <c r="M214" s="77">
        <v>177</v>
      </c>
      <c r="N214" s="77">
        <v>85</v>
      </c>
      <c r="O214" s="77">
        <v>72</v>
      </c>
      <c r="P214" s="77">
        <v>12</v>
      </c>
      <c r="Q214" s="77">
        <v>72</v>
      </c>
      <c r="R214" s="77">
        <v>1</v>
      </c>
      <c r="S214" s="77">
        <v>173</v>
      </c>
      <c r="T214" s="77">
        <v>822</v>
      </c>
      <c r="U214" s="77"/>
      <c r="V214" s="51">
        <f t="shared" ref="V214:V229" si="89">+(Q214-R214)/(T214-R214)*100</f>
        <v>8.6479902557856274</v>
      </c>
      <c r="W214" s="7">
        <f>IF(V214&lt;LeagueRatings!$K$10,((LeagueRatings!$K$10-V214)/LeagueRatings!$K$10)*36,(LeagueRatings!$K$10-V214)*6.48)</f>
        <v>-3.0899783516071024</v>
      </c>
      <c r="X214" s="17">
        <v>0.27</v>
      </c>
      <c r="Y214" s="17">
        <f t="shared" ref="Y214:Y229" si="90">(P214/(T214-R214))*100</f>
        <v>1.4616321559074299</v>
      </c>
      <c r="Z214" s="7">
        <f>IF(Y214&lt;LeagueRatings!$K$8,((LeagueRatings!$K$8-Y214)/LeagueRatings!$K$8)*36,(LeagueRatings!$K$8-Y214)/LeagueRatings!$K$11)</f>
        <v>13.569633929435987</v>
      </c>
      <c r="AA214" s="17">
        <v>-1.05</v>
      </c>
      <c r="AB214" s="18">
        <f>+((LeagueRatings!$I$6-E214)*5)+9.5</f>
        <v>11.922493872332579</v>
      </c>
      <c r="AC214" s="18">
        <f t="shared" ref="AC214:AC229" si="91">IF(AB214&lt;4,4,AB214)</f>
        <v>11.922493872332579</v>
      </c>
      <c r="AD214" s="18">
        <f t="shared" ref="AD214:AD229" si="92">IF(M214&lt;L214,((1-(M214/L214))*7)-0.07,(1-(M214/L214))*5)</f>
        <v>0.5653829557713046</v>
      </c>
      <c r="AE214" s="4">
        <f t="shared" ref="AE214:AE229" si="93">+X214+AA214+AC214+AD214</f>
        <v>11.707876828103885</v>
      </c>
      <c r="AF214" s="42" t="s">
        <v>917</v>
      </c>
      <c r="AG214" s="5" t="s">
        <v>64</v>
      </c>
      <c r="AH214" s="5" t="s">
        <v>76</v>
      </c>
      <c r="AI214" s="5" t="s">
        <v>39</v>
      </c>
      <c r="AJ214" s="15">
        <f>+AO214*LeagueRatings!$K$27</f>
        <v>120.37037037037037</v>
      </c>
      <c r="AK214" s="73">
        <f>F214*LeagueRatings!$K$27</f>
        <v>19.753086419753085</v>
      </c>
      <c r="AL214" s="73">
        <f>G214*LeagueRatings!$K$27</f>
        <v>19.753086419753085</v>
      </c>
      <c r="AM214" s="73">
        <f>T214*LeagueRatings!$K$27</f>
        <v>507.40740740740739</v>
      </c>
      <c r="AN214" s="25"/>
      <c r="AO214" s="73">
        <f t="shared" si="88"/>
        <v>195</v>
      </c>
      <c r="AP214" s="116"/>
      <c r="AQ214" s="116"/>
      <c r="AR214" s="116"/>
      <c r="AS214" s="25"/>
      <c r="AT214" s="98">
        <v>128.66999999999999</v>
      </c>
      <c r="AU214" s="25"/>
    </row>
    <row r="215" spans="1:47" s="31" customFormat="1" x14ac:dyDescent="0.2">
      <c r="A215" s="42" t="s">
        <v>863</v>
      </c>
      <c r="B215" s="77" t="s">
        <v>232</v>
      </c>
      <c r="C215" s="77">
        <v>2</v>
      </c>
      <c r="D215" s="77">
        <v>6</v>
      </c>
      <c r="E215" s="98">
        <v>4.91</v>
      </c>
      <c r="F215" s="77">
        <v>65</v>
      </c>
      <c r="G215" s="77">
        <v>0</v>
      </c>
      <c r="H215" s="193">
        <v>0</v>
      </c>
      <c r="I215" s="193">
        <v>0</v>
      </c>
      <c r="J215" s="77">
        <v>12</v>
      </c>
      <c r="K215" s="77">
        <v>15</v>
      </c>
      <c r="L215" s="98">
        <v>62.33</v>
      </c>
      <c r="M215" s="77">
        <v>49</v>
      </c>
      <c r="N215" s="77">
        <v>34</v>
      </c>
      <c r="O215" s="77">
        <v>34</v>
      </c>
      <c r="P215" s="77">
        <v>3</v>
      </c>
      <c r="Q215" s="77">
        <v>41</v>
      </c>
      <c r="R215" s="77">
        <v>3</v>
      </c>
      <c r="S215" s="77">
        <v>57</v>
      </c>
      <c r="T215" s="77">
        <v>270</v>
      </c>
      <c r="U215" s="77"/>
      <c r="V215" s="51">
        <f t="shared" si="89"/>
        <v>14.232209737827715</v>
      </c>
      <c r="W215" s="7">
        <f>IF(V215&lt;LeagueRatings!$K$10,((LeagueRatings!$K$10-V215)/LeagueRatings!$K$10)*36,(LeagueRatings!$K$10-V215)*6.48)</f>
        <v>-39.275720595239832</v>
      </c>
      <c r="X215" s="17">
        <v>5.44</v>
      </c>
      <c r="Y215" s="17">
        <f t="shared" si="90"/>
        <v>1.1235955056179776</v>
      </c>
      <c r="Z215" s="7">
        <f>IF(Y215&lt;LeagueRatings!$K$8,((LeagueRatings!$K$8-Y215)/LeagueRatings!$K$8)*36,(LeagueRatings!$K$8-Y215)/LeagueRatings!$K$11)</f>
        <v>18.75718113863946</v>
      </c>
      <c r="AA215" s="17">
        <v>-1.5</v>
      </c>
      <c r="AB215" s="18">
        <f>+((LeagueRatings!$I$6-E215)*5)+9.5</f>
        <v>4.0224938723325785</v>
      </c>
      <c r="AC215" s="18">
        <f t="shared" si="91"/>
        <v>4.0224938723325785</v>
      </c>
      <c r="AD215" s="18">
        <f t="shared" si="92"/>
        <v>1.4270319268410072</v>
      </c>
      <c r="AE215" s="4">
        <f t="shared" si="93"/>
        <v>9.3895257991735868</v>
      </c>
      <c r="AF215" s="42" t="s">
        <v>863</v>
      </c>
      <c r="AG215" s="5" t="s">
        <v>42</v>
      </c>
      <c r="AH215" s="5" t="s">
        <v>66</v>
      </c>
      <c r="AI215" s="5" t="s">
        <v>79</v>
      </c>
      <c r="AJ215" s="15">
        <f>+AO215*LeagueRatings!$K$27</f>
        <v>38.888888888888886</v>
      </c>
      <c r="AK215" s="73">
        <f>F215*LeagueRatings!$K$27</f>
        <v>40.123456790123456</v>
      </c>
      <c r="AL215" s="73">
        <f>G215*LeagueRatings!$K$27</f>
        <v>0</v>
      </c>
      <c r="AM215" s="73">
        <f>T215*LeagueRatings!$K$27</f>
        <v>166.66666666666666</v>
      </c>
      <c r="AN215" s="25"/>
      <c r="AO215" s="73">
        <f t="shared" si="88"/>
        <v>63</v>
      </c>
      <c r="AP215" s="116"/>
      <c r="AQ215" s="116"/>
      <c r="AR215" s="116"/>
      <c r="AS215" s="25"/>
      <c r="AT215" s="98">
        <v>143.33000000000001</v>
      </c>
      <c r="AU215" s="25"/>
    </row>
    <row r="216" spans="1:47" x14ac:dyDescent="0.2">
      <c r="A216" s="42" t="s">
        <v>789</v>
      </c>
      <c r="B216" s="77" t="s">
        <v>232</v>
      </c>
      <c r="C216" s="77">
        <v>4</v>
      </c>
      <c r="D216" s="77">
        <v>6</v>
      </c>
      <c r="E216" s="98">
        <v>4.76</v>
      </c>
      <c r="F216" s="77">
        <v>17</v>
      </c>
      <c r="G216" s="77">
        <v>15</v>
      </c>
      <c r="H216" s="190">
        <v>0</v>
      </c>
      <c r="I216" s="195">
        <v>0</v>
      </c>
      <c r="J216" s="77">
        <v>0</v>
      </c>
      <c r="K216" s="77">
        <v>0</v>
      </c>
      <c r="L216" s="98">
        <v>75.67</v>
      </c>
      <c r="M216" s="77">
        <v>84</v>
      </c>
      <c r="N216" s="77">
        <v>46</v>
      </c>
      <c r="O216" s="77">
        <v>40</v>
      </c>
      <c r="P216" s="77">
        <v>10</v>
      </c>
      <c r="Q216" s="77">
        <v>29</v>
      </c>
      <c r="R216" s="77">
        <v>0</v>
      </c>
      <c r="S216" s="77">
        <v>64</v>
      </c>
      <c r="T216" s="77">
        <v>342</v>
      </c>
      <c r="U216" s="77"/>
      <c r="V216" s="51">
        <f t="shared" si="89"/>
        <v>8.4795321637426895</v>
      </c>
      <c r="W216" s="7">
        <f>IF(V216&lt;LeagueRatings!$K$10,((LeagueRatings!$K$10-V216)/LeagueRatings!$K$10)*36,(LeagueRatings!$K$10-V216)*6.48)</f>
        <v>-1.9983699151688648</v>
      </c>
      <c r="X216" s="17">
        <v>0.18</v>
      </c>
      <c r="Y216" s="17">
        <f t="shared" si="90"/>
        <v>2.9239766081871341</v>
      </c>
      <c r="Z216" s="7">
        <f>IF(Y216&lt;LeagueRatings!$K$8,((LeagueRatings!$K$8-Y216)/LeagueRatings!$K$8)*36,(LeagueRatings!$K$8-Y216)/LeagueRatings!$K$11)</f>
        <v>-4.6183318897437173</v>
      </c>
      <c r="AA216" s="17">
        <v>0.42</v>
      </c>
      <c r="AB216" s="18">
        <f>+((LeagueRatings!$I$6-E216)*5)+9.5</f>
        <v>4.7724938723325803</v>
      </c>
      <c r="AC216" s="18">
        <f t="shared" si="91"/>
        <v>4.7724938723325803</v>
      </c>
      <c r="AD216" s="18">
        <f t="shared" si="92"/>
        <v>-0.5504162812210911</v>
      </c>
      <c r="AE216" s="4">
        <f t="shared" si="93"/>
        <v>4.8220775911114888</v>
      </c>
      <c r="AF216" s="42" t="s">
        <v>789</v>
      </c>
      <c r="AG216" s="5" t="s">
        <v>20</v>
      </c>
      <c r="AH216" s="5" t="s">
        <v>32</v>
      </c>
      <c r="AI216" s="5" t="s">
        <v>27</v>
      </c>
      <c r="AJ216" s="15">
        <f>+AO216*LeagueRatings!$K$27</f>
        <v>46.913580246913575</v>
      </c>
      <c r="AK216" s="73">
        <f>F216*LeagueRatings!$K$27</f>
        <v>10.493827160493826</v>
      </c>
      <c r="AL216" s="73">
        <f>G216*LeagueRatings!$K$27</f>
        <v>9.2592592592592595</v>
      </c>
      <c r="AM216" s="73">
        <f>T216*LeagueRatings!$K$27</f>
        <v>211.11111111111109</v>
      </c>
      <c r="AO216" s="73">
        <f t="shared" si="88"/>
        <v>76</v>
      </c>
      <c r="AT216" s="98">
        <v>19.329999999999998</v>
      </c>
    </row>
    <row r="217" spans="1:47" x14ac:dyDescent="0.2">
      <c r="A217" s="42" t="s">
        <v>912</v>
      </c>
      <c r="B217" s="77" t="s">
        <v>232</v>
      </c>
      <c r="C217" s="77">
        <v>0</v>
      </c>
      <c r="D217" s="77">
        <v>0</v>
      </c>
      <c r="E217" s="98">
        <v>2.63</v>
      </c>
      <c r="F217" s="77">
        <v>30</v>
      </c>
      <c r="G217" s="77">
        <v>0</v>
      </c>
      <c r="H217" s="190">
        <v>0</v>
      </c>
      <c r="I217" s="195">
        <v>0</v>
      </c>
      <c r="J217" s="77">
        <v>1</v>
      </c>
      <c r="K217" s="77">
        <v>1</v>
      </c>
      <c r="L217" s="98">
        <v>24</v>
      </c>
      <c r="M217" s="77">
        <v>19</v>
      </c>
      <c r="N217" s="77">
        <v>7</v>
      </c>
      <c r="O217" s="77">
        <v>7</v>
      </c>
      <c r="P217" s="77">
        <v>1</v>
      </c>
      <c r="Q217" s="77">
        <v>7</v>
      </c>
      <c r="R217" s="77">
        <v>1</v>
      </c>
      <c r="S217" s="77">
        <v>28</v>
      </c>
      <c r="T217" s="77">
        <v>100</v>
      </c>
      <c r="U217" s="77"/>
      <c r="V217" s="51">
        <f t="shared" si="89"/>
        <v>6.0606060606060606</v>
      </c>
      <c r="W217" s="7">
        <f>IF(V217&lt;LeagueRatings!$K$10,((LeagueRatings!$K$10-V217)/LeagueRatings!$K$10)*36,(LeagueRatings!$K$10-V217)*6.48)</f>
        <v>9.2984905906940529</v>
      </c>
      <c r="X217" s="17">
        <v>-0.74</v>
      </c>
      <c r="Y217" s="17">
        <f t="shared" si="90"/>
        <v>1.0101010101010102</v>
      </c>
      <c r="Z217" s="7">
        <f>IF(Y217&lt;LeagueRatings!$K$8,((LeagueRatings!$K$8-Y217)/LeagueRatings!$K$8)*36,(LeagueRatings!$K$8-Y217)/LeagueRatings!$K$11)</f>
        <v>20.498880013524364</v>
      </c>
      <c r="AA217" s="17">
        <v>-1.59</v>
      </c>
      <c r="AB217" s="18">
        <f>+((LeagueRatings!$I$6-E217)*5)+9.5</f>
        <v>15.422493872332579</v>
      </c>
      <c r="AC217" s="18">
        <f t="shared" si="91"/>
        <v>15.422493872332579</v>
      </c>
      <c r="AD217" s="18">
        <f t="shared" si="92"/>
        <v>1.3883333333333334</v>
      </c>
      <c r="AE217" s="4">
        <f t="shared" si="93"/>
        <v>14.480827205665912</v>
      </c>
      <c r="AF217" s="42" t="s">
        <v>912</v>
      </c>
      <c r="AG217" s="95" t="s">
        <v>22</v>
      </c>
      <c r="AH217" s="95" t="s">
        <v>67</v>
      </c>
      <c r="AI217" s="95" t="s">
        <v>87</v>
      </c>
      <c r="AJ217" s="15">
        <f>+AO217*LeagueRatings!$K$27</f>
        <v>14.814814814814813</v>
      </c>
      <c r="AK217" s="73">
        <f>F217*LeagueRatings!$K$27</f>
        <v>18.518518518518519</v>
      </c>
      <c r="AL217" s="73">
        <f>G217*LeagueRatings!$K$27</f>
        <v>0</v>
      </c>
      <c r="AM217" s="73">
        <f>T217*LeagueRatings!$K$27</f>
        <v>61.728395061728392</v>
      </c>
      <c r="AN217" s="77"/>
      <c r="AO217" s="73">
        <f t="shared" si="88"/>
        <v>24</v>
      </c>
      <c r="AS217" s="77"/>
      <c r="AT217" s="98">
        <v>174</v>
      </c>
      <c r="AU217" s="24"/>
    </row>
    <row r="218" spans="1:47" customFormat="1" ht="12.75" customHeight="1" x14ac:dyDescent="0.2">
      <c r="A218" s="42" t="s">
        <v>640</v>
      </c>
      <c r="B218" s="77" t="s">
        <v>232</v>
      </c>
      <c r="C218" s="77">
        <v>5</v>
      </c>
      <c r="D218" s="77">
        <v>2</v>
      </c>
      <c r="E218" s="98">
        <v>2.37</v>
      </c>
      <c r="F218" s="77">
        <v>63</v>
      </c>
      <c r="G218" s="77">
        <v>0</v>
      </c>
      <c r="H218" s="190">
        <v>0</v>
      </c>
      <c r="I218" s="195">
        <v>0</v>
      </c>
      <c r="J218" s="77">
        <v>2</v>
      </c>
      <c r="K218" s="77">
        <v>5</v>
      </c>
      <c r="L218" s="98">
        <v>64.67</v>
      </c>
      <c r="M218" s="77">
        <v>34</v>
      </c>
      <c r="N218" s="77">
        <v>17</v>
      </c>
      <c r="O218" s="77">
        <v>17</v>
      </c>
      <c r="P218" s="77">
        <v>9</v>
      </c>
      <c r="Q218" s="77">
        <v>20</v>
      </c>
      <c r="R218" s="77">
        <v>0</v>
      </c>
      <c r="S218" s="77">
        <v>104</v>
      </c>
      <c r="T218" s="77">
        <v>247</v>
      </c>
      <c r="U218" s="77"/>
      <c r="V218" s="51">
        <f t="shared" si="89"/>
        <v>8.097165991902834</v>
      </c>
      <c r="W218" s="7">
        <f>IF(V218&lt;LeagueRatings!$K$10,((LeagueRatings!$K$10-V218)/LeagueRatings!$K$10)*36,(LeagueRatings!$K$10-V218)*6.48)</f>
        <v>0.32591860295156905</v>
      </c>
      <c r="X218" s="17">
        <v>0</v>
      </c>
      <c r="Y218" s="17">
        <f t="shared" si="90"/>
        <v>3.6437246963562751</v>
      </c>
      <c r="Z218" s="7">
        <f>IF(Y218&lt;LeagueRatings!$K$8,((LeagueRatings!$K$8-Y218)/LeagueRatings!$K$8)*36,(LeagueRatings!$K$8-Y218)/LeagueRatings!$K$11)</f>
        <v>-10.368213332497223</v>
      </c>
      <c r="AA218" s="17">
        <v>0.92</v>
      </c>
      <c r="AB218" s="18">
        <f>+((LeagueRatings!$I$6-E218)*5)+9.5</f>
        <v>16.722493872332578</v>
      </c>
      <c r="AC218" s="18">
        <f t="shared" si="91"/>
        <v>16.722493872332578</v>
      </c>
      <c r="AD218" s="18">
        <f t="shared" si="92"/>
        <v>3.2497773310654092</v>
      </c>
      <c r="AE218" s="4">
        <f t="shared" si="93"/>
        <v>20.892271203397989</v>
      </c>
      <c r="AF218" s="42" t="s">
        <v>640</v>
      </c>
      <c r="AG218" s="5" t="s">
        <v>31</v>
      </c>
      <c r="AH218" s="5" t="s">
        <v>48</v>
      </c>
      <c r="AI218" s="5" t="s">
        <v>49</v>
      </c>
      <c r="AJ218" s="15">
        <f>+AO218*LeagueRatings!$K$27</f>
        <v>40.123456790123456</v>
      </c>
      <c r="AK218" s="73">
        <f>F218*LeagueRatings!$K$27</f>
        <v>38.888888888888886</v>
      </c>
      <c r="AL218" s="73">
        <f>G218*LeagueRatings!$K$27</f>
        <v>0</v>
      </c>
      <c r="AM218" s="73">
        <f>T218*LeagueRatings!$K$27</f>
        <v>152.46913580246914</v>
      </c>
      <c r="AN218" s="25"/>
      <c r="AO218" s="73">
        <f t="shared" si="88"/>
        <v>65</v>
      </c>
      <c r="AP218" s="116"/>
      <c r="AQ218" s="116"/>
      <c r="AR218" s="116"/>
      <c r="AS218" s="25"/>
      <c r="AT218" s="98">
        <v>151</v>
      </c>
      <c r="AU218" s="25"/>
    </row>
    <row r="219" spans="1:47" s="24" customFormat="1" ht="12.75" customHeight="1" x14ac:dyDescent="0.2">
      <c r="A219" s="42" t="s">
        <v>915</v>
      </c>
      <c r="B219" s="77" t="s">
        <v>232</v>
      </c>
      <c r="C219" s="77">
        <v>10</v>
      </c>
      <c r="D219" s="77">
        <v>9</v>
      </c>
      <c r="E219" s="98">
        <v>2.87</v>
      </c>
      <c r="F219" s="77">
        <v>27</v>
      </c>
      <c r="G219" s="77">
        <v>27</v>
      </c>
      <c r="H219" s="198">
        <v>0</v>
      </c>
      <c r="I219" s="198">
        <v>0</v>
      </c>
      <c r="J219" s="77">
        <v>0</v>
      </c>
      <c r="K219" s="77">
        <v>0</v>
      </c>
      <c r="L219" s="98">
        <v>166.33</v>
      </c>
      <c r="M219" s="77">
        <v>142</v>
      </c>
      <c r="N219" s="77">
        <v>56</v>
      </c>
      <c r="O219" s="77">
        <v>53</v>
      </c>
      <c r="P219" s="77">
        <v>11</v>
      </c>
      <c r="Q219" s="77">
        <v>47</v>
      </c>
      <c r="R219" s="77">
        <v>1</v>
      </c>
      <c r="S219" s="77">
        <v>149</v>
      </c>
      <c r="T219" s="77">
        <v>681</v>
      </c>
      <c r="U219" s="77"/>
      <c r="V219" s="51">
        <f t="shared" si="89"/>
        <v>6.7647058823529411</v>
      </c>
      <c r="W219" s="7">
        <f>IF(V219&lt;LeagueRatings!$K$10,((LeagueRatings!$K$10-V219)/LeagueRatings!$K$10)*36,(LeagueRatings!$K$10-V219)*6.48)</f>
        <v>6.1964034681423339</v>
      </c>
      <c r="X219" s="17">
        <v>-0.48</v>
      </c>
      <c r="Y219" s="17">
        <f t="shared" si="90"/>
        <v>1.6176470588235297</v>
      </c>
      <c r="Z219" s="7">
        <f>IF(Y219&lt;LeagueRatings!$K$8,((LeagueRatings!$K$8-Y219)/LeagueRatings!$K$8)*36,(LeagueRatings!$K$8-Y219)/LeagueRatings!$K$11)</f>
        <v>11.175412256952985</v>
      </c>
      <c r="AA219" s="17">
        <v>-0.81</v>
      </c>
      <c r="AB219" s="18">
        <f>+((LeagueRatings!$I$6-E219)*5)+9.5</f>
        <v>14.222493872332578</v>
      </c>
      <c r="AC219" s="18">
        <f t="shared" si="91"/>
        <v>14.222493872332578</v>
      </c>
      <c r="AD219" s="18">
        <f t="shared" si="92"/>
        <v>0.95392833523717946</v>
      </c>
      <c r="AE219" s="4">
        <f t="shared" si="93"/>
        <v>13.886422207569758</v>
      </c>
      <c r="AF219" s="42" t="s">
        <v>915</v>
      </c>
      <c r="AG219" s="5" t="s">
        <v>22</v>
      </c>
      <c r="AH219" s="5" t="s">
        <v>41</v>
      </c>
      <c r="AI219" s="5" t="s">
        <v>63</v>
      </c>
      <c r="AJ219" s="15">
        <f>+AO219*LeagueRatings!$K$27</f>
        <v>103.08641975308642</v>
      </c>
      <c r="AK219" s="73">
        <f>F219*LeagueRatings!$K$27</f>
        <v>16.666666666666664</v>
      </c>
      <c r="AL219" s="73">
        <f>G219*LeagueRatings!$K$27</f>
        <v>16.666666666666664</v>
      </c>
      <c r="AM219" s="73">
        <f>T219*LeagueRatings!$K$27</f>
        <v>420.37037037037032</v>
      </c>
      <c r="AN219" s="25"/>
      <c r="AO219" s="73">
        <f t="shared" si="88"/>
        <v>167</v>
      </c>
      <c r="AP219" s="116"/>
      <c r="AQ219" s="116"/>
      <c r="AR219" s="116"/>
      <c r="AS219" s="25"/>
      <c r="AT219" s="98">
        <v>62.67</v>
      </c>
      <c r="AU219" s="25"/>
    </row>
    <row r="220" spans="1:47" customFormat="1" ht="12.75" customHeight="1" x14ac:dyDescent="0.2">
      <c r="A220" s="42" t="s">
        <v>928</v>
      </c>
      <c r="B220" s="77" t="s">
        <v>232</v>
      </c>
      <c r="C220" s="77">
        <v>2</v>
      </c>
      <c r="D220" s="77">
        <v>2</v>
      </c>
      <c r="E220" s="98">
        <v>3.71</v>
      </c>
      <c r="F220" s="77">
        <v>29</v>
      </c>
      <c r="G220" s="77">
        <v>0</v>
      </c>
      <c r="H220" s="190">
        <v>0</v>
      </c>
      <c r="I220" s="195">
        <v>0</v>
      </c>
      <c r="J220" s="77">
        <v>0</v>
      </c>
      <c r="K220" s="77">
        <v>0</v>
      </c>
      <c r="L220" s="98">
        <v>34</v>
      </c>
      <c r="M220" s="77">
        <v>28</v>
      </c>
      <c r="N220" s="77">
        <v>14</v>
      </c>
      <c r="O220" s="77">
        <v>14</v>
      </c>
      <c r="P220" s="77">
        <v>5</v>
      </c>
      <c r="Q220" s="77">
        <v>11</v>
      </c>
      <c r="R220" s="77">
        <v>2</v>
      </c>
      <c r="S220" s="77">
        <v>24</v>
      </c>
      <c r="T220" s="77">
        <v>138</v>
      </c>
      <c r="U220" s="77"/>
      <c r="V220" s="51">
        <f t="shared" si="89"/>
        <v>6.6176470588235299</v>
      </c>
      <c r="W220" s="7">
        <f>IF(V220&lt;LeagueRatings!$K$10,((LeagueRatings!$K$10-V220)/LeagueRatings!$K$10)*36,(LeagueRatings!$K$10-V220)*6.48)</f>
        <v>6.8443077405740187</v>
      </c>
      <c r="X220" s="17">
        <v>-0.56000000000000005</v>
      </c>
      <c r="Y220" s="17">
        <f t="shared" si="90"/>
        <v>3.6764705882352944</v>
      </c>
      <c r="Z220" s="7">
        <f>IF(Y220&lt;LeagueRatings!$K$8,((LeagueRatings!$K$8-Y220)/LeagueRatings!$K$8)*36,(LeagueRatings!$K$8-Y220)/LeagueRatings!$K$11)</f>
        <v>-10.629811798872502</v>
      </c>
      <c r="AA220" s="17">
        <v>1.03</v>
      </c>
      <c r="AB220" s="18">
        <f>+((LeagueRatings!$I$6-E220)*5)+9.5</f>
        <v>10.022493872332578</v>
      </c>
      <c r="AC220" s="18">
        <f t="shared" si="91"/>
        <v>10.022493872332578</v>
      </c>
      <c r="AD220" s="18">
        <f t="shared" si="92"/>
        <v>1.165294117647059</v>
      </c>
      <c r="AE220" s="4">
        <f t="shared" si="93"/>
        <v>11.657787989979639</v>
      </c>
      <c r="AF220" s="42" t="s">
        <v>928</v>
      </c>
      <c r="AG220" s="95" t="s">
        <v>64</v>
      </c>
      <c r="AH220" s="95" t="s">
        <v>43</v>
      </c>
      <c r="AI220" s="95" t="s">
        <v>40</v>
      </c>
      <c r="AJ220" s="15">
        <f>+AO220*LeagueRatings!$K$27</f>
        <v>20.987654320987652</v>
      </c>
      <c r="AK220" s="73">
        <f>F220*LeagueRatings!$K$27</f>
        <v>17.901234567901234</v>
      </c>
      <c r="AL220" s="73">
        <f>G220*LeagueRatings!$K$27</f>
        <v>0</v>
      </c>
      <c r="AM220" s="73">
        <f>T220*LeagueRatings!$K$27</f>
        <v>85.185185185185176</v>
      </c>
      <c r="AN220" s="77"/>
      <c r="AO220" s="73">
        <f t="shared" si="88"/>
        <v>34</v>
      </c>
      <c r="AP220" s="116"/>
      <c r="AQ220" s="116"/>
      <c r="AR220" s="116"/>
      <c r="AS220" s="77"/>
      <c r="AT220" s="98">
        <v>150.33000000000001</v>
      </c>
      <c r="AU220" s="24"/>
    </row>
    <row r="221" spans="1:47" x14ac:dyDescent="0.2">
      <c r="A221" s="42" t="s">
        <v>927</v>
      </c>
      <c r="B221" s="77" t="s">
        <v>232</v>
      </c>
      <c r="C221" s="77">
        <v>1</v>
      </c>
      <c r="D221" s="77">
        <v>5</v>
      </c>
      <c r="E221" s="98">
        <v>4.5199999999999996</v>
      </c>
      <c r="F221" s="77">
        <v>13</v>
      </c>
      <c r="G221" s="77">
        <v>13</v>
      </c>
      <c r="H221" s="190">
        <v>0</v>
      </c>
      <c r="I221" s="195">
        <v>0</v>
      </c>
      <c r="J221" s="77">
        <v>0</v>
      </c>
      <c r="K221" s="77">
        <v>0</v>
      </c>
      <c r="L221" s="98">
        <v>63.67</v>
      </c>
      <c r="M221" s="77">
        <v>71</v>
      </c>
      <c r="N221" s="77">
        <v>35</v>
      </c>
      <c r="O221" s="77">
        <v>32</v>
      </c>
      <c r="P221" s="77">
        <v>8</v>
      </c>
      <c r="Q221" s="77">
        <v>21</v>
      </c>
      <c r="R221" s="77">
        <v>1</v>
      </c>
      <c r="S221" s="77">
        <v>54</v>
      </c>
      <c r="T221" s="77">
        <v>281</v>
      </c>
      <c r="U221" s="77"/>
      <c r="V221" s="51">
        <f t="shared" si="89"/>
        <v>7.1428571428571423</v>
      </c>
      <c r="W221" s="7">
        <f>IF(V221&lt;LeagueRatings!$K$10,((LeagueRatings!$K$10-V221)/LeagueRatings!$K$10)*36,(LeagueRatings!$K$10-V221)*6.48)</f>
        <v>4.5303639104608511</v>
      </c>
      <c r="X221" s="17">
        <v>-0.4</v>
      </c>
      <c r="Y221" s="17">
        <f t="shared" si="90"/>
        <v>2.8571428571428572</v>
      </c>
      <c r="Z221" s="7">
        <f>IF(Y221&lt;LeagueRatings!$K$8,((LeagueRatings!$K$8-Y221)/LeagueRatings!$K$8)*36,(LeagueRatings!$K$8-Y221)/LeagueRatings!$K$11)</f>
        <v>-4.0844143272023237</v>
      </c>
      <c r="AA221" s="17">
        <v>0.33</v>
      </c>
      <c r="AB221" s="18">
        <f>+((LeagueRatings!$I$6-E221)*5)+9.5</f>
        <v>5.9724938723325813</v>
      </c>
      <c r="AC221" s="18">
        <f t="shared" si="91"/>
        <v>5.9724938723325813</v>
      </c>
      <c r="AD221" s="18">
        <f t="shared" si="92"/>
        <v>-0.57562431286320104</v>
      </c>
      <c r="AE221" s="4">
        <f t="shared" si="93"/>
        <v>5.3268695594693796</v>
      </c>
      <c r="AF221" s="42" t="s">
        <v>927</v>
      </c>
      <c r="AG221" s="95" t="s">
        <v>25</v>
      </c>
      <c r="AH221" s="95" t="s">
        <v>51</v>
      </c>
      <c r="AI221" s="95" t="s">
        <v>81</v>
      </c>
      <c r="AJ221" s="15">
        <f>+AO221*LeagueRatings!$K$27</f>
        <v>39.506172839506171</v>
      </c>
      <c r="AK221" s="73">
        <f>F221*LeagueRatings!$K$27</f>
        <v>8.0246913580246915</v>
      </c>
      <c r="AL221" s="73">
        <f>G221*LeagueRatings!$K$27</f>
        <v>8.0246913580246915</v>
      </c>
      <c r="AM221" s="73">
        <f>T221*LeagueRatings!$K$27</f>
        <v>173.45679012345678</v>
      </c>
      <c r="AN221" s="77"/>
      <c r="AO221" s="73">
        <f t="shared" si="88"/>
        <v>64</v>
      </c>
      <c r="AS221" s="77"/>
      <c r="AT221" s="98">
        <v>71.33</v>
      </c>
      <c r="AU221"/>
    </row>
    <row r="222" spans="1:47" x14ac:dyDescent="0.2">
      <c r="A222" s="42" t="s">
        <v>926</v>
      </c>
      <c r="B222" s="77" t="s">
        <v>232</v>
      </c>
      <c r="C222" s="77">
        <v>1</v>
      </c>
      <c r="D222" s="77">
        <v>2</v>
      </c>
      <c r="E222" s="98">
        <v>5.64</v>
      </c>
      <c r="F222" s="77">
        <v>25</v>
      </c>
      <c r="G222" s="77">
        <v>0</v>
      </c>
      <c r="H222" s="190">
        <v>0</v>
      </c>
      <c r="I222" s="195">
        <v>0</v>
      </c>
      <c r="J222" s="77">
        <v>0</v>
      </c>
      <c r="K222" s="77">
        <v>0</v>
      </c>
      <c r="L222" s="98">
        <v>30.33</v>
      </c>
      <c r="M222" s="77">
        <v>38</v>
      </c>
      <c r="N222" s="77">
        <v>20</v>
      </c>
      <c r="O222" s="77">
        <v>19</v>
      </c>
      <c r="P222" s="77">
        <v>7</v>
      </c>
      <c r="Q222" s="77">
        <v>5</v>
      </c>
      <c r="R222" s="77">
        <v>1</v>
      </c>
      <c r="S222" s="77">
        <v>19</v>
      </c>
      <c r="T222" s="77">
        <v>135</v>
      </c>
      <c r="U222" s="77"/>
      <c r="V222" s="51">
        <f t="shared" si="89"/>
        <v>2.9850746268656714</v>
      </c>
      <c r="W222" s="7">
        <f>IF(V222&lt;LeagueRatings!$K$10,((LeagueRatings!$K$10-V222)/LeagueRatings!$K$10)*36,(LeagueRatings!$K$10-V222)*6.48)</f>
        <v>22.848510290938862</v>
      </c>
      <c r="X222" s="17">
        <v>-2.11</v>
      </c>
      <c r="Y222" s="17">
        <f t="shared" si="90"/>
        <v>5.2238805970149249</v>
      </c>
      <c r="Z222" s="7">
        <f>IF(Y222&lt;LeagueRatings!$K$8,((LeagueRatings!$K$8-Y222)/LeagueRatings!$K$8)*36,(LeagueRatings!$K$8-Y222)/LeagueRatings!$K$11)</f>
        <v>-22.991670399213991</v>
      </c>
      <c r="AA222" s="17">
        <v>2.61</v>
      </c>
      <c r="AB222" s="18">
        <f>+((LeagueRatings!$I$6-E222)*5)+9.5</f>
        <v>0.37249387233257991</v>
      </c>
      <c r="AC222" s="18">
        <f t="shared" si="91"/>
        <v>4</v>
      </c>
      <c r="AD222" s="18">
        <f t="shared" si="92"/>
        <v>-1.2644246620507749</v>
      </c>
      <c r="AE222" s="4">
        <f t="shared" si="93"/>
        <v>3.2355753379492249</v>
      </c>
      <c r="AF222" s="42" t="s">
        <v>926</v>
      </c>
      <c r="AG222" s="5" t="s">
        <v>65</v>
      </c>
      <c r="AH222" s="5" t="s">
        <v>36</v>
      </c>
      <c r="AI222" s="5" t="s">
        <v>72</v>
      </c>
      <c r="AJ222" s="15">
        <f>+AO222*LeagueRatings!$K$27</f>
        <v>19.1358024691358</v>
      </c>
      <c r="AK222" s="73">
        <f>F222*LeagueRatings!$K$27</f>
        <v>15.432098765432098</v>
      </c>
      <c r="AL222" s="73">
        <f>G222*LeagueRatings!$K$27</f>
        <v>0</v>
      </c>
      <c r="AM222" s="73">
        <f>T222*LeagueRatings!$K$27</f>
        <v>83.333333333333329</v>
      </c>
      <c r="AO222" s="73">
        <f t="shared" si="88"/>
        <v>31</v>
      </c>
      <c r="AT222" s="98">
        <v>186.67</v>
      </c>
    </row>
    <row r="223" spans="1:47" customFormat="1" ht="12.75" customHeight="1" x14ac:dyDescent="0.2">
      <c r="A223" s="42" t="s">
        <v>923</v>
      </c>
      <c r="B223" s="77" t="s">
        <v>232</v>
      </c>
      <c r="C223" s="77">
        <v>5</v>
      </c>
      <c r="D223" s="77">
        <v>2</v>
      </c>
      <c r="E223" s="98">
        <v>1.89</v>
      </c>
      <c r="F223" s="77">
        <v>73</v>
      </c>
      <c r="G223" s="77">
        <v>0</v>
      </c>
      <c r="H223" s="190">
        <v>0</v>
      </c>
      <c r="I223" s="195">
        <v>0</v>
      </c>
      <c r="J223" s="77">
        <v>19</v>
      </c>
      <c r="K223" s="77">
        <v>23</v>
      </c>
      <c r="L223" s="98">
        <v>71.33</v>
      </c>
      <c r="M223" s="77">
        <v>48</v>
      </c>
      <c r="N223" s="77">
        <v>15</v>
      </c>
      <c r="O223" s="77">
        <v>15</v>
      </c>
      <c r="P223" s="77">
        <v>2</v>
      </c>
      <c r="Q223" s="77">
        <v>16</v>
      </c>
      <c r="R223" s="77">
        <v>1</v>
      </c>
      <c r="S223" s="77">
        <v>90</v>
      </c>
      <c r="T223" s="77">
        <v>274</v>
      </c>
      <c r="U223" s="77"/>
      <c r="V223" s="51">
        <f t="shared" si="89"/>
        <v>5.4945054945054945</v>
      </c>
      <c r="W223" s="7">
        <f>IF(V223&lt;LeagueRatings!$K$10,((LeagueRatings!$K$10-V223)/LeagueRatings!$K$10)*36,(LeagueRatings!$K$10-V223)*6.48)</f>
        <v>11.792587623431421</v>
      </c>
      <c r="X223" s="17">
        <v>-1.01</v>
      </c>
      <c r="Y223" s="17">
        <f t="shared" si="90"/>
        <v>0.73260073260073255</v>
      </c>
      <c r="Z223" s="7">
        <f>IF(Y223&lt;LeagueRatings!$K$8,((LeagueRatings!$K$8-Y223)/LeagueRatings!$K$8)*36,(LeagueRatings!$K$8-Y223)/LeagueRatings!$K$11)</f>
        <v>24.757429460358331</v>
      </c>
      <c r="AA223" s="17">
        <v>-2.08</v>
      </c>
      <c r="AB223" s="18">
        <f>+((LeagueRatings!$I$6-E223)*5)+9.5</f>
        <v>19.12249387233258</v>
      </c>
      <c r="AC223" s="18">
        <f t="shared" si="91"/>
        <v>19.12249387233258</v>
      </c>
      <c r="AD223" s="18">
        <f t="shared" si="92"/>
        <v>2.2194995093228655</v>
      </c>
      <c r="AE223" s="4">
        <f t="shared" si="93"/>
        <v>18.251993381655446</v>
      </c>
      <c r="AF223" s="42" t="s">
        <v>923</v>
      </c>
      <c r="AG223" s="5" t="s">
        <v>68</v>
      </c>
      <c r="AH223" s="5" t="s">
        <v>52</v>
      </c>
      <c r="AI223" s="5" t="s">
        <v>100</v>
      </c>
      <c r="AJ223" s="15">
        <f>+AO223*LeagueRatings!$K$27</f>
        <v>44.444444444444443</v>
      </c>
      <c r="AK223" s="73">
        <f>F223*LeagueRatings!$K$27</f>
        <v>45.061728395061728</v>
      </c>
      <c r="AL223" s="73">
        <f>G223*LeagueRatings!$K$27</f>
        <v>0</v>
      </c>
      <c r="AM223" s="73">
        <f>T223*LeagueRatings!$K$27</f>
        <v>169.1358024691358</v>
      </c>
      <c r="AN223" s="25"/>
      <c r="AO223" s="73">
        <f t="shared" si="88"/>
        <v>72</v>
      </c>
      <c r="AP223" s="116"/>
      <c r="AQ223" s="116"/>
      <c r="AR223" s="116"/>
      <c r="AS223" s="25"/>
      <c r="AT223" s="98">
        <v>67.33</v>
      </c>
      <c r="AU223" s="25"/>
    </row>
    <row r="224" spans="1:47" customFormat="1" ht="12.75" customHeight="1" x14ac:dyDescent="0.2">
      <c r="A224" s="42" t="s">
        <v>922</v>
      </c>
      <c r="B224" s="77" t="s">
        <v>232</v>
      </c>
      <c r="C224" s="77">
        <v>11</v>
      </c>
      <c r="D224" s="77">
        <v>13</v>
      </c>
      <c r="E224" s="98">
        <v>4.13</v>
      </c>
      <c r="F224" s="77">
        <v>31</v>
      </c>
      <c r="G224" s="77">
        <v>31</v>
      </c>
      <c r="H224" s="190">
        <v>0</v>
      </c>
      <c r="I224" s="195">
        <v>0</v>
      </c>
      <c r="J224" s="77">
        <v>0</v>
      </c>
      <c r="K224" s="77">
        <v>0</v>
      </c>
      <c r="L224" s="98">
        <v>168</v>
      </c>
      <c r="M224" s="77">
        <v>156</v>
      </c>
      <c r="N224" s="77">
        <v>79</v>
      </c>
      <c r="O224" s="77">
        <v>77</v>
      </c>
      <c r="P224" s="77">
        <v>20</v>
      </c>
      <c r="Q224" s="77">
        <v>59</v>
      </c>
      <c r="R224" s="77">
        <v>0</v>
      </c>
      <c r="S224" s="77">
        <v>174</v>
      </c>
      <c r="T224" s="77">
        <v>719</v>
      </c>
      <c r="U224" s="77"/>
      <c r="V224" s="51">
        <f t="shared" si="89"/>
        <v>8.2058414464534071</v>
      </c>
      <c r="W224" s="7">
        <f>IF(V224&lt;LeagueRatings!$K$10,((LeagueRatings!$K$10-V224)/LeagueRatings!$K$10)*36,(LeagueRatings!$K$10-V224)*6.48)</f>
        <v>-0.22485406713431461</v>
      </c>
      <c r="X224" s="17">
        <v>0</v>
      </c>
      <c r="Y224" s="17">
        <f t="shared" si="90"/>
        <v>2.781641168289291</v>
      </c>
      <c r="Z224" s="7">
        <f>IF(Y224&lt;LeagueRatings!$K$8,((LeagueRatings!$K$8-Y224)/LeagueRatings!$K$8)*36,(LeagueRatings!$K$8-Y224)/LeagueRatings!$K$11)</f>
        <v>-3.4812508499085149</v>
      </c>
      <c r="AA224" s="17">
        <v>0.24</v>
      </c>
      <c r="AB224" s="18">
        <f>+((LeagueRatings!$I$6-E224)*5)+9.5</f>
        <v>7.9224938723325788</v>
      </c>
      <c r="AC224" s="18">
        <f t="shared" si="91"/>
        <v>7.9224938723325788</v>
      </c>
      <c r="AD224" s="18">
        <f t="shared" si="92"/>
        <v>0.42999999999999977</v>
      </c>
      <c r="AE224" s="4">
        <f t="shared" si="93"/>
        <v>8.5924938723325788</v>
      </c>
      <c r="AF224" s="42" t="s">
        <v>922</v>
      </c>
      <c r="AG224" s="5" t="s">
        <v>37</v>
      </c>
      <c r="AH224" s="5" t="s">
        <v>48</v>
      </c>
      <c r="AI224" s="5" t="s">
        <v>76</v>
      </c>
      <c r="AJ224" s="15">
        <f>+AO224*LeagueRatings!$K$27</f>
        <v>103.7037037037037</v>
      </c>
      <c r="AK224" s="73">
        <f>F224*LeagueRatings!$K$27</f>
        <v>19.1358024691358</v>
      </c>
      <c r="AL224" s="73">
        <f>G224*LeagueRatings!$K$27</f>
        <v>19.1358024691358</v>
      </c>
      <c r="AM224" s="73">
        <f>T224*LeagueRatings!$K$27</f>
        <v>443.82716049382714</v>
      </c>
      <c r="AN224" s="25"/>
      <c r="AO224" s="73">
        <f t="shared" si="88"/>
        <v>168</v>
      </c>
      <c r="AP224" s="116"/>
      <c r="AQ224" s="116"/>
      <c r="AR224" s="116"/>
      <c r="AS224" s="25"/>
      <c r="AT224" s="98">
        <v>66.67</v>
      </c>
      <c r="AU224" s="25"/>
    </row>
    <row r="225" spans="1:47" x14ac:dyDescent="0.2">
      <c r="A225" s="42" t="s">
        <v>1238</v>
      </c>
      <c r="B225" s="77" t="s">
        <v>232</v>
      </c>
      <c r="C225" s="77">
        <v>3</v>
      </c>
      <c r="D225" s="77">
        <v>3</v>
      </c>
      <c r="E225" s="98">
        <v>3.69</v>
      </c>
      <c r="F225" s="77">
        <v>32</v>
      </c>
      <c r="G225" s="77">
        <v>0</v>
      </c>
      <c r="H225" s="190">
        <v>0</v>
      </c>
      <c r="I225" s="195">
        <v>0</v>
      </c>
      <c r="J225" s="77">
        <v>1</v>
      </c>
      <c r="K225" s="77">
        <v>2</v>
      </c>
      <c r="L225" s="98">
        <v>31.67</v>
      </c>
      <c r="M225" s="77">
        <v>27</v>
      </c>
      <c r="N225" s="77">
        <v>14</v>
      </c>
      <c r="O225" s="77">
        <v>13</v>
      </c>
      <c r="P225" s="77">
        <v>3</v>
      </c>
      <c r="Q225" s="77">
        <v>16</v>
      </c>
      <c r="R225" s="77">
        <v>1</v>
      </c>
      <c r="S225" s="77">
        <v>26</v>
      </c>
      <c r="T225" s="77">
        <v>140</v>
      </c>
      <c r="U225" s="77"/>
      <c r="V225" s="51">
        <f t="shared" si="89"/>
        <v>10.791366906474821</v>
      </c>
      <c r="W225" s="7">
        <f>IF(V225&lt;LeagueRatings!$K$10,((LeagueRatings!$K$10-V225)/LeagueRatings!$K$10)*36,(LeagueRatings!$K$10-V225)*6.48)</f>
        <v>-16.979059048073076</v>
      </c>
      <c r="X225" s="17">
        <v>1.93</v>
      </c>
      <c r="Y225" s="17">
        <f t="shared" si="90"/>
        <v>2.1582733812949639</v>
      </c>
      <c r="Z225" s="7">
        <f>IF(Y225&lt;LeagueRatings!$K$8,((LeagueRatings!$K$8-Y225)/LeagueRatings!$K$8)*36,(LeagueRatings!$K$8-Y225)/LeagueRatings!$K$11)</f>
        <v>2.8789018994009825</v>
      </c>
      <c r="AA225" s="17">
        <v>-0.21</v>
      </c>
      <c r="AB225" s="18">
        <f>+((LeagueRatings!$I$6-E225)*5)+9.5</f>
        <v>10.12249387233258</v>
      </c>
      <c r="AC225" s="18">
        <f t="shared" si="91"/>
        <v>10.12249387233258</v>
      </c>
      <c r="AD225" s="18">
        <f t="shared" si="92"/>
        <v>0.96220713609093811</v>
      </c>
      <c r="AE225" s="4">
        <f t="shared" si="93"/>
        <v>12.804701008423519</v>
      </c>
      <c r="AF225" s="42" t="s">
        <v>1238</v>
      </c>
      <c r="AG225" s="5" t="s">
        <v>17</v>
      </c>
      <c r="AH225" s="5" t="s">
        <v>26</v>
      </c>
      <c r="AI225" s="5" t="s">
        <v>23</v>
      </c>
      <c r="AJ225" s="15">
        <f>+AO225*LeagueRatings!$K$27</f>
        <v>19.753086419753085</v>
      </c>
      <c r="AK225" s="73">
        <f>F225*LeagueRatings!$K$27</f>
        <v>19.753086419753085</v>
      </c>
      <c r="AL225" s="73">
        <f>G225*LeagueRatings!$K$27</f>
        <v>0</v>
      </c>
      <c r="AM225" s="73">
        <f>T225*LeagueRatings!$K$27</f>
        <v>86.419753086419746</v>
      </c>
      <c r="AO225" s="73">
        <f t="shared" si="88"/>
        <v>32</v>
      </c>
      <c r="AT225" s="98">
        <v>58</v>
      </c>
    </row>
    <row r="226" spans="1:47" x14ac:dyDescent="0.2">
      <c r="A226" s="42" t="s">
        <v>921</v>
      </c>
      <c r="B226" s="77" t="s">
        <v>232</v>
      </c>
      <c r="C226" s="77">
        <v>3</v>
      </c>
      <c r="D226" s="77">
        <v>4</v>
      </c>
      <c r="E226" s="98">
        <v>4.41</v>
      </c>
      <c r="F226" s="77">
        <v>69</v>
      </c>
      <c r="G226" s="77">
        <v>0</v>
      </c>
      <c r="H226" s="190">
        <v>0</v>
      </c>
      <c r="I226" s="195">
        <v>0</v>
      </c>
      <c r="J226" s="77">
        <v>1</v>
      </c>
      <c r="K226" s="77">
        <v>7</v>
      </c>
      <c r="L226" s="98">
        <v>63.33</v>
      </c>
      <c r="M226" s="77">
        <v>60</v>
      </c>
      <c r="N226" s="77">
        <v>31</v>
      </c>
      <c r="O226" s="77">
        <v>31</v>
      </c>
      <c r="P226" s="77">
        <v>9</v>
      </c>
      <c r="Q226" s="77">
        <v>15</v>
      </c>
      <c r="R226" s="77">
        <v>1</v>
      </c>
      <c r="S226" s="77">
        <v>74</v>
      </c>
      <c r="T226" s="77">
        <v>265</v>
      </c>
      <c r="U226" s="77"/>
      <c r="V226" s="51">
        <f t="shared" si="89"/>
        <v>5.3030303030303028</v>
      </c>
      <c r="W226" s="7">
        <f>IF(V226&lt;LeagueRatings!$K$10,((LeagueRatings!$K$10-V226)/LeagueRatings!$K$10)*36,(LeagueRatings!$K$10-V226)*6.48)</f>
        <v>12.636179266857297</v>
      </c>
      <c r="X226" s="17">
        <v>-1.1000000000000001</v>
      </c>
      <c r="Y226" s="17">
        <f t="shared" si="90"/>
        <v>3.4090909090909087</v>
      </c>
      <c r="Z226" s="7">
        <f>IF(Y226&lt;LeagueRatings!$K$8,((LeagueRatings!$K$8-Y226)/LeagueRatings!$K$8)*36,(LeagueRatings!$K$8-Y226)/LeagueRatings!$K$11)</f>
        <v>-8.4937846519405049</v>
      </c>
      <c r="AA226" s="17">
        <v>0.71</v>
      </c>
      <c r="AB226" s="18">
        <f>+((LeagueRatings!$I$6-E226)*5)+9.5</f>
        <v>6.5224938723325785</v>
      </c>
      <c r="AC226" s="18">
        <f t="shared" si="91"/>
        <v>6.5224938723325785</v>
      </c>
      <c r="AD226" s="18">
        <f t="shared" si="92"/>
        <v>0.29807200378967319</v>
      </c>
      <c r="AE226" s="4">
        <f t="shared" si="93"/>
        <v>6.4305658761222508</v>
      </c>
      <c r="AF226" s="42" t="s">
        <v>921</v>
      </c>
      <c r="AG226" s="95" t="s">
        <v>71</v>
      </c>
      <c r="AH226" s="95" t="s">
        <v>24</v>
      </c>
      <c r="AI226" s="95" t="s">
        <v>50</v>
      </c>
      <c r="AJ226" s="15">
        <f>+AO226*LeagueRatings!$K$27</f>
        <v>39.506172839506171</v>
      </c>
      <c r="AK226" s="73">
        <f>F226*LeagueRatings!$K$27</f>
        <v>42.592592592592588</v>
      </c>
      <c r="AL226" s="73">
        <f>G226*LeagueRatings!$K$27</f>
        <v>0</v>
      </c>
      <c r="AM226" s="73">
        <f>T226*LeagueRatings!$K$27</f>
        <v>163.58024691358023</v>
      </c>
      <c r="AN226" s="77"/>
      <c r="AO226" s="73">
        <f t="shared" si="88"/>
        <v>64</v>
      </c>
      <c r="AS226" s="77"/>
      <c r="AT226" s="98">
        <v>70</v>
      </c>
      <c r="AU226" s="24"/>
    </row>
    <row r="227" spans="1:47" x14ac:dyDescent="0.2">
      <c r="A227" s="42" t="s">
        <v>924</v>
      </c>
      <c r="B227" s="77" t="s">
        <v>232</v>
      </c>
      <c r="C227" s="77">
        <v>2</v>
      </c>
      <c r="D227" s="77">
        <v>6</v>
      </c>
      <c r="E227" s="98">
        <v>3.7</v>
      </c>
      <c r="F227" s="77">
        <v>43</v>
      </c>
      <c r="G227" s="77">
        <v>7</v>
      </c>
      <c r="H227" s="190">
        <v>0</v>
      </c>
      <c r="I227" s="195">
        <v>0</v>
      </c>
      <c r="J227" s="77">
        <v>0</v>
      </c>
      <c r="K227" s="77">
        <v>0</v>
      </c>
      <c r="L227" s="98">
        <v>82.67</v>
      </c>
      <c r="M227" s="77">
        <v>73</v>
      </c>
      <c r="N227" s="77">
        <v>39</v>
      </c>
      <c r="O227" s="77">
        <v>34</v>
      </c>
      <c r="P227" s="77">
        <v>8</v>
      </c>
      <c r="Q227" s="77">
        <v>39</v>
      </c>
      <c r="R227" s="77">
        <v>7</v>
      </c>
      <c r="S227" s="77">
        <v>66</v>
      </c>
      <c r="T227" s="77">
        <v>360</v>
      </c>
      <c r="U227" s="77"/>
      <c r="V227" s="51">
        <f t="shared" ref="V227" si="94">+(Q227-R227)/(T227-R227)*100</f>
        <v>9.0651558073654392</v>
      </c>
      <c r="W227" s="7">
        <f>IF(V227&lt;LeagueRatings!$K$10,((LeagueRatings!$K$10-V227)/LeagueRatings!$K$10)*36,(LeagueRatings!$K$10-V227)*6.48)</f>
        <v>-5.7932111258442838</v>
      </c>
      <c r="X227" s="17">
        <v>0.54</v>
      </c>
      <c r="Y227" s="17">
        <f t="shared" ref="Y227" si="95">(P227/(T227-R227))*100</f>
        <v>2.2662889518413598</v>
      </c>
      <c r="Z227" s="7">
        <f>IF(Y227&lt;LeagueRatings!$K$8,((LeagueRatings!$K$8-Y227)/LeagueRatings!$K$8)*36,(LeagueRatings!$K$8-Y227)/LeagueRatings!$K$11)</f>
        <v>1.2212832031481493</v>
      </c>
      <c r="AA227" s="17">
        <v>-7.0000000000000007E-2</v>
      </c>
      <c r="AB227" s="18">
        <f>+((LeagueRatings!$I$6-E227)*5)+9.5</f>
        <v>10.072493872332577</v>
      </c>
      <c r="AC227" s="18">
        <f t="shared" ref="AC227" si="96">IF(AB227&lt;4,4,AB227)</f>
        <v>10.072493872332577</v>
      </c>
      <c r="AD227" s="18">
        <f t="shared" ref="AD227" si="97">IF(M227&lt;L227,((1-(M227/L227))*7)-0.07,(1-(M227/L227))*5)</f>
        <v>0.74879762912785797</v>
      </c>
      <c r="AE227" s="4">
        <f t="shared" ref="AE227" si="98">+X227+AA227+AC227+AD227</f>
        <v>11.291291501460435</v>
      </c>
      <c r="AF227" s="42" t="s">
        <v>924</v>
      </c>
      <c r="AG227" s="95" t="s">
        <v>64</v>
      </c>
      <c r="AH227" s="95" t="s">
        <v>47</v>
      </c>
      <c r="AI227" s="95" t="s">
        <v>62</v>
      </c>
      <c r="AJ227" s="15">
        <f>+AO227*LeagueRatings!$K$27</f>
        <v>51.234567901234563</v>
      </c>
      <c r="AK227" s="73">
        <f>F227*LeagueRatings!$K$27</f>
        <v>26.543209876543209</v>
      </c>
      <c r="AL227" s="73">
        <f>G227*LeagueRatings!$K$27</f>
        <v>4.3209876543209873</v>
      </c>
      <c r="AM227" s="73">
        <f>T227*LeagueRatings!$K$27</f>
        <v>222.2222222222222</v>
      </c>
      <c r="AN227" s="77"/>
      <c r="AO227" s="73">
        <f t="shared" ref="AO227" si="99">ROUNDUP(L227,0)</f>
        <v>83</v>
      </c>
      <c r="AS227" s="77"/>
      <c r="AT227" s="98">
        <v>12.33</v>
      </c>
      <c r="AU227"/>
    </row>
    <row r="228" spans="1:47" x14ac:dyDescent="0.2">
      <c r="A228" s="42" t="s">
        <v>768</v>
      </c>
      <c r="B228" s="77" t="s">
        <v>232</v>
      </c>
      <c r="C228" s="77">
        <v>3</v>
      </c>
      <c r="D228" s="77">
        <v>1</v>
      </c>
      <c r="E228" s="98">
        <v>1.7</v>
      </c>
      <c r="F228" s="77">
        <v>7</v>
      </c>
      <c r="G228" s="77">
        <v>7</v>
      </c>
      <c r="H228" s="190">
        <v>1</v>
      </c>
      <c r="I228" s="195">
        <v>1</v>
      </c>
      <c r="J228" s="77">
        <v>0</v>
      </c>
      <c r="K228" s="77">
        <v>0</v>
      </c>
      <c r="L228" s="98">
        <v>47.67</v>
      </c>
      <c r="M228" s="77">
        <v>25</v>
      </c>
      <c r="N228" s="77">
        <v>9</v>
      </c>
      <c r="O228" s="77">
        <v>9</v>
      </c>
      <c r="P228" s="77">
        <v>4</v>
      </c>
      <c r="Q228" s="77">
        <v>11</v>
      </c>
      <c r="R228" s="77">
        <v>1</v>
      </c>
      <c r="S228" s="77">
        <v>44</v>
      </c>
      <c r="T228" s="77">
        <v>173</v>
      </c>
      <c r="U228" s="77"/>
      <c r="V228" s="51">
        <f t="shared" ref="V228" si="100">+(Q228-R228)/(T228-R228)*100</f>
        <v>5.8139534883720927</v>
      </c>
      <c r="W228" s="7">
        <f>IF(V228&lt;LeagueRatings!$K$10,((LeagueRatings!$K$10-V228)/LeagueRatings!$K$10)*36,(LeagueRatings!$K$10-V228)*6.48)</f>
        <v>10.385179927119296</v>
      </c>
      <c r="X228" s="17">
        <v>-0.83</v>
      </c>
      <c r="Y228" s="17">
        <f t="shared" ref="Y228" si="101">(P228/(T228-R228))*100</f>
        <v>2.3255813953488373</v>
      </c>
      <c r="Z228" s="7">
        <f>IF(Y228&lt;LeagueRatings!$K$8,((LeagueRatings!$K$8-Y228)/LeagueRatings!$K$8)*36,(LeagueRatings!$K$8-Y228)/LeagueRatings!$K$11)</f>
        <v>0.31137491485841917</v>
      </c>
      <c r="AA228" s="17">
        <v>0</v>
      </c>
      <c r="AB228" s="18">
        <f>+((LeagueRatings!$I$6-E228)*5)+9.5</f>
        <v>20.072493872332579</v>
      </c>
      <c r="AC228" s="18">
        <f t="shared" ref="AC228" si="102">IF(AB228&lt;4,4,AB228)</f>
        <v>20.072493872332579</v>
      </c>
      <c r="AD228" s="18">
        <f t="shared" ref="AD228" si="103">IF(M228&lt;L228,((1-(M228/L228))*7)-0.07,(1-(M228/L228))*5)</f>
        <v>3.2589280469897215</v>
      </c>
      <c r="AE228" s="4">
        <f t="shared" ref="AE228" si="104">+X228+AA228+AC228+AD228</f>
        <v>22.501421919322304</v>
      </c>
      <c r="AF228" s="42" t="s">
        <v>768</v>
      </c>
      <c r="AG228" s="95" t="s">
        <v>968</v>
      </c>
      <c r="AH228" s="95" t="s">
        <v>70</v>
      </c>
      <c r="AI228" s="95" t="s">
        <v>48</v>
      </c>
      <c r="AJ228" s="15">
        <f>+AO228*LeagueRatings!$K$27</f>
        <v>29.629629629629626</v>
      </c>
      <c r="AK228" s="73">
        <f>F228*LeagueRatings!$K$27</f>
        <v>4.3209876543209873</v>
      </c>
      <c r="AL228" s="73">
        <f>G228*LeagueRatings!$K$27</f>
        <v>4.3209876543209873</v>
      </c>
      <c r="AM228" s="73">
        <f>T228*LeagueRatings!$K$27</f>
        <v>106.79012345679011</v>
      </c>
      <c r="AN228" s="77"/>
      <c r="AO228" s="73">
        <f t="shared" ref="AO228" si="105">ROUNDUP(L228,0)</f>
        <v>48</v>
      </c>
      <c r="AS228" s="77"/>
      <c r="AT228" s="98">
        <v>12.33</v>
      </c>
      <c r="AU228"/>
    </row>
    <row r="229" spans="1:47" x14ac:dyDescent="0.2">
      <c r="A229" s="42" t="s">
        <v>1239</v>
      </c>
      <c r="B229" s="77" t="s">
        <v>232</v>
      </c>
      <c r="C229" s="77">
        <v>0</v>
      </c>
      <c r="D229" s="77">
        <v>2</v>
      </c>
      <c r="E229" s="98">
        <v>3.75</v>
      </c>
      <c r="F229" s="77">
        <v>37</v>
      </c>
      <c r="G229" s="77">
        <v>0</v>
      </c>
      <c r="H229" s="190">
        <v>0</v>
      </c>
      <c r="I229" s="195">
        <v>0</v>
      </c>
      <c r="J229" s="77">
        <v>1</v>
      </c>
      <c r="K229" s="77">
        <v>2</v>
      </c>
      <c r="L229" s="98">
        <v>36</v>
      </c>
      <c r="M229" s="77">
        <v>33</v>
      </c>
      <c r="N229" s="77">
        <v>16</v>
      </c>
      <c r="O229" s="77">
        <v>15</v>
      </c>
      <c r="P229" s="77">
        <v>4</v>
      </c>
      <c r="Q229" s="77">
        <v>15</v>
      </c>
      <c r="R229" s="77">
        <v>3</v>
      </c>
      <c r="S229" s="77">
        <v>42</v>
      </c>
      <c r="T229" s="77">
        <v>156</v>
      </c>
      <c r="U229" s="77"/>
      <c r="V229" s="51">
        <f t="shared" si="89"/>
        <v>7.8431372549019605</v>
      </c>
      <c r="W229" s="7">
        <f>IF(V229&lt;LeagueRatings!$K$10,((LeagueRatings!$K$10-V229)/LeagueRatings!$K$10)*36,(LeagueRatings!$K$10-V229)*6.48)</f>
        <v>1.4451054703099526</v>
      </c>
      <c r="X229" s="17">
        <v>-0.08</v>
      </c>
      <c r="Y229" s="17">
        <f t="shared" si="90"/>
        <v>2.6143790849673203</v>
      </c>
      <c r="Z229" s="7">
        <f>IF(Y229&lt;LeagueRatings!$K$8,((LeagueRatings!$K$8-Y229)/LeagueRatings!$K$8)*36,(LeagueRatings!$K$8-Y229)/LeagueRatings!$K$11)</f>
        <v>-2.1450372985593078</v>
      </c>
      <c r="AA229" s="17">
        <v>0.16</v>
      </c>
      <c r="AB229" s="18">
        <f>+((LeagueRatings!$I$6-E229)*5)+9.5</f>
        <v>9.8224938723325792</v>
      </c>
      <c r="AC229" s="18">
        <f t="shared" si="91"/>
        <v>9.8224938723325792</v>
      </c>
      <c r="AD229" s="18">
        <f t="shared" si="92"/>
        <v>0.51333333333333364</v>
      </c>
      <c r="AE229" s="4">
        <f t="shared" si="93"/>
        <v>10.415827205665913</v>
      </c>
      <c r="AF229" s="42" t="s">
        <v>1239</v>
      </c>
      <c r="AG229" s="95" t="s">
        <v>75</v>
      </c>
      <c r="AH229" s="95" t="s">
        <v>62</v>
      </c>
      <c r="AI229" s="95" t="s">
        <v>32</v>
      </c>
      <c r="AJ229" s="15">
        <f>+AO229*LeagueRatings!$K$27</f>
        <v>22.222222222222221</v>
      </c>
      <c r="AK229" s="73">
        <f>F229*LeagueRatings!$K$27</f>
        <v>22.839506172839506</v>
      </c>
      <c r="AL229" s="73">
        <f>G229*LeagueRatings!$K$27</f>
        <v>0</v>
      </c>
      <c r="AM229" s="73">
        <f>T229*LeagueRatings!$K$27</f>
        <v>96.296296296296291</v>
      </c>
      <c r="AN229" s="77"/>
      <c r="AO229" s="73">
        <f t="shared" si="88"/>
        <v>36</v>
      </c>
      <c r="AS229" s="77"/>
      <c r="AT229" s="98">
        <v>12.33</v>
      </c>
      <c r="AU229"/>
    </row>
    <row r="230" spans="1:47" x14ac:dyDescent="0.2">
      <c r="A230" s="110"/>
      <c r="C230"/>
      <c r="D230" s="3"/>
      <c r="G230" s="63"/>
      <c r="I230" s="189"/>
      <c r="J230" s="63"/>
      <c r="K230" s="3"/>
      <c r="N230"/>
      <c r="R230" s="63"/>
      <c r="S230" s="2"/>
      <c r="T230"/>
      <c r="U230"/>
      <c r="V230" s="51"/>
      <c r="W230" s="7"/>
      <c r="Y230" s="17"/>
      <c r="Z230" s="7"/>
      <c r="AB230" s="18"/>
      <c r="AC230" s="18"/>
      <c r="AD230" s="18"/>
      <c r="AE230" s="4"/>
      <c r="AF230" s="110"/>
      <c r="AJ230" s="15"/>
      <c r="AK230" s="73"/>
      <c r="AL230" s="73"/>
      <c r="AM230" s="73"/>
      <c r="AO230" s="73"/>
      <c r="AT230" s="114"/>
    </row>
    <row r="231" spans="1:47" customFormat="1" ht="12.75" customHeight="1" x14ac:dyDescent="0.2">
      <c r="A231" s="70" t="s">
        <v>151</v>
      </c>
      <c r="B231" s="71" t="s">
        <v>245</v>
      </c>
      <c r="C231" s="72" t="s">
        <v>105</v>
      </c>
      <c r="D231" s="71" t="s">
        <v>106</v>
      </c>
      <c r="E231" s="72" t="s">
        <v>107</v>
      </c>
      <c r="F231" s="71" t="s">
        <v>153</v>
      </c>
      <c r="G231" s="71" t="s">
        <v>108</v>
      </c>
      <c r="H231" s="197" t="s">
        <v>109</v>
      </c>
      <c r="I231" s="191" t="s">
        <v>434</v>
      </c>
      <c r="J231" s="73" t="s">
        <v>110</v>
      </c>
      <c r="K231" s="73" t="s">
        <v>246</v>
      </c>
      <c r="L231" s="72" t="s">
        <v>111</v>
      </c>
      <c r="M231" s="71" t="s">
        <v>112</v>
      </c>
      <c r="N231" s="71" t="s">
        <v>113</v>
      </c>
      <c r="O231" s="71" t="s">
        <v>114</v>
      </c>
      <c r="P231" s="71" t="s">
        <v>115</v>
      </c>
      <c r="Q231" s="71" t="s">
        <v>116</v>
      </c>
      <c r="R231" s="71" t="s">
        <v>118</v>
      </c>
      <c r="S231" s="71" t="s">
        <v>117</v>
      </c>
      <c r="T231" s="71" t="s">
        <v>156</v>
      </c>
      <c r="U231" s="71"/>
      <c r="V231" s="120" t="s">
        <v>2</v>
      </c>
      <c r="W231" s="119" t="s">
        <v>3</v>
      </c>
      <c r="X231" s="120" t="s">
        <v>4</v>
      </c>
      <c r="Y231" s="121" t="s">
        <v>5</v>
      </c>
      <c r="Z231" s="119" t="s">
        <v>6</v>
      </c>
      <c r="AA231" s="120" t="s">
        <v>7</v>
      </c>
      <c r="AB231" s="122" t="s">
        <v>8</v>
      </c>
      <c r="AC231" s="122" t="s">
        <v>101</v>
      </c>
      <c r="AD231" s="122" t="s">
        <v>9</v>
      </c>
      <c r="AE231" s="131" t="s">
        <v>10</v>
      </c>
      <c r="AF231" s="70" t="s">
        <v>151</v>
      </c>
      <c r="AG231" s="8" t="s">
        <v>11</v>
      </c>
      <c r="AH231" s="8" t="s">
        <v>12</v>
      </c>
      <c r="AI231" s="8" t="s">
        <v>13</v>
      </c>
      <c r="AJ231" s="15"/>
      <c r="AK231" s="73"/>
      <c r="AL231" s="73"/>
      <c r="AM231" s="73"/>
      <c r="AN231" s="125"/>
      <c r="AO231" s="73"/>
      <c r="AP231" s="117"/>
      <c r="AQ231" s="117"/>
      <c r="AR231" s="117"/>
      <c r="AS231" s="125"/>
      <c r="AT231" s="72" t="s">
        <v>111</v>
      </c>
      <c r="AU231" s="125"/>
    </row>
    <row r="232" spans="1:47" x14ac:dyDescent="0.2">
      <c r="A232" s="70"/>
      <c r="B232" s="19"/>
      <c r="C232" s="106"/>
      <c r="D232" s="19"/>
      <c r="E232" s="106"/>
      <c r="F232" s="19"/>
      <c r="G232" s="19"/>
      <c r="H232" s="147"/>
      <c r="I232" s="188"/>
      <c r="J232" s="15"/>
      <c r="K232" s="15"/>
      <c r="L232" s="106"/>
      <c r="M232" s="19"/>
      <c r="N232" s="19"/>
      <c r="O232" s="19"/>
      <c r="P232" s="19"/>
      <c r="Q232" s="31"/>
      <c r="R232" s="19"/>
      <c r="S232" s="19"/>
      <c r="T232" s="19"/>
      <c r="U232" s="19"/>
      <c r="V232" s="51"/>
      <c r="W232" s="7"/>
      <c r="Y232" s="17"/>
      <c r="Z232" s="7"/>
      <c r="AB232" s="18"/>
      <c r="AC232" s="18"/>
      <c r="AD232" s="18"/>
      <c r="AE232" s="4"/>
      <c r="AF232" s="70"/>
      <c r="AG232" s="8"/>
      <c r="AH232" s="8"/>
      <c r="AI232" s="8"/>
      <c r="AJ232" s="15"/>
      <c r="AK232" s="73"/>
      <c r="AL232" s="73"/>
      <c r="AM232" s="73"/>
      <c r="AN232" s="31"/>
      <c r="AO232" s="73"/>
      <c r="AS232" s="31"/>
      <c r="AT232" s="106"/>
      <c r="AU232" s="31"/>
    </row>
    <row r="233" spans="1:47" x14ac:dyDescent="0.2">
      <c r="A233" s="42" t="s">
        <v>483</v>
      </c>
      <c r="B233" s="77" t="s">
        <v>243</v>
      </c>
      <c r="C233" s="77">
        <v>3</v>
      </c>
      <c r="D233" s="77">
        <v>4</v>
      </c>
      <c r="E233" s="98">
        <v>5.47</v>
      </c>
      <c r="F233" s="77">
        <v>25</v>
      </c>
      <c r="G233" s="190">
        <v>8</v>
      </c>
      <c r="H233" s="190">
        <v>0</v>
      </c>
      <c r="I233" s="195">
        <v>0</v>
      </c>
      <c r="J233" s="77">
        <v>0</v>
      </c>
      <c r="K233" s="77">
        <v>0</v>
      </c>
      <c r="L233" s="98">
        <v>80.67</v>
      </c>
      <c r="M233" s="77">
        <v>82</v>
      </c>
      <c r="N233" s="77">
        <v>49</v>
      </c>
      <c r="O233" s="77">
        <v>49</v>
      </c>
      <c r="P233" s="77">
        <v>15</v>
      </c>
      <c r="Q233" s="77">
        <v>14</v>
      </c>
      <c r="R233" s="77">
        <v>3</v>
      </c>
      <c r="S233" s="77">
        <v>55</v>
      </c>
      <c r="T233" s="77">
        <v>332</v>
      </c>
      <c r="U233" s="77"/>
      <c r="V233" s="51">
        <f t="shared" ref="V233:V246" si="106">+(Q233-R233)/(T233-R233)*100</f>
        <v>3.3434650455927049</v>
      </c>
      <c r="W233" s="7">
        <f>IF(V233&lt;LeagueRatings!$K$10,((LeagueRatings!$K$10-V233)/LeagueRatings!$K$10)*36,(LeagueRatings!$K$10-V233)*6.48)</f>
        <v>21.269532043194442</v>
      </c>
      <c r="X233" s="17">
        <v>-1.89</v>
      </c>
      <c r="Y233" s="17">
        <f t="shared" ref="Y233:Y246" si="107">(P233/(T233-R233))*100</f>
        <v>4.5592705167173255</v>
      </c>
      <c r="Z233" s="7">
        <f>IF(Y233&lt;LeagueRatings!$K$8,((LeagueRatings!$K$8-Y233)/LeagueRatings!$K$8)*36,(LeagueRatings!$K$8-Y233)/LeagueRatings!$K$11)</f>
        <v>-17.68227224979918</v>
      </c>
      <c r="AA233" s="17">
        <v>1.89</v>
      </c>
      <c r="AB233" s="18">
        <f>+((LeagueRatings!$I$6-E233)*5)+9.5</f>
        <v>1.2224938723325796</v>
      </c>
      <c r="AC233" s="18">
        <f t="shared" ref="AC233:AC246" si="108">IF(AB233&lt;4,4,AB233)</f>
        <v>4</v>
      </c>
      <c r="AD233" s="18">
        <f t="shared" ref="AD233:AD246" si="109">IF(M233&lt;L233,((1-(M233/L233))*7)-0.07,(1-(M233/L233))*5)</f>
        <v>-8.2434610140076359E-2</v>
      </c>
      <c r="AE233" s="4">
        <f t="shared" ref="AE233:AE246" si="110">+X233+AA233+AC233+AD233</f>
        <v>3.9175653898599236</v>
      </c>
      <c r="AF233" s="42" t="s">
        <v>483</v>
      </c>
      <c r="AG233" s="5" t="s">
        <v>65</v>
      </c>
      <c r="AH233" s="5" t="s">
        <v>85</v>
      </c>
      <c r="AI233" s="5" t="s">
        <v>56</v>
      </c>
      <c r="AJ233" s="15">
        <f>+AO233*LeagueRatings!$K$27</f>
        <v>50</v>
      </c>
      <c r="AK233" s="73">
        <f>F233*LeagueRatings!$K$27</f>
        <v>15.432098765432098</v>
      </c>
      <c r="AL233" s="73">
        <f>G233*LeagueRatings!$K$27</f>
        <v>4.9382716049382713</v>
      </c>
      <c r="AM233" s="73">
        <f>T233*LeagueRatings!$K$27</f>
        <v>204.93827160493825</v>
      </c>
      <c r="AO233" s="73">
        <f t="shared" si="88"/>
        <v>81</v>
      </c>
      <c r="AT233" s="148">
        <v>15.33</v>
      </c>
    </row>
    <row r="234" spans="1:47" x14ac:dyDescent="0.2">
      <c r="A234" s="42" t="s">
        <v>930</v>
      </c>
      <c r="B234" s="77" t="s">
        <v>243</v>
      </c>
      <c r="C234" s="77">
        <v>2</v>
      </c>
      <c r="D234" s="77">
        <v>9</v>
      </c>
      <c r="E234" s="98">
        <v>4.32</v>
      </c>
      <c r="F234" s="77">
        <v>73</v>
      </c>
      <c r="G234" s="190">
        <v>0</v>
      </c>
      <c r="H234" s="190">
        <v>0</v>
      </c>
      <c r="I234" s="195">
        <v>0</v>
      </c>
      <c r="J234" s="77">
        <v>2</v>
      </c>
      <c r="K234" s="77">
        <v>9</v>
      </c>
      <c r="L234" s="98">
        <v>66.67</v>
      </c>
      <c r="M234" s="77">
        <v>66</v>
      </c>
      <c r="N234" s="77">
        <v>33</v>
      </c>
      <c r="O234" s="77">
        <v>32</v>
      </c>
      <c r="P234" s="77">
        <v>6</v>
      </c>
      <c r="Q234" s="77">
        <v>23</v>
      </c>
      <c r="R234" s="77">
        <v>3</v>
      </c>
      <c r="S234" s="77">
        <v>63</v>
      </c>
      <c r="T234" s="77">
        <v>286</v>
      </c>
      <c r="U234" s="77"/>
      <c r="V234" s="51">
        <f t="shared" si="106"/>
        <v>7.0671378091872796</v>
      </c>
      <c r="W234" s="7">
        <f>IF(V234&lt;LeagueRatings!$K$10,((LeagueRatings!$K$10-V234)/LeagueRatings!$K$10)*36,(LeagueRatings!$K$10-V234)*6.48)</f>
        <v>4.8639642930354663</v>
      </c>
      <c r="X234" s="17">
        <v>-0.4</v>
      </c>
      <c r="Y234" s="17">
        <f t="shared" si="107"/>
        <v>2.1201413427561837</v>
      </c>
      <c r="Z234" s="7">
        <f>IF(Y234&lt;LeagueRatings!$K$8,((LeagueRatings!$K$8-Y234)/LeagueRatings!$K$8)*36,(LeagueRatings!$K$8-Y234)/LeagueRatings!$K$11)</f>
        <v>3.4640803110723422</v>
      </c>
      <c r="AA234" s="17">
        <v>-0.21</v>
      </c>
      <c r="AB234" s="18">
        <f>+((LeagueRatings!$I$6-E234)*5)+9.5</f>
        <v>6.9724938723325778</v>
      </c>
      <c r="AC234" s="18">
        <f t="shared" si="108"/>
        <v>6.9724938723325778</v>
      </c>
      <c r="AD234" s="18">
        <f t="shared" si="109"/>
        <v>3.4648267586617765E-4</v>
      </c>
      <c r="AE234" s="4">
        <f t="shared" si="110"/>
        <v>6.3628403550084434</v>
      </c>
      <c r="AF234" s="42" t="s">
        <v>930</v>
      </c>
      <c r="AG234" s="5" t="s">
        <v>71</v>
      </c>
      <c r="AH234" s="5" t="s">
        <v>51</v>
      </c>
      <c r="AI234" s="5" t="s">
        <v>23</v>
      </c>
      <c r="AJ234" s="15">
        <f>+AO234*LeagueRatings!$K$27</f>
        <v>41.358024691358025</v>
      </c>
      <c r="AK234" s="73">
        <f>F234*LeagueRatings!$K$27</f>
        <v>45.061728395061728</v>
      </c>
      <c r="AL234" s="73">
        <f>G234*LeagueRatings!$K$27</f>
        <v>0</v>
      </c>
      <c r="AM234" s="73">
        <f>T234*LeagueRatings!$K$27</f>
        <v>176.54320987654319</v>
      </c>
      <c r="AO234" s="73">
        <f t="shared" si="88"/>
        <v>67</v>
      </c>
      <c r="AT234" s="148">
        <v>57</v>
      </c>
    </row>
    <row r="235" spans="1:47" s="125" customFormat="1" x14ac:dyDescent="0.2">
      <c r="A235" s="42" t="s">
        <v>934</v>
      </c>
      <c r="B235" s="77" t="s">
        <v>243</v>
      </c>
      <c r="C235" s="77">
        <v>10</v>
      </c>
      <c r="D235" s="77">
        <v>7</v>
      </c>
      <c r="E235" s="98">
        <v>3.06</v>
      </c>
      <c r="F235" s="77">
        <v>22</v>
      </c>
      <c r="G235" s="190">
        <v>22</v>
      </c>
      <c r="H235" s="194">
        <v>2</v>
      </c>
      <c r="I235" s="194">
        <v>1</v>
      </c>
      <c r="J235" s="77">
        <v>0</v>
      </c>
      <c r="K235" s="77">
        <v>0</v>
      </c>
      <c r="L235" s="98">
        <v>144.33000000000001</v>
      </c>
      <c r="M235" s="77">
        <v>133</v>
      </c>
      <c r="N235" s="77">
        <v>54</v>
      </c>
      <c r="O235" s="77">
        <v>49</v>
      </c>
      <c r="P235" s="77">
        <v>13</v>
      </c>
      <c r="Q235" s="77">
        <v>49</v>
      </c>
      <c r="R235" s="77">
        <v>1</v>
      </c>
      <c r="S235" s="77">
        <v>182</v>
      </c>
      <c r="T235" s="77">
        <v>605</v>
      </c>
      <c r="U235" s="77"/>
      <c r="V235" s="51">
        <f t="shared" si="106"/>
        <v>7.9470198675496695</v>
      </c>
      <c r="W235" s="7">
        <f>IF(V235&lt;LeagueRatings!$K$10,((LeagueRatings!$K$10-V235)/LeagueRatings!$K$10)*36,(LeagueRatings!$K$10-V235)*6.48)</f>
        <v>0.98742474806239822</v>
      </c>
      <c r="X235" s="17">
        <v>-0.08</v>
      </c>
      <c r="Y235" s="17">
        <f t="shared" si="107"/>
        <v>2.1523178807947021</v>
      </c>
      <c r="Z235" s="7">
        <f>IF(Y235&lt;LeagueRatings!$K$8,((LeagueRatings!$K$8-Y235)/LeagueRatings!$K$8)*36,(LeagueRatings!$K$8-Y235)/LeagueRatings!$K$11)</f>
        <v>2.9702956579567159</v>
      </c>
      <c r="AA235" s="17">
        <v>-0.21</v>
      </c>
      <c r="AB235" s="18">
        <f>+((LeagueRatings!$I$6-E235)*5)+9.5</f>
        <v>13.272493872332578</v>
      </c>
      <c r="AC235" s="18">
        <f t="shared" si="108"/>
        <v>13.272493872332578</v>
      </c>
      <c r="AD235" s="18">
        <f t="shared" si="109"/>
        <v>0.47950460749670981</v>
      </c>
      <c r="AE235" s="4">
        <f t="shared" si="110"/>
        <v>13.461998479829289</v>
      </c>
      <c r="AF235" s="42" t="s">
        <v>934</v>
      </c>
      <c r="AG235" s="95" t="s">
        <v>17</v>
      </c>
      <c r="AH235" s="95" t="s">
        <v>62</v>
      </c>
      <c r="AI235" s="95" t="s">
        <v>23</v>
      </c>
      <c r="AJ235" s="15">
        <f>+AO235*LeagueRatings!$K$27</f>
        <v>89.506172839506164</v>
      </c>
      <c r="AK235" s="73">
        <f>F235*LeagueRatings!$K$27</f>
        <v>13.580246913580247</v>
      </c>
      <c r="AL235" s="73">
        <f>G235*LeagueRatings!$K$27</f>
        <v>13.580246913580247</v>
      </c>
      <c r="AM235" s="73">
        <f>T235*LeagueRatings!$K$27</f>
        <v>373.45679012345676</v>
      </c>
      <c r="AN235" s="77"/>
      <c r="AO235" s="73">
        <f t="shared" si="88"/>
        <v>145</v>
      </c>
      <c r="AP235" s="116"/>
      <c r="AQ235" s="116"/>
      <c r="AR235" s="116"/>
      <c r="AS235" s="77"/>
      <c r="AT235" s="148">
        <v>209.67</v>
      </c>
      <c r="AU235"/>
    </row>
    <row r="236" spans="1:47" s="31" customFormat="1" x14ac:dyDescent="0.2">
      <c r="A236" s="42" t="s">
        <v>929</v>
      </c>
      <c r="B236" s="77" t="s">
        <v>243</v>
      </c>
      <c r="C236" s="77">
        <v>2</v>
      </c>
      <c r="D236" s="77">
        <v>1</v>
      </c>
      <c r="E236" s="98">
        <v>1.99</v>
      </c>
      <c r="F236" s="77">
        <v>30</v>
      </c>
      <c r="G236" s="190">
        <v>0</v>
      </c>
      <c r="H236" s="193">
        <v>0</v>
      </c>
      <c r="I236" s="193">
        <v>0</v>
      </c>
      <c r="J236" s="77">
        <v>13</v>
      </c>
      <c r="K236" s="77">
        <v>14</v>
      </c>
      <c r="L236" s="98">
        <v>31.67</v>
      </c>
      <c r="M236" s="77">
        <v>20</v>
      </c>
      <c r="N236" s="77">
        <v>7</v>
      </c>
      <c r="O236" s="77">
        <v>7</v>
      </c>
      <c r="P236" s="77">
        <v>5</v>
      </c>
      <c r="Q236" s="77">
        <v>11</v>
      </c>
      <c r="R236" s="77">
        <v>0</v>
      </c>
      <c r="S236" s="77">
        <v>21</v>
      </c>
      <c r="T236" s="77">
        <v>122</v>
      </c>
      <c r="U236" s="77"/>
      <c r="V236" s="51">
        <f t="shared" si="106"/>
        <v>9.0163934426229506</v>
      </c>
      <c r="W236" s="7">
        <f>IF(V236&lt;LeagueRatings!$K$10,((LeagueRatings!$K$10-V236)/LeagueRatings!$K$10)*36,(LeagueRatings!$K$10-V236)*6.48)</f>
        <v>-5.4772310023129567</v>
      </c>
      <c r="X236" s="17">
        <v>0.45</v>
      </c>
      <c r="Y236" s="17">
        <f t="shared" si="107"/>
        <v>4.0983606557377046</v>
      </c>
      <c r="Z236" s="7">
        <f>IF(Y236&lt;LeagueRatings!$K$8,((LeagueRatings!$K$8-Y236)/LeagueRatings!$K$8)*36,(LeagueRatings!$K$8-Y236)/LeagueRatings!$K$11)</f>
        <v>-14.000182502023387</v>
      </c>
      <c r="AA236" s="17">
        <v>1.38</v>
      </c>
      <c r="AB236" s="18">
        <f>+((LeagueRatings!$I$6-E236)*5)+9.5</f>
        <v>18.622493872332576</v>
      </c>
      <c r="AC236" s="18">
        <f t="shared" si="108"/>
        <v>18.622493872332576</v>
      </c>
      <c r="AD236" s="18">
        <f t="shared" si="109"/>
        <v>2.5094126934006948</v>
      </c>
      <c r="AE236" s="4">
        <f t="shared" si="110"/>
        <v>22.961906565733269</v>
      </c>
      <c r="AF236" s="42" t="s">
        <v>929</v>
      </c>
      <c r="AG236" s="95" t="s">
        <v>968</v>
      </c>
      <c r="AH236" s="95" t="s">
        <v>27</v>
      </c>
      <c r="AI236" s="95" t="s">
        <v>46</v>
      </c>
      <c r="AJ236" s="15">
        <f>+AO236*LeagueRatings!$K$27</f>
        <v>19.753086419753085</v>
      </c>
      <c r="AK236" s="73">
        <f>F236*LeagueRatings!$K$27</f>
        <v>18.518518518518519</v>
      </c>
      <c r="AL236" s="73">
        <f>G236*LeagueRatings!$K$27</f>
        <v>0</v>
      </c>
      <c r="AM236" s="73">
        <f>T236*LeagueRatings!$K$27</f>
        <v>75.308641975308632</v>
      </c>
      <c r="AN236" s="77"/>
      <c r="AO236" s="73">
        <f t="shared" si="88"/>
        <v>32</v>
      </c>
      <c r="AP236" s="116"/>
      <c r="AQ236" s="116"/>
      <c r="AR236" s="116"/>
      <c r="AS236" s="77"/>
      <c r="AT236" s="148">
        <v>49</v>
      </c>
      <c r="AU236" s="24"/>
    </row>
    <row r="237" spans="1:47" s="24" customFormat="1" ht="12.75" customHeight="1" x14ac:dyDescent="0.2">
      <c r="A237" s="42" t="s">
        <v>1246</v>
      </c>
      <c r="B237" s="77" t="s">
        <v>243</v>
      </c>
      <c r="C237" s="77">
        <v>1</v>
      </c>
      <c r="D237" s="77">
        <v>2</v>
      </c>
      <c r="E237" s="98">
        <v>2.84</v>
      </c>
      <c r="F237" s="77">
        <v>17</v>
      </c>
      <c r="G237" s="190">
        <v>0</v>
      </c>
      <c r="H237" s="198">
        <v>0</v>
      </c>
      <c r="I237" s="198">
        <v>0</v>
      </c>
      <c r="J237" s="77">
        <v>0</v>
      </c>
      <c r="K237" s="77">
        <v>0</v>
      </c>
      <c r="L237" s="98">
        <v>19</v>
      </c>
      <c r="M237" s="77">
        <v>11</v>
      </c>
      <c r="N237" s="77">
        <v>6</v>
      </c>
      <c r="O237" s="77">
        <v>6</v>
      </c>
      <c r="P237" s="77">
        <v>3</v>
      </c>
      <c r="Q237" s="77">
        <v>10</v>
      </c>
      <c r="R237" s="77">
        <v>5</v>
      </c>
      <c r="S237" s="77">
        <v>23</v>
      </c>
      <c r="T237" s="77">
        <v>79</v>
      </c>
      <c r="U237" s="77"/>
      <c r="V237" s="51">
        <f t="shared" si="106"/>
        <v>6.756756756756757</v>
      </c>
      <c r="W237" s="7">
        <f>IF(V237&lt;LeagueRatings!$K$10,((LeagueRatings!$K$10-V237)/LeagueRatings!$K$10)*36,(LeagueRatings!$K$10-V237)*6.48)</f>
        <v>6.2314253207062063</v>
      </c>
      <c r="X237" s="17">
        <v>-0.48</v>
      </c>
      <c r="Y237" s="17">
        <f t="shared" si="107"/>
        <v>4.0540540540540544</v>
      </c>
      <c r="Z237" s="7">
        <f>IF(Y237&lt;LeagueRatings!$K$8,((LeagueRatings!$K$8-Y237)/LeagueRatings!$K$8)*36,(LeagueRatings!$K$8-Y237)/LeagueRatings!$K$11)</f>
        <v>-13.646228513121059</v>
      </c>
      <c r="AA237" s="17">
        <v>1.38</v>
      </c>
      <c r="AB237" s="18">
        <f>+((LeagueRatings!$I$6-E237)*5)+9.5</f>
        <v>14.37249387233258</v>
      </c>
      <c r="AC237" s="18">
        <f t="shared" si="108"/>
        <v>14.37249387233258</v>
      </c>
      <c r="AD237" s="18">
        <f t="shared" si="109"/>
        <v>2.8773684210526316</v>
      </c>
      <c r="AE237" s="4">
        <f t="shared" si="110"/>
        <v>18.149862293385212</v>
      </c>
      <c r="AF237" s="42" t="s">
        <v>1246</v>
      </c>
      <c r="AG237" s="95" t="s">
        <v>68</v>
      </c>
      <c r="AH237" s="95" t="s">
        <v>41</v>
      </c>
      <c r="AI237" s="95" t="s">
        <v>46</v>
      </c>
      <c r="AJ237" s="15">
        <f>+AO237*LeagueRatings!$K$27</f>
        <v>11.728395061728394</v>
      </c>
      <c r="AK237" s="73">
        <f>F237*LeagueRatings!$K$27</f>
        <v>10.493827160493826</v>
      </c>
      <c r="AL237" s="73">
        <f>G237*LeagueRatings!$K$27</f>
        <v>0</v>
      </c>
      <c r="AM237" s="73">
        <f>T237*LeagueRatings!$K$27</f>
        <v>48.76543209876543</v>
      </c>
      <c r="AN237" s="77"/>
      <c r="AO237" s="73">
        <f t="shared" si="88"/>
        <v>19</v>
      </c>
      <c r="AP237" s="116"/>
      <c r="AQ237" s="116"/>
      <c r="AR237" s="116"/>
      <c r="AS237" s="77"/>
      <c r="AT237" s="148">
        <v>84.33</v>
      </c>
      <c r="AU237"/>
    </row>
    <row r="238" spans="1:47" x14ac:dyDescent="0.2">
      <c r="A238" s="42" t="s">
        <v>1253</v>
      </c>
      <c r="B238" s="77" t="s">
        <v>243</v>
      </c>
      <c r="C238" s="77">
        <v>10</v>
      </c>
      <c r="D238" s="77">
        <v>14</v>
      </c>
      <c r="E238" s="98">
        <v>5.18</v>
      </c>
      <c r="F238" s="77">
        <v>29</v>
      </c>
      <c r="G238" s="190">
        <v>29</v>
      </c>
      <c r="H238" s="190">
        <v>2</v>
      </c>
      <c r="I238" s="195">
        <v>1</v>
      </c>
      <c r="J238" s="77">
        <v>0</v>
      </c>
      <c r="K238" s="77">
        <v>0</v>
      </c>
      <c r="L238" s="98">
        <v>170.33</v>
      </c>
      <c r="M238" s="77">
        <v>211</v>
      </c>
      <c r="N238" s="77">
        <v>107</v>
      </c>
      <c r="O238" s="77">
        <v>98</v>
      </c>
      <c r="P238" s="77">
        <v>25</v>
      </c>
      <c r="Q238" s="77">
        <v>48</v>
      </c>
      <c r="R238" s="77">
        <v>5</v>
      </c>
      <c r="S238" s="77">
        <v>133</v>
      </c>
      <c r="T238" s="77">
        <v>762</v>
      </c>
      <c r="U238" s="77"/>
      <c r="V238" s="51">
        <f t="shared" si="106"/>
        <v>5.680317040951123</v>
      </c>
      <c r="W238" s="7">
        <f>IF(V238&lt;LeagueRatings!$K$10,((LeagueRatings!$K$10-V238)/LeagueRatings!$K$10)*36,(LeagueRatings!$K$10-V238)*6.48)</f>
        <v>10.973948578728441</v>
      </c>
      <c r="X238" s="17">
        <v>-0.92</v>
      </c>
      <c r="Y238" s="17">
        <f t="shared" si="107"/>
        <v>3.3025099075297231</v>
      </c>
      <c r="Z238" s="7">
        <f>IF(Y238&lt;LeagueRatings!$K$8,((LeagueRatings!$K$8-Y238)/LeagueRatings!$K$8)*36,(LeagueRatings!$K$8-Y238)/LeagueRatings!$K$11)</f>
        <v>-7.6423365785102222</v>
      </c>
      <c r="AA238" s="17">
        <v>0.71</v>
      </c>
      <c r="AB238" s="18">
        <f>+((LeagueRatings!$I$6-E238)*5)+9.5</f>
        <v>2.6724938723325806</v>
      </c>
      <c r="AC238" s="18">
        <f t="shared" si="108"/>
        <v>4</v>
      </c>
      <c r="AD238" s="18">
        <f t="shared" si="109"/>
        <v>-1.193858979627781</v>
      </c>
      <c r="AE238" s="4">
        <f t="shared" si="110"/>
        <v>2.5961410203722188</v>
      </c>
      <c r="AF238" s="42" t="s">
        <v>1253</v>
      </c>
      <c r="AG238" s="5" t="s">
        <v>95</v>
      </c>
      <c r="AH238" s="5" t="s">
        <v>63</v>
      </c>
      <c r="AI238" s="5" t="s">
        <v>50</v>
      </c>
      <c r="AJ238" s="15">
        <f>+AO238*LeagueRatings!$K$27</f>
        <v>105.55555555555554</v>
      </c>
      <c r="AK238" s="73">
        <f>F238*LeagueRatings!$K$27</f>
        <v>17.901234567901234</v>
      </c>
      <c r="AL238" s="73">
        <f>G238*LeagueRatings!$K$27</f>
        <v>17.901234567901234</v>
      </c>
      <c r="AM238" s="73">
        <f>T238*LeagueRatings!$K$27</f>
        <v>470.37037037037032</v>
      </c>
      <c r="AO238" s="73">
        <f t="shared" si="88"/>
        <v>171</v>
      </c>
      <c r="AT238" s="148">
        <v>213</v>
      </c>
    </row>
    <row r="239" spans="1:47" x14ac:dyDescent="0.2">
      <c r="A239" s="42" t="s">
        <v>1252</v>
      </c>
      <c r="B239" s="77" t="s">
        <v>243</v>
      </c>
      <c r="C239" s="77">
        <v>5</v>
      </c>
      <c r="D239" s="77">
        <v>12</v>
      </c>
      <c r="E239" s="98">
        <v>4.55</v>
      </c>
      <c r="F239" s="77">
        <v>29</v>
      </c>
      <c r="G239" s="190">
        <v>24</v>
      </c>
      <c r="H239" s="190">
        <v>0</v>
      </c>
      <c r="I239" s="195">
        <v>0</v>
      </c>
      <c r="J239" s="77">
        <v>0</v>
      </c>
      <c r="K239" s="77">
        <v>0</v>
      </c>
      <c r="L239" s="98">
        <v>140.33000000000001</v>
      </c>
      <c r="M239" s="77">
        <v>150</v>
      </c>
      <c r="N239" s="77">
        <v>79</v>
      </c>
      <c r="O239" s="77">
        <v>71</v>
      </c>
      <c r="P239" s="77">
        <v>18</v>
      </c>
      <c r="Q239" s="77">
        <v>55</v>
      </c>
      <c r="R239" s="77">
        <v>1</v>
      </c>
      <c r="S239" s="77">
        <v>77</v>
      </c>
      <c r="T239" s="77">
        <v>610</v>
      </c>
      <c r="U239" s="77"/>
      <c r="V239" s="51">
        <f t="shared" si="106"/>
        <v>8.8669950738916263</v>
      </c>
      <c r="W239" s="7">
        <f>IF(V239&lt;LeagueRatings!$K$10,((LeagueRatings!$K$10-V239)/LeagueRatings!$K$10)*36,(LeagueRatings!$K$10-V239)*6.48)</f>
        <v>-4.5091295729339755</v>
      </c>
      <c r="X239" s="17">
        <v>0.45</v>
      </c>
      <c r="Y239" s="17">
        <f t="shared" si="107"/>
        <v>2.9556650246305418</v>
      </c>
      <c r="Z239" s="7">
        <f>IF(Y239&lt;LeagueRatings!$K$8,((LeagueRatings!$K$8-Y239)/LeagueRatings!$K$8)*36,(LeagueRatings!$K$8-Y239)/LeagueRatings!$K$11)</f>
        <v>-4.871482458190072</v>
      </c>
      <c r="AA239" s="17">
        <v>0.42</v>
      </c>
      <c r="AB239" s="18">
        <f>+((LeagueRatings!$I$6-E239)*5)+9.5</f>
        <v>5.8224938723325792</v>
      </c>
      <c r="AC239" s="18">
        <f t="shared" si="108"/>
        <v>5.8224938723325792</v>
      </c>
      <c r="AD239" s="18">
        <f t="shared" si="109"/>
        <v>-0.34454500106890884</v>
      </c>
      <c r="AE239" s="4">
        <f t="shared" si="110"/>
        <v>6.3479488712636707</v>
      </c>
      <c r="AF239" s="42" t="s">
        <v>1252</v>
      </c>
      <c r="AG239" s="5" t="s">
        <v>71</v>
      </c>
      <c r="AH239" s="5" t="s">
        <v>27</v>
      </c>
      <c r="AI239" s="5" t="s">
        <v>27</v>
      </c>
      <c r="AJ239" s="15">
        <f>+AO239*LeagueRatings!$K$27</f>
        <v>87.037037037037038</v>
      </c>
      <c r="AK239" s="73">
        <f>F239*LeagueRatings!$K$27</f>
        <v>17.901234567901234</v>
      </c>
      <c r="AL239" s="73">
        <f>G239*LeagueRatings!$K$27</f>
        <v>14.814814814814813</v>
      </c>
      <c r="AM239" s="73">
        <f>T239*LeagueRatings!$K$27</f>
        <v>376.54320987654319</v>
      </c>
      <c r="AO239" s="73">
        <f t="shared" si="88"/>
        <v>141</v>
      </c>
      <c r="AT239" s="148">
        <v>22</v>
      </c>
    </row>
    <row r="240" spans="1:47" x14ac:dyDescent="0.2">
      <c r="A240" s="42" t="s">
        <v>1245</v>
      </c>
      <c r="B240" s="77" t="s">
        <v>243</v>
      </c>
      <c r="C240" s="77">
        <v>0</v>
      </c>
      <c r="D240" s="77">
        <v>1</v>
      </c>
      <c r="E240" s="98">
        <v>2.1800000000000002</v>
      </c>
      <c r="F240" s="77">
        <v>30</v>
      </c>
      <c r="G240" s="190">
        <v>0</v>
      </c>
      <c r="H240" s="190">
        <v>0</v>
      </c>
      <c r="I240" s="195">
        <v>0</v>
      </c>
      <c r="J240" s="77">
        <v>0</v>
      </c>
      <c r="K240" s="77">
        <v>0</v>
      </c>
      <c r="L240" s="98">
        <v>33</v>
      </c>
      <c r="M240" s="77">
        <v>20</v>
      </c>
      <c r="N240" s="77">
        <v>8</v>
      </c>
      <c r="O240" s="77">
        <v>8</v>
      </c>
      <c r="P240" s="77">
        <v>2</v>
      </c>
      <c r="Q240" s="77">
        <v>17</v>
      </c>
      <c r="R240" s="77">
        <v>2</v>
      </c>
      <c r="S240" s="77">
        <v>22</v>
      </c>
      <c r="T240" s="77">
        <v>136</v>
      </c>
      <c r="U240" s="77"/>
      <c r="V240" s="51">
        <f t="shared" si="106"/>
        <v>11.194029850746269</v>
      </c>
      <c r="W240" s="7">
        <f>IF(V240&lt;LeagueRatings!$K$10,((LeagueRatings!$K$10-V240)/LeagueRatings!$K$10)*36,(LeagueRatings!$K$10-V240)*6.48)</f>
        <v>-19.588314926952059</v>
      </c>
      <c r="X240" s="17">
        <v>2.38</v>
      </c>
      <c r="Y240" s="17">
        <f t="shared" si="107"/>
        <v>1.4925373134328357</v>
      </c>
      <c r="Z240" s="7">
        <f>IF(Y240&lt;LeagueRatings!$K$8,((LeagueRatings!$K$8-Y240)/LeagueRatings!$K$8)*36,(LeagueRatings!$K$8-Y240)/LeagueRatings!$K$11)</f>
        <v>13.095360019983765</v>
      </c>
      <c r="AA240" s="17">
        <v>-0.97</v>
      </c>
      <c r="AB240" s="18">
        <f>+((LeagueRatings!$I$6-E240)*5)+9.5</f>
        <v>17.672493872332577</v>
      </c>
      <c r="AC240" s="18">
        <f t="shared" si="108"/>
        <v>17.672493872332577</v>
      </c>
      <c r="AD240" s="18">
        <f t="shared" si="109"/>
        <v>2.6875757575757575</v>
      </c>
      <c r="AE240" s="4">
        <f t="shared" si="110"/>
        <v>21.770069629908335</v>
      </c>
      <c r="AF240" s="42" t="s">
        <v>1245</v>
      </c>
      <c r="AG240" s="95" t="s">
        <v>84</v>
      </c>
      <c r="AH240" s="95" t="s">
        <v>90</v>
      </c>
      <c r="AI240" s="95" t="s">
        <v>24</v>
      </c>
      <c r="AJ240" s="15">
        <f>+AO240*LeagueRatings!$K$27</f>
        <v>20.37037037037037</v>
      </c>
      <c r="AK240" s="73">
        <f>F240*LeagueRatings!$K$27</f>
        <v>18.518518518518519</v>
      </c>
      <c r="AL240" s="73">
        <f>G240*LeagueRatings!$K$27</f>
        <v>0</v>
      </c>
      <c r="AM240" s="73">
        <f>T240*LeagueRatings!$K$27</f>
        <v>83.950617283950606</v>
      </c>
      <c r="AN240" s="77"/>
      <c r="AO240" s="73">
        <f t="shared" si="88"/>
        <v>33</v>
      </c>
      <c r="AS240" s="77"/>
      <c r="AT240" s="148">
        <v>64.67</v>
      </c>
      <c r="AU240"/>
    </row>
    <row r="241" spans="1:47" x14ac:dyDescent="0.2">
      <c r="A241" s="42" t="s">
        <v>635</v>
      </c>
      <c r="B241" s="77" t="s">
        <v>243</v>
      </c>
      <c r="C241" s="77">
        <v>2</v>
      </c>
      <c r="D241" s="77">
        <v>5</v>
      </c>
      <c r="E241" s="98">
        <v>6.44</v>
      </c>
      <c r="F241" s="77">
        <v>10</v>
      </c>
      <c r="G241" s="190">
        <v>10</v>
      </c>
      <c r="H241" s="190">
        <v>0</v>
      </c>
      <c r="I241" s="195">
        <v>0</v>
      </c>
      <c r="J241" s="77">
        <v>0</v>
      </c>
      <c r="K241" s="77">
        <v>0</v>
      </c>
      <c r="L241" s="98">
        <v>57.33</v>
      </c>
      <c r="M241" s="77">
        <v>64</v>
      </c>
      <c r="N241" s="77">
        <v>43</v>
      </c>
      <c r="O241" s="77">
        <v>41</v>
      </c>
      <c r="P241" s="77">
        <v>8</v>
      </c>
      <c r="Q241" s="77">
        <v>18</v>
      </c>
      <c r="R241" s="77">
        <v>2</v>
      </c>
      <c r="S241" s="77">
        <v>38</v>
      </c>
      <c r="T241" s="77">
        <v>255</v>
      </c>
      <c r="U241" s="77"/>
      <c r="V241" s="51">
        <f t="shared" si="106"/>
        <v>6.3241106719367588</v>
      </c>
      <c r="W241" s="7">
        <f>IF(V241&lt;LeagueRatings!$K$10,((LeagueRatings!$K$10-V241)/LeagueRatings!$K$10)*36,(LeagueRatings!$K$10-V241)*6.48)</f>
        <v>8.1375553989850999</v>
      </c>
      <c r="X241" s="17">
        <v>-0.65</v>
      </c>
      <c r="Y241" s="17">
        <f t="shared" si="107"/>
        <v>3.1620553359683794</v>
      </c>
      <c r="Z241" s="7">
        <f>IF(Y241&lt;LeagueRatings!$K$8,((LeagueRatings!$K$8-Y241)/LeagueRatings!$K$8)*36,(LeagueRatings!$K$8-Y241)/LeagueRatings!$K$11)</f>
        <v>-6.5202813096663839</v>
      </c>
      <c r="AA241" s="17">
        <v>0.61</v>
      </c>
      <c r="AB241" s="18">
        <f>+((LeagueRatings!$I$6-E241)*5)+9.5</f>
        <v>-3.6275061276674236</v>
      </c>
      <c r="AC241" s="18">
        <f t="shared" si="108"/>
        <v>4</v>
      </c>
      <c r="AD241" s="18">
        <f t="shared" si="109"/>
        <v>-0.58171986743415283</v>
      </c>
      <c r="AE241" s="4">
        <f t="shared" si="110"/>
        <v>3.3782801325658474</v>
      </c>
      <c r="AF241" s="42" t="s">
        <v>635</v>
      </c>
      <c r="AG241" s="95" t="s">
        <v>65</v>
      </c>
      <c r="AH241" s="95" t="s">
        <v>21</v>
      </c>
      <c r="AI241" s="95" t="s">
        <v>38</v>
      </c>
      <c r="AJ241" s="15">
        <f>+AO241*LeagueRatings!$K$27</f>
        <v>35.802469135802468</v>
      </c>
      <c r="AK241" s="73">
        <f>F241*LeagueRatings!$K$27</f>
        <v>6.1728395061728394</v>
      </c>
      <c r="AL241" s="73">
        <f>G241*LeagueRatings!$K$27</f>
        <v>6.1728395061728394</v>
      </c>
      <c r="AM241" s="73">
        <f>T241*LeagueRatings!$K$27</f>
        <v>157.40740740740739</v>
      </c>
      <c r="AN241" s="77"/>
      <c r="AO241" s="73">
        <f t="shared" si="88"/>
        <v>58</v>
      </c>
      <c r="AS241" s="77"/>
      <c r="AT241" s="148">
        <v>104.33</v>
      </c>
      <c r="AU241"/>
    </row>
    <row r="242" spans="1:47" x14ac:dyDescent="0.2">
      <c r="A242" s="42" t="s">
        <v>935</v>
      </c>
      <c r="B242" s="77" t="s">
        <v>243</v>
      </c>
      <c r="C242" s="77">
        <v>2</v>
      </c>
      <c r="D242" s="77">
        <v>3</v>
      </c>
      <c r="E242" s="98">
        <v>6.84</v>
      </c>
      <c r="F242" s="77">
        <v>27</v>
      </c>
      <c r="G242" s="190">
        <v>0</v>
      </c>
      <c r="H242" s="190">
        <v>0</v>
      </c>
      <c r="I242" s="195">
        <v>0</v>
      </c>
      <c r="J242" s="77">
        <v>1</v>
      </c>
      <c r="K242" s="77">
        <v>2</v>
      </c>
      <c r="L242" s="98">
        <v>25</v>
      </c>
      <c r="M242" s="77">
        <v>33</v>
      </c>
      <c r="N242" s="77">
        <v>19</v>
      </c>
      <c r="O242" s="77">
        <v>19</v>
      </c>
      <c r="P242" s="77">
        <v>1</v>
      </c>
      <c r="Q242" s="77">
        <v>15</v>
      </c>
      <c r="R242" s="77">
        <v>1</v>
      </c>
      <c r="S242" s="77">
        <v>22</v>
      </c>
      <c r="T242" s="77">
        <v>122</v>
      </c>
      <c r="U242" s="77"/>
      <c r="V242" s="51">
        <f t="shared" si="106"/>
        <v>11.570247933884298</v>
      </c>
      <c r="W242" s="7">
        <f>IF(V242&lt;LeagueRatings!$K$10,((LeagueRatings!$K$10-V242)/LeagueRatings!$K$10)*36,(LeagueRatings!$K$10-V242)*6.48)</f>
        <v>-22.026208105686489</v>
      </c>
      <c r="X242" s="17">
        <v>2.72</v>
      </c>
      <c r="Y242" s="17">
        <f t="shared" si="107"/>
        <v>0.82644628099173556</v>
      </c>
      <c r="Z242" s="7">
        <f>IF(Y242&lt;LeagueRatings!$K$8,((LeagueRatings!$K$8-Y242)/LeagueRatings!$K$8)*36,(LeagueRatings!$K$8-Y242)/LeagueRatings!$K$11)</f>
        <v>23.317265465610845</v>
      </c>
      <c r="AA242" s="17">
        <v>-1.88</v>
      </c>
      <c r="AB242" s="18">
        <f>+((LeagueRatings!$I$6-E242)*5)+9.5</f>
        <v>-5.6275061276674201</v>
      </c>
      <c r="AC242" s="18">
        <f t="shared" si="108"/>
        <v>4</v>
      </c>
      <c r="AD242" s="18">
        <f t="shared" si="109"/>
        <v>-1.6000000000000003</v>
      </c>
      <c r="AE242" s="4">
        <f t="shared" si="110"/>
        <v>3.2399999999999993</v>
      </c>
      <c r="AF242" s="42" t="s">
        <v>935</v>
      </c>
      <c r="AG242" s="5" t="s">
        <v>65</v>
      </c>
      <c r="AH242" s="5" t="s">
        <v>77</v>
      </c>
      <c r="AI242" s="5" t="s">
        <v>36</v>
      </c>
      <c r="AJ242" s="15">
        <f>+AO242*LeagueRatings!$K$27</f>
        <v>15.432098765432098</v>
      </c>
      <c r="AK242" s="73">
        <f>F242*LeagueRatings!$K$27</f>
        <v>16.666666666666664</v>
      </c>
      <c r="AL242" s="73">
        <f>G242*LeagueRatings!$K$27</f>
        <v>0</v>
      </c>
      <c r="AM242" s="73">
        <f>T242*LeagueRatings!$K$27</f>
        <v>75.308641975308632</v>
      </c>
      <c r="AO242" s="73">
        <f t="shared" si="88"/>
        <v>25</v>
      </c>
      <c r="AT242" s="148">
        <v>44.67</v>
      </c>
    </row>
    <row r="243" spans="1:47" x14ac:dyDescent="0.2">
      <c r="A243" s="42" t="s">
        <v>1254</v>
      </c>
      <c r="B243" s="77" t="s">
        <v>243</v>
      </c>
      <c r="C243" s="77">
        <v>2</v>
      </c>
      <c r="D243" s="77">
        <v>1</v>
      </c>
      <c r="E243" s="98">
        <v>5.91</v>
      </c>
      <c r="F243" s="77">
        <v>26</v>
      </c>
      <c r="G243" s="190">
        <v>0</v>
      </c>
      <c r="H243" s="190">
        <v>0</v>
      </c>
      <c r="I243" s="195">
        <v>0</v>
      </c>
      <c r="J243" s="77">
        <v>0</v>
      </c>
      <c r="K243" s="77">
        <v>1</v>
      </c>
      <c r="L243" s="98">
        <v>21.33</v>
      </c>
      <c r="M243" s="77">
        <v>30</v>
      </c>
      <c r="N243" s="77">
        <v>14</v>
      </c>
      <c r="O243" s="77">
        <v>14</v>
      </c>
      <c r="P243" s="77">
        <v>2</v>
      </c>
      <c r="Q243" s="77">
        <v>7</v>
      </c>
      <c r="R243" s="77">
        <v>1</v>
      </c>
      <c r="S243" s="77">
        <v>21</v>
      </c>
      <c r="T243" s="77">
        <v>97</v>
      </c>
      <c r="U243" s="77"/>
      <c r="V243" s="51">
        <f t="shared" si="106"/>
        <v>6.25</v>
      </c>
      <c r="W243" s="7">
        <f>IF(V243&lt;LeagueRatings!$K$10,((LeagueRatings!$K$10-V243)/LeagueRatings!$K$10)*36,(LeagueRatings!$K$10-V243)*6.48)</f>
        <v>8.4640684216532431</v>
      </c>
      <c r="X243" s="17">
        <v>-0.65</v>
      </c>
      <c r="Y243" s="17">
        <f t="shared" si="107"/>
        <v>2.083333333333333</v>
      </c>
      <c r="Z243" s="7">
        <f>IF(Y243&lt;LeagueRatings!$K$8,((LeagueRatings!$K$8-Y243)/LeagueRatings!$K$8)*36,(LeagueRatings!$K$8-Y243)/LeagueRatings!$K$11)</f>
        <v>4.0289400278940066</v>
      </c>
      <c r="AA243" s="17">
        <v>-0.28000000000000003</v>
      </c>
      <c r="AB243" s="18">
        <f>+((LeagueRatings!$I$6-E243)*5)+9.5</f>
        <v>-0.97750612766742151</v>
      </c>
      <c r="AC243" s="18">
        <f t="shared" si="108"/>
        <v>4</v>
      </c>
      <c r="AD243" s="18">
        <f t="shared" si="109"/>
        <v>-2.0323488045007041</v>
      </c>
      <c r="AE243" s="4">
        <f t="shared" si="110"/>
        <v>1.0376511954992957</v>
      </c>
      <c r="AF243" s="42" t="s">
        <v>1254</v>
      </c>
      <c r="AG243" s="5" t="s">
        <v>54</v>
      </c>
      <c r="AH243" s="5" t="s">
        <v>21</v>
      </c>
      <c r="AI243" s="5" t="s">
        <v>33</v>
      </c>
      <c r="AJ243" s="15">
        <f>+AO243*LeagueRatings!$K$27</f>
        <v>13.580246913580247</v>
      </c>
      <c r="AK243" s="73">
        <f>F243*LeagueRatings!$K$27</f>
        <v>16.049382716049383</v>
      </c>
      <c r="AL243" s="73">
        <f>G243*LeagueRatings!$K$27</f>
        <v>0</v>
      </c>
      <c r="AM243" s="73">
        <f>T243*LeagueRatings!$K$27</f>
        <v>59.876543209876537</v>
      </c>
      <c r="AO243" s="73">
        <f t="shared" si="88"/>
        <v>22</v>
      </c>
      <c r="AT243" s="148">
        <v>124.33</v>
      </c>
    </row>
    <row r="244" spans="1:47" x14ac:dyDescent="0.2">
      <c r="A244" s="42" t="s">
        <v>1256</v>
      </c>
      <c r="B244" s="77" t="s">
        <v>243</v>
      </c>
      <c r="C244" s="77">
        <v>3</v>
      </c>
      <c r="D244" s="77">
        <v>6</v>
      </c>
      <c r="E244" s="98">
        <v>6.2</v>
      </c>
      <c r="F244" s="77">
        <v>27</v>
      </c>
      <c r="G244" s="190">
        <v>12</v>
      </c>
      <c r="H244" s="190">
        <v>0</v>
      </c>
      <c r="I244" s="195">
        <v>0</v>
      </c>
      <c r="J244" s="77">
        <v>0</v>
      </c>
      <c r="K244" s="77">
        <v>0</v>
      </c>
      <c r="L244" s="98">
        <v>78.33</v>
      </c>
      <c r="M244" s="77">
        <v>103</v>
      </c>
      <c r="N244" s="77">
        <v>65</v>
      </c>
      <c r="O244" s="77">
        <v>54</v>
      </c>
      <c r="P244" s="77">
        <v>9</v>
      </c>
      <c r="Q244" s="77">
        <v>30</v>
      </c>
      <c r="R244" s="77">
        <v>2</v>
      </c>
      <c r="S244" s="77">
        <v>51</v>
      </c>
      <c r="T244" s="77">
        <v>365</v>
      </c>
      <c r="U244" s="77"/>
      <c r="V244" s="51">
        <f t="shared" si="106"/>
        <v>7.7134986225895315</v>
      </c>
      <c r="W244" s="7">
        <f>IF(V244&lt;LeagueRatings!$K$10,((LeagueRatings!$K$10-V244)/LeagueRatings!$K$10)*36,(LeagueRatings!$K$10-V244)*6.48)</f>
        <v>2.0162607517924327</v>
      </c>
      <c r="X244" s="17">
        <v>-0.16</v>
      </c>
      <c r="Y244" s="17">
        <f t="shared" si="107"/>
        <v>2.4793388429752068</v>
      </c>
      <c r="Z244" s="7">
        <f>IF(Y244&lt;LeagueRatings!$K$8,((LeagueRatings!$K$8-Y244)/LeagueRatings!$K$8)*36,(LeagueRatings!$K$8-Y244)/LeagueRatings!$K$11)</f>
        <v>-1.0662357091997168</v>
      </c>
      <c r="AA244" s="17">
        <v>0.08</v>
      </c>
      <c r="AB244" s="18">
        <f>+((LeagueRatings!$I$6-E244)*5)+9.5</f>
        <v>-2.4275061276674226</v>
      </c>
      <c r="AC244" s="18">
        <f t="shared" si="108"/>
        <v>4</v>
      </c>
      <c r="AD244" s="18">
        <f t="shared" si="109"/>
        <v>-1.5747478616111321</v>
      </c>
      <c r="AE244" s="4">
        <f t="shared" si="110"/>
        <v>2.3452521383888678</v>
      </c>
      <c r="AF244" s="42" t="s">
        <v>1256</v>
      </c>
      <c r="AG244" s="5" t="s">
        <v>95</v>
      </c>
      <c r="AH244" s="5" t="s">
        <v>61</v>
      </c>
      <c r="AI244" s="5" t="s">
        <v>16</v>
      </c>
      <c r="AJ244" s="15">
        <f>+AO244*LeagueRatings!$K$27</f>
        <v>48.76543209876543</v>
      </c>
      <c r="AK244" s="73">
        <f>F244*LeagueRatings!$K$27</f>
        <v>16.666666666666664</v>
      </c>
      <c r="AL244" s="73">
        <f>G244*LeagueRatings!$K$27</f>
        <v>7.4074074074074066</v>
      </c>
      <c r="AM244" s="73">
        <f>T244*LeagueRatings!$K$27</f>
        <v>225.30864197530863</v>
      </c>
      <c r="AO244" s="73">
        <f t="shared" si="88"/>
        <v>79</v>
      </c>
      <c r="AT244" s="148">
        <v>62.33</v>
      </c>
    </row>
    <row r="245" spans="1:47" x14ac:dyDescent="0.2">
      <c r="A245" s="42" t="s">
        <v>940</v>
      </c>
      <c r="B245" s="77" t="s">
        <v>243</v>
      </c>
      <c r="C245" s="77">
        <v>5</v>
      </c>
      <c r="D245" s="77">
        <v>11</v>
      </c>
      <c r="E245" s="98">
        <v>4.3600000000000003</v>
      </c>
      <c r="F245" s="77">
        <v>23</v>
      </c>
      <c r="G245" s="190">
        <v>22</v>
      </c>
      <c r="H245" s="190">
        <v>0</v>
      </c>
      <c r="I245" s="195">
        <v>0</v>
      </c>
      <c r="J245" s="77">
        <v>0</v>
      </c>
      <c r="K245" s="77">
        <v>0</v>
      </c>
      <c r="L245" s="98">
        <v>126</v>
      </c>
      <c r="M245" s="77">
        <v>128</v>
      </c>
      <c r="N245" s="77">
        <v>66</v>
      </c>
      <c r="O245" s="77">
        <v>61</v>
      </c>
      <c r="P245" s="77">
        <v>15</v>
      </c>
      <c r="Q245" s="77">
        <v>44</v>
      </c>
      <c r="R245" s="77">
        <v>2</v>
      </c>
      <c r="S245" s="77">
        <v>56</v>
      </c>
      <c r="T245" s="77">
        <v>537</v>
      </c>
      <c r="U245" s="77"/>
      <c r="V245" s="51">
        <f t="shared" si="106"/>
        <v>7.8504672897196262</v>
      </c>
      <c r="W245" s="7">
        <f>IF(V245&lt;LeagueRatings!$K$10,((LeagueRatings!$K$10-V245)/LeagueRatings!$K$10)*36,(LeagueRatings!$K$10-V245)*6.48)</f>
        <v>1.4128111763569702</v>
      </c>
      <c r="X245" s="17">
        <v>-0.08</v>
      </c>
      <c r="Y245" s="17">
        <f t="shared" si="107"/>
        <v>2.8037383177570092</v>
      </c>
      <c r="Z245" s="7">
        <f>IF(Y245&lt;LeagueRatings!$K$8,((LeagueRatings!$K$8-Y245)/LeagueRatings!$K$8)*36,(LeagueRatings!$K$8-Y245)/LeagueRatings!$K$11)</f>
        <v>-3.6577792655454111</v>
      </c>
      <c r="AA245" s="17">
        <v>0.33</v>
      </c>
      <c r="AB245" s="18">
        <f>+((LeagueRatings!$I$6-E245)*5)+9.5</f>
        <v>6.7724938723325767</v>
      </c>
      <c r="AC245" s="18">
        <f t="shared" si="108"/>
        <v>6.7724938723325767</v>
      </c>
      <c r="AD245" s="18">
        <f t="shared" si="109"/>
        <v>-7.9365079365079083E-2</v>
      </c>
      <c r="AE245" s="4">
        <f t="shared" si="110"/>
        <v>6.9431287929674976</v>
      </c>
      <c r="AF245" s="42" t="s">
        <v>940</v>
      </c>
      <c r="AG245" s="5" t="s">
        <v>71</v>
      </c>
      <c r="AH245" s="5" t="s">
        <v>62</v>
      </c>
      <c r="AI245" s="5" t="s">
        <v>81</v>
      </c>
      <c r="AJ245" s="15">
        <f>+AO245*LeagueRatings!$K$27</f>
        <v>77.777777777777771</v>
      </c>
      <c r="AK245" s="73">
        <f>F245*LeagueRatings!$K$27</f>
        <v>14.19753086419753</v>
      </c>
      <c r="AL245" s="73">
        <f>G245*LeagueRatings!$K$27</f>
        <v>13.580246913580247</v>
      </c>
      <c r="AM245" s="73">
        <f>T245*LeagueRatings!$K$27</f>
        <v>331.48148148148147</v>
      </c>
      <c r="AO245" s="73">
        <f t="shared" si="88"/>
        <v>126</v>
      </c>
      <c r="AT245" s="148">
        <v>76.67</v>
      </c>
    </row>
    <row r="246" spans="1:47" customFormat="1" ht="12.75" customHeight="1" x14ac:dyDescent="0.2">
      <c r="A246" s="42" t="s">
        <v>547</v>
      </c>
      <c r="B246" s="77" t="s">
        <v>243</v>
      </c>
      <c r="C246" s="77">
        <v>3</v>
      </c>
      <c r="D246" s="77">
        <v>1</v>
      </c>
      <c r="E246" s="98">
        <v>2.76</v>
      </c>
      <c r="F246" s="77">
        <v>64</v>
      </c>
      <c r="G246" s="190">
        <v>0</v>
      </c>
      <c r="H246" s="190">
        <v>0</v>
      </c>
      <c r="I246" s="195">
        <v>0</v>
      </c>
      <c r="J246" s="77">
        <v>0</v>
      </c>
      <c r="K246" s="77">
        <v>0</v>
      </c>
      <c r="L246" s="98">
        <v>71.67</v>
      </c>
      <c r="M246" s="77">
        <v>56</v>
      </c>
      <c r="N246" s="77">
        <v>23</v>
      </c>
      <c r="O246" s="77">
        <v>22</v>
      </c>
      <c r="P246" s="77">
        <v>10</v>
      </c>
      <c r="Q246" s="77">
        <v>28</v>
      </c>
      <c r="R246" s="77">
        <v>5</v>
      </c>
      <c r="S246" s="77">
        <v>69</v>
      </c>
      <c r="T246" s="77">
        <v>296</v>
      </c>
      <c r="U246" s="77"/>
      <c r="V246" s="51">
        <f t="shared" si="106"/>
        <v>7.9037800687285218</v>
      </c>
      <c r="W246" s="7">
        <f>IF(V246&lt;LeagueRatings!$K$10,((LeagueRatings!$K$10-V246)/LeagueRatings!$K$10)*36,(LeagueRatings!$K$10-V246)*6.48)</f>
        <v>1.1779284507504946</v>
      </c>
      <c r="X246" s="17">
        <v>-0.08</v>
      </c>
      <c r="Y246" s="17">
        <f t="shared" si="107"/>
        <v>3.4364261168384882</v>
      </c>
      <c r="Z246" s="7">
        <f>IF(Y246&lt;LeagueRatings!$K$8,((LeagueRatings!$K$8-Y246)/LeagueRatings!$K$8)*36,(LeagueRatings!$K$8-Y246)/LeagueRatings!$K$11)</f>
        <v>-8.7121585612918047</v>
      </c>
      <c r="AA246" s="17">
        <v>0.81</v>
      </c>
      <c r="AB246" s="18">
        <f>+((LeagueRatings!$I$6-E246)*5)+9.5</f>
        <v>14.77249387233258</v>
      </c>
      <c r="AC246" s="18">
        <f t="shared" si="108"/>
        <v>14.77249387233258</v>
      </c>
      <c r="AD246" s="18">
        <f t="shared" si="109"/>
        <v>1.4604869540951582</v>
      </c>
      <c r="AE246" s="4">
        <f t="shared" si="110"/>
        <v>16.962980826427739</v>
      </c>
      <c r="AF246" s="42" t="s">
        <v>547</v>
      </c>
      <c r="AG246" s="95" t="s">
        <v>57</v>
      </c>
      <c r="AH246" s="95" t="s">
        <v>62</v>
      </c>
      <c r="AI246" s="95" t="s">
        <v>55</v>
      </c>
      <c r="AJ246" s="15">
        <f>+AO246*LeagueRatings!$K$27</f>
        <v>44.444444444444443</v>
      </c>
      <c r="AK246" s="73">
        <f>F246*LeagueRatings!$K$27</f>
        <v>39.506172839506171</v>
      </c>
      <c r="AL246" s="73">
        <f>G246*LeagueRatings!$K$27</f>
        <v>0</v>
      </c>
      <c r="AM246" s="73">
        <f>T246*LeagueRatings!$K$27</f>
        <v>182.71604938271605</v>
      </c>
      <c r="AN246" s="77"/>
      <c r="AO246" s="73">
        <f t="shared" si="88"/>
        <v>72</v>
      </c>
      <c r="AP246" s="116"/>
      <c r="AQ246" s="116"/>
      <c r="AR246" s="116"/>
      <c r="AS246" s="77"/>
      <c r="AT246" s="148">
        <v>23.67</v>
      </c>
    </row>
    <row r="247" spans="1:47" customFormat="1" ht="12.75" customHeight="1" x14ac:dyDescent="0.2">
      <c r="A247" s="110"/>
      <c r="D247" s="3"/>
      <c r="E247" s="3"/>
      <c r="G247" s="63"/>
      <c r="H247" s="189"/>
      <c r="I247" s="189"/>
      <c r="J247" s="63"/>
      <c r="K247" s="3"/>
      <c r="L247" s="114"/>
      <c r="R247" s="63"/>
      <c r="S247" s="2"/>
      <c r="V247" s="51"/>
      <c r="W247" s="7"/>
      <c r="X247" s="17"/>
      <c r="Y247" s="17"/>
      <c r="Z247" s="7"/>
      <c r="AA247" s="17"/>
      <c r="AB247" s="18"/>
      <c r="AC247" s="18"/>
      <c r="AD247" s="18"/>
      <c r="AE247" s="4"/>
      <c r="AF247" s="110"/>
      <c r="AG247" s="5"/>
      <c r="AH247" s="5"/>
      <c r="AI247" s="5"/>
      <c r="AJ247" s="15"/>
      <c r="AK247" s="73"/>
      <c r="AL247" s="73"/>
      <c r="AM247" s="73"/>
      <c r="AN247" s="25"/>
      <c r="AO247" s="73"/>
      <c r="AP247" s="116"/>
      <c r="AQ247" s="116"/>
      <c r="AR247" s="116"/>
      <c r="AS247" s="25"/>
      <c r="AT247" s="114"/>
      <c r="AU247" s="25"/>
    </row>
    <row r="248" spans="1:47" x14ac:dyDescent="0.2">
      <c r="A248" s="70" t="s">
        <v>151</v>
      </c>
      <c r="B248" s="71" t="s">
        <v>245</v>
      </c>
      <c r="C248" s="72" t="s">
        <v>105</v>
      </c>
      <c r="D248" s="71" t="s">
        <v>106</v>
      </c>
      <c r="E248" s="72" t="s">
        <v>107</v>
      </c>
      <c r="F248" s="71" t="s">
        <v>153</v>
      </c>
      <c r="G248" s="71" t="s">
        <v>108</v>
      </c>
      <c r="H248" s="197" t="s">
        <v>109</v>
      </c>
      <c r="I248" s="191" t="s">
        <v>434</v>
      </c>
      <c r="J248" s="73" t="s">
        <v>110</v>
      </c>
      <c r="K248" s="73" t="s">
        <v>246</v>
      </c>
      <c r="L248" s="72" t="s">
        <v>111</v>
      </c>
      <c r="M248" s="71" t="s">
        <v>112</v>
      </c>
      <c r="N248" s="71" t="s">
        <v>113</v>
      </c>
      <c r="O248" s="71" t="s">
        <v>114</v>
      </c>
      <c r="P248" s="71" t="s">
        <v>115</v>
      </c>
      <c r="Q248" s="71" t="s">
        <v>116</v>
      </c>
      <c r="R248" s="71" t="s">
        <v>118</v>
      </c>
      <c r="S248" s="71" t="s">
        <v>117</v>
      </c>
      <c r="T248" s="71" t="s">
        <v>156</v>
      </c>
      <c r="U248" s="71"/>
      <c r="V248" s="120" t="s">
        <v>2</v>
      </c>
      <c r="W248" s="119" t="s">
        <v>3</v>
      </c>
      <c r="X248" s="120" t="s">
        <v>4</v>
      </c>
      <c r="Y248" s="121" t="s">
        <v>5</v>
      </c>
      <c r="Z248" s="119" t="s">
        <v>6</v>
      </c>
      <c r="AA248" s="120" t="s">
        <v>7</v>
      </c>
      <c r="AB248" s="122" t="s">
        <v>8</v>
      </c>
      <c r="AC248" s="122" t="s">
        <v>101</v>
      </c>
      <c r="AD248" s="122" t="s">
        <v>9</v>
      </c>
      <c r="AE248" s="131" t="s">
        <v>10</v>
      </c>
      <c r="AF248" s="70" t="s">
        <v>151</v>
      </c>
      <c r="AG248" s="8" t="s">
        <v>11</v>
      </c>
      <c r="AH248" s="8" t="s">
        <v>12</v>
      </c>
      <c r="AI248" s="8" t="s">
        <v>13</v>
      </c>
      <c r="AJ248" s="15"/>
      <c r="AK248" s="73"/>
      <c r="AL248" s="73"/>
      <c r="AM248" s="73"/>
      <c r="AN248" s="125"/>
      <c r="AO248" s="73"/>
      <c r="AP248" s="117"/>
      <c r="AQ248" s="117"/>
      <c r="AR248" s="117"/>
      <c r="AS248" s="125"/>
      <c r="AT248" s="72" t="s">
        <v>111</v>
      </c>
      <c r="AU248" s="125"/>
    </row>
    <row r="249" spans="1:47" x14ac:dyDescent="0.2">
      <c r="A249" s="70"/>
      <c r="B249" s="19"/>
      <c r="C249" s="106"/>
      <c r="D249" s="19"/>
      <c r="E249" s="106"/>
      <c r="F249" s="19"/>
      <c r="G249" s="19"/>
      <c r="H249" s="147"/>
      <c r="I249" s="188"/>
      <c r="J249" s="15"/>
      <c r="K249" s="15"/>
      <c r="L249" s="106"/>
      <c r="M249" s="19"/>
      <c r="N249" s="19"/>
      <c r="O249" s="19"/>
      <c r="P249" s="19"/>
      <c r="Q249" s="31"/>
      <c r="R249" s="19"/>
      <c r="S249" s="19"/>
      <c r="T249" s="19"/>
      <c r="U249" s="19"/>
      <c r="V249" s="51"/>
      <c r="W249" s="7"/>
      <c r="Y249" s="17"/>
      <c r="Z249" s="7"/>
      <c r="AB249" s="18"/>
      <c r="AC249" s="18"/>
      <c r="AD249" s="18"/>
      <c r="AE249" s="4"/>
      <c r="AF249" s="70"/>
      <c r="AG249" s="8"/>
      <c r="AH249" s="8"/>
      <c r="AI249" s="8"/>
      <c r="AJ249" s="15"/>
      <c r="AK249" s="73"/>
      <c r="AL249" s="73"/>
      <c r="AM249" s="73"/>
      <c r="AN249" s="31"/>
      <c r="AO249" s="73"/>
      <c r="AS249" s="31"/>
      <c r="AT249" s="106"/>
      <c r="AU249" s="31"/>
    </row>
    <row r="250" spans="1:47" x14ac:dyDescent="0.2">
      <c r="A250" s="42" t="s">
        <v>903</v>
      </c>
      <c r="B250" s="77" t="s">
        <v>244</v>
      </c>
      <c r="C250" s="77">
        <v>13</v>
      </c>
      <c r="D250" s="77">
        <v>10</v>
      </c>
      <c r="E250" s="98">
        <v>3.39</v>
      </c>
      <c r="F250" s="77">
        <v>32</v>
      </c>
      <c r="G250" s="77">
        <v>32</v>
      </c>
      <c r="H250" s="193">
        <v>0</v>
      </c>
      <c r="I250" s="193">
        <v>0</v>
      </c>
      <c r="J250" s="77">
        <v>0</v>
      </c>
      <c r="K250" s="77">
        <v>0</v>
      </c>
      <c r="L250" s="98">
        <v>202</v>
      </c>
      <c r="M250" s="77">
        <v>228</v>
      </c>
      <c r="N250" s="77">
        <v>83</v>
      </c>
      <c r="O250" s="77">
        <v>76</v>
      </c>
      <c r="P250" s="77">
        <v>15</v>
      </c>
      <c r="Q250" s="77">
        <v>46</v>
      </c>
      <c r="R250" s="77">
        <v>0</v>
      </c>
      <c r="S250" s="77">
        <v>119</v>
      </c>
      <c r="T250" s="77">
        <v>857</v>
      </c>
      <c r="U250" s="77"/>
      <c r="V250" s="51">
        <f t="shared" ref="V250:V263" si="111">+(Q250-R250)/(T250-R250)*100</f>
        <v>5.3675612602100351</v>
      </c>
      <c r="W250" s="7">
        <f>IF(V250&lt;LeagueRatings!$K$10,((LeagueRatings!$K$10-V250)/LeagueRatings!$K$10)*36,(LeagueRatings!$K$10-V250)*6.48)</f>
        <v>12.351872063403484</v>
      </c>
      <c r="X250" s="17">
        <v>-1.01</v>
      </c>
      <c r="Y250" s="17">
        <f t="shared" ref="Y250:Y263" si="112">(P250/(T250-R250))*100</f>
        <v>1.7502917152858808</v>
      </c>
      <c r="Z250" s="7">
        <f>IF(Y250&lt;LeagueRatings!$K$8,((LeagueRatings!$K$8-Y250)/LeagueRatings!$K$8)*36,(LeagueRatings!$K$8-Y250)/LeagueRatings!$K$11)</f>
        <v>9.1398329289191178</v>
      </c>
      <c r="AA250" s="17">
        <v>-0.65</v>
      </c>
      <c r="AB250" s="18">
        <f>+((LeagueRatings!$I$6-E250)*5)+9.5</f>
        <v>11.622493872332578</v>
      </c>
      <c r="AC250" s="18">
        <f t="shared" ref="AC250:AC263" si="113">IF(AB250&lt;4,4,AB250)</f>
        <v>11.622493872332578</v>
      </c>
      <c r="AD250" s="18">
        <f t="shared" ref="AD250:AD263" si="114">IF(M250&lt;L250,((1-(M250/L250))*7)-0.07,(1-(M250/L250))*5)</f>
        <v>-0.64356435643564303</v>
      </c>
      <c r="AE250" s="4">
        <f t="shared" ref="AE250:AE263" si="115">+X250+AA250+AC250+AD250</f>
        <v>9.3189295158969347</v>
      </c>
      <c r="AF250" s="42" t="s">
        <v>903</v>
      </c>
      <c r="AG250" s="95" t="s">
        <v>42</v>
      </c>
      <c r="AH250" s="95" t="s">
        <v>52</v>
      </c>
      <c r="AI250" s="95" t="s">
        <v>67</v>
      </c>
      <c r="AJ250" s="15">
        <f>+AO250*LeagueRatings!$K$27</f>
        <v>124.69135802469135</v>
      </c>
      <c r="AK250" s="73">
        <f>F250*LeagueRatings!$K$27</f>
        <v>19.753086419753085</v>
      </c>
      <c r="AL250" s="73">
        <f>G250*LeagueRatings!$K$27</f>
        <v>19.753086419753085</v>
      </c>
      <c r="AM250" s="73">
        <f>T250*LeagueRatings!$K$27</f>
        <v>529.01234567901236</v>
      </c>
      <c r="AN250" s="77"/>
      <c r="AO250" s="73">
        <f t="shared" si="88"/>
        <v>202</v>
      </c>
      <c r="AS250" s="77"/>
      <c r="AT250" s="148">
        <v>203.67</v>
      </c>
      <c r="AU250" s="24"/>
    </row>
    <row r="251" spans="1:47" s="29" customFormat="1" x14ac:dyDescent="0.2">
      <c r="A251" s="42" t="s">
        <v>899</v>
      </c>
      <c r="B251" s="77" t="s">
        <v>244</v>
      </c>
      <c r="C251" s="77">
        <v>2</v>
      </c>
      <c r="D251" s="77">
        <v>3</v>
      </c>
      <c r="E251" s="98">
        <v>2.7</v>
      </c>
      <c r="F251" s="77">
        <v>66</v>
      </c>
      <c r="G251" s="77">
        <v>0</v>
      </c>
      <c r="H251" s="194">
        <v>0</v>
      </c>
      <c r="I251" s="194">
        <v>0</v>
      </c>
      <c r="J251" s="77">
        <v>5</v>
      </c>
      <c r="K251" s="77">
        <v>7</v>
      </c>
      <c r="L251" s="98">
        <v>53.33</v>
      </c>
      <c r="M251" s="77">
        <v>46</v>
      </c>
      <c r="N251" s="77">
        <v>16</v>
      </c>
      <c r="O251" s="77">
        <v>16</v>
      </c>
      <c r="P251" s="77">
        <v>2</v>
      </c>
      <c r="Q251" s="77">
        <v>27</v>
      </c>
      <c r="R251" s="77">
        <v>4</v>
      </c>
      <c r="S251" s="77">
        <v>76</v>
      </c>
      <c r="T251" s="77">
        <v>234</v>
      </c>
      <c r="U251" s="77"/>
      <c r="V251" s="51">
        <f t="shared" si="111"/>
        <v>10</v>
      </c>
      <c r="W251" s="7">
        <f>IF(V251&lt;LeagueRatings!$K$10,((LeagueRatings!$K$10-V251)/LeagueRatings!$K$10)*36,(LeagueRatings!$K$10-V251)*6.48)</f>
        <v>-11.851001494116238</v>
      </c>
      <c r="X251" s="17">
        <v>1.24</v>
      </c>
      <c r="Y251" s="17">
        <f t="shared" si="112"/>
        <v>0.86956521739130432</v>
      </c>
      <c r="Z251" s="7">
        <f>IF(Y251&lt;LeagueRatings!$K$8,((LeagueRatings!$K$8-Y251)/LeagueRatings!$K$8)*36,(LeagueRatings!$K$8-Y251)/LeagueRatings!$K$11)</f>
        <v>22.655557576860108</v>
      </c>
      <c r="AA251" s="17">
        <v>-1.88</v>
      </c>
      <c r="AB251" s="18">
        <f>+((LeagueRatings!$I$6-E251)*5)+9.5</f>
        <v>15.072493872332577</v>
      </c>
      <c r="AC251" s="18">
        <f t="shared" si="113"/>
        <v>15.072493872332577</v>
      </c>
      <c r="AD251" s="18">
        <f t="shared" si="114"/>
        <v>0.89212263266454173</v>
      </c>
      <c r="AE251" s="4">
        <f t="shared" si="115"/>
        <v>15.324616504997119</v>
      </c>
      <c r="AF251" s="42" t="s">
        <v>899</v>
      </c>
      <c r="AG251" s="5" t="s">
        <v>14</v>
      </c>
      <c r="AH251" s="5" t="s">
        <v>19</v>
      </c>
      <c r="AI251" s="5" t="s">
        <v>36</v>
      </c>
      <c r="AJ251" s="15">
        <f>+AO251*LeagueRatings!$K$27</f>
        <v>33.333333333333329</v>
      </c>
      <c r="AK251" s="73">
        <f>F251*LeagueRatings!$K$27</f>
        <v>40.74074074074074</v>
      </c>
      <c r="AL251" s="73">
        <f>G251*LeagueRatings!$K$27</f>
        <v>0</v>
      </c>
      <c r="AM251" s="73">
        <f>T251*LeagueRatings!$K$27</f>
        <v>144.44444444444443</v>
      </c>
      <c r="AN251" s="25"/>
      <c r="AO251" s="73">
        <f t="shared" si="88"/>
        <v>54</v>
      </c>
      <c r="AP251" s="116"/>
      <c r="AQ251" s="116"/>
      <c r="AR251" s="116"/>
      <c r="AS251" s="25"/>
      <c r="AT251" s="148">
        <v>60.67</v>
      </c>
      <c r="AU251" s="25"/>
    </row>
    <row r="252" spans="1:47" x14ac:dyDescent="0.2">
      <c r="A252" s="42" t="s">
        <v>900</v>
      </c>
      <c r="B252" s="77" t="s">
        <v>244</v>
      </c>
      <c r="C252" s="77">
        <v>3</v>
      </c>
      <c r="D252" s="77">
        <v>0</v>
      </c>
      <c r="E252" s="98">
        <v>4.91</v>
      </c>
      <c r="F252" s="77">
        <v>30</v>
      </c>
      <c r="G252" s="77">
        <v>0</v>
      </c>
      <c r="H252" s="193">
        <v>0</v>
      </c>
      <c r="I252" s="193">
        <v>0</v>
      </c>
      <c r="J252" s="77">
        <v>0</v>
      </c>
      <c r="K252" s="77">
        <v>0</v>
      </c>
      <c r="L252" s="98">
        <v>25.67</v>
      </c>
      <c r="M252" s="77">
        <v>19</v>
      </c>
      <c r="N252" s="77">
        <v>14</v>
      </c>
      <c r="O252" s="77">
        <v>14</v>
      </c>
      <c r="P252" s="77">
        <v>3</v>
      </c>
      <c r="Q252" s="77">
        <v>19</v>
      </c>
      <c r="R252" s="77">
        <v>0</v>
      </c>
      <c r="S252" s="77">
        <v>21</v>
      </c>
      <c r="T252" s="77">
        <v>114</v>
      </c>
      <c r="U252" s="77"/>
      <c r="V252" s="51">
        <f t="shared" si="111"/>
        <v>16.666666666666664</v>
      </c>
      <c r="W252" s="7">
        <f>IF(V252&lt;LeagueRatings!$K$10,((LeagueRatings!$K$10-V252)/LeagueRatings!$K$10)*36,(LeagueRatings!$K$10-V252)*6.48)</f>
        <v>-55.051001494116228</v>
      </c>
      <c r="X252" s="17">
        <v>5.44</v>
      </c>
      <c r="Y252" s="17">
        <f t="shared" si="112"/>
        <v>2.6315789473684208</v>
      </c>
      <c r="Z252" s="7">
        <f>IF(Y252&lt;LeagueRatings!$K$8,((LeagueRatings!$K$8-Y252)/LeagueRatings!$K$8)*36,(LeagueRatings!$K$8-Y252)/LeagueRatings!$K$11)</f>
        <v>-2.2824425536251063</v>
      </c>
      <c r="AA252" s="17">
        <v>0.16</v>
      </c>
      <c r="AB252" s="18">
        <f>+((LeagueRatings!$I$6-E252)*5)+9.5</f>
        <v>4.0224938723325785</v>
      </c>
      <c r="AC252" s="18">
        <f t="shared" si="113"/>
        <v>4.0224938723325785</v>
      </c>
      <c r="AD252" s="18">
        <f t="shared" si="114"/>
        <v>1.7488546941955592</v>
      </c>
      <c r="AE252" s="4">
        <f t="shared" si="115"/>
        <v>11.371348566528139</v>
      </c>
      <c r="AF252" s="42" t="s">
        <v>900</v>
      </c>
      <c r="AG252" s="5" t="s">
        <v>64</v>
      </c>
      <c r="AH252" s="5" t="s">
        <v>66</v>
      </c>
      <c r="AI252" s="5" t="s">
        <v>32</v>
      </c>
      <c r="AJ252" s="15">
        <f>+AO252*LeagueRatings!$K$27</f>
        <v>16.049382716049383</v>
      </c>
      <c r="AK252" s="73">
        <f>F252*LeagueRatings!$K$27</f>
        <v>18.518518518518519</v>
      </c>
      <c r="AL252" s="73">
        <f>G252*LeagueRatings!$K$27</f>
        <v>0</v>
      </c>
      <c r="AM252" s="73">
        <f>T252*LeagueRatings!$K$27</f>
        <v>70.370370370370367</v>
      </c>
      <c r="AO252" s="73">
        <f t="shared" si="88"/>
        <v>26</v>
      </c>
      <c r="AT252" s="148">
        <v>58.67</v>
      </c>
    </row>
    <row r="253" spans="1:47" customFormat="1" x14ac:dyDescent="0.2">
      <c r="A253" s="42" t="s">
        <v>904</v>
      </c>
      <c r="B253" s="77" t="s">
        <v>244</v>
      </c>
      <c r="C253" s="77">
        <v>14</v>
      </c>
      <c r="D253" s="77">
        <v>13</v>
      </c>
      <c r="E253" s="98">
        <v>3.71</v>
      </c>
      <c r="F253" s="77">
        <v>34</v>
      </c>
      <c r="G253" s="77">
        <v>34</v>
      </c>
      <c r="H253" s="193">
        <v>1</v>
      </c>
      <c r="I253" s="195">
        <v>0</v>
      </c>
      <c r="J253" s="77">
        <v>0</v>
      </c>
      <c r="K253" s="77">
        <v>0</v>
      </c>
      <c r="L253" s="98">
        <v>215.67</v>
      </c>
      <c r="M253" s="77">
        <v>191</v>
      </c>
      <c r="N253" s="77">
        <v>101</v>
      </c>
      <c r="O253" s="77">
        <v>89</v>
      </c>
      <c r="P253" s="77">
        <v>26</v>
      </c>
      <c r="Q253" s="77">
        <v>74</v>
      </c>
      <c r="R253" s="77">
        <v>2</v>
      </c>
      <c r="S253" s="77">
        <v>173</v>
      </c>
      <c r="T253" s="77">
        <v>914</v>
      </c>
      <c r="U253" s="77"/>
      <c r="V253" s="51">
        <f t="shared" si="111"/>
        <v>7.8947368421052628</v>
      </c>
      <c r="W253" s="7">
        <f>IF(V253&lt;LeagueRatings!$K$10,((LeagueRatings!$K$10-V253)/LeagueRatings!$K$10)*36,(LeagueRatings!$K$10-V253)*6.48)</f>
        <v>1.2177706378777813</v>
      </c>
      <c r="X253" s="17">
        <v>-0.08</v>
      </c>
      <c r="Y253" s="17">
        <f t="shared" si="112"/>
        <v>2.8508771929824559</v>
      </c>
      <c r="Z253" s="7">
        <f>IF(Y253&lt;LeagueRatings!$K$8,((LeagueRatings!$K$8-Y253)/LeagueRatings!$K$8)*36,(LeagueRatings!$K$8-Y253)/LeagueRatings!$K$11)</f>
        <v>-4.0343595557140652</v>
      </c>
      <c r="AA253" s="17">
        <v>0.33</v>
      </c>
      <c r="AB253" s="18">
        <f>+((LeagueRatings!$I$6-E253)*5)+9.5</f>
        <v>10.022493872332578</v>
      </c>
      <c r="AC253" s="18">
        <f t="shared" si="113"/>
        <v>10.022493872332578</v>
      </c>
      <c r="AD253" s="18">
        <f t="shared" si="114"/>
        <v>0.73071405387861077</v>
      </c>
      <c r="AE253" s="4">
        <f t="shared" si="115"/>
        <v>11.003207926211189</v>
      </c>
      <c r="AF253" s="42" t="s">
        <v>904</v>
      </c>
      <c r="AG253" s="5" t="s">
        <v>75</v>
      </c>
      <c r="AH253" s="5" t="s">
        <v>62</v>
      </c>
      <c r="AI253" s="5" t="s">
        <v>81</v>
      </c>
      <c r="AJ253" s="15">
        <f>+AO253*LeagueRatings!$K$27</f>
        <v>133.33333333333331</v>
      </c>
      <c r="AK253" s="73">
        <f>F253*LeagueRatings!$K$27</f>
        <v>20.987654320987652</v>
      </c>
      <c r="AL253" s="73">
        <f>G253*LeagueRatings!$K$27</f>
        <v>20.987654320987652</v>
      </c>
      <c r="AM253" s="73">
        <f>T253*LeagueRatings!$K$27</f>
        <v>564.19753086419746</v>
      </c>
      <c r="AN253" s="25"/>
      <c r="AO253" s="73">
        <f t="shared" si="88"/>
        <v>216</v>
      </c>
      <c r="AP253" s="116"/>
      <c r="AQ253" s="116"/>
      <c r="AR253" s="116"/>
      <c r="AS253" s="25"/>
      <c r="AT253" s="148">
        <v>224.67</v>
      </c>
      <c r="AU253" s="25"/>
    </row>
    <row r="254" spans="1:47" x14ac:dyDescent="0.2">
      <c r="A254" s="42" t="s">
        <v>906</v>
      </c>
      <c r="B254" s="77" t="s">
        <v>244</v>
      </c>
      <c r="C254" s="77">
        <v>11</v>
      </c>
      <c r="D254" s="77">
        <v>11</v>
      </c>
      <c r="E254" s="98">
        <v>4.22</v>
      </c>
      <c r="F254" s="77">
        <v>30</v>
      </c>
      <c r="G254" s="77">
        <v>26</v>
      </c>
      <c r="H254" s="193">
        <v>0</v>
      </c>
      <c r="I254" s="193">
        <v>0</v>
      </c>
      <c r="J254" s="77">
        <v>0</v>
      </c>
      <c r="K254" s="77">
        <v>0</v>
      </c>
      <c r="L254" s="98">
        <v>158</v>
      </c>
      <c r="M254" s="77">
        <v>160</v>
      </c>
      <c r="N254" s="77">
        <v>79</v>
      </c>
      <c r="O254" s="77">
        <v>74</v>
      </c>
      <c r="P254" s="77">
        <v>22</v>
      </c>
      <c r="Q254" s="77">
        <v>51</v>
      </c>
      <c r="R254" s="77">
        <v>0</v>
      </c>
      <c r="S254" s="77">
        <v>133</v>
      </c>
      <c r="T254" s="77">
        <v>673</v>
      </c>
      <c r="U254" s="77"/>
      <c r="V254" s="51">
        <f t="shared" si="111"/>
        <v>7.578008915304606</v>
      </c>
      <c r="W254" s="7">
        <f>IF(V254&lt;LeagueRatings!$K$10,((LeagueRatings!$K$10-V254)/LeagueRatings!$K$10)*36,(LeagueRatings!$K$10-V254)*6.48)</f>
        <v>2.6131944012913024</v>
      </c>
      <c r="X254" s="17">
        <v>-0.24</v>
      </c>
      <c r="Y254" s="17">
        <f t="shared" si="112"/>
        <v>3.2689450222882619</v>
      </c>
      <c r="Z254" s="7">
        <f>IF(Y254&lt;LeagueRatings!$K$8,((LeagueRatings!$K$8-Y254)/LeagueRatings!$K$8)*36,(LeagueRatings!$K$8-Y254)/LeagueRatings!$K$11)</f>
        <v>-7.3741953858479992</v>
      </c>
      <c r="AA254" s="17">
        <v>0.61</v>
      </c>
      <c r="AB254" s="18">
        <f>+((LeagueRatings!$I$6-E254)*5)+9.5</f>
        <v>7.4724938723325796</v>
      </c>
      <c r="AC254" s="18">
        <f t="shared" si="113"/>
        <v>7.4724938723325796</v>
      </c>
      <c r="AD254" s="18">
        <f t="shared" si="114"/>
        <v>-6.3291139240506666E-2</v>
      </c>
      <c r="AE254" s="4">
        <f t="shared" si="115"/>
        <v>7.779202733092073</v>
      </c>
      <c r="AF254" s="42" t="s">
        <v>906</v>
      </c>
      <c r="AG254" s="5" t="s">
        <v>59</v>
      </c>
      <c r="AH254" s="5" t="s">
        <v>23</v>
      </c>
      <c r="AI254" s="5" t="s">
        <v>38</v>
      </c>
      <c r="AJ254" s="15">
        <f>+AO254*LeagueRatings!$K$27</f>
        <v>97.53086419753086</v>
      </c>
      <c r="AK254" s="73">
        <f>F254*LeagueRatings!$K$27</f>
        <v>18.518518518518519</v>
      </c>
      <c r="AL254" s="73">
        <f>G254*LeagueRatings!$K$27</f>
        <v>16.049382716049383</v>
      </c>
      <c r="AM254" s="73">
        <f>T254*LeagueRatings!$K$27</f>
        <v>415.4320987654321</v>
      </c>
      <c r="AO254" s="73">
        <f t="shared" si="88"/>
        <v>158</v>
      </c>
      <c r="AT254" s="148">
        <v>92.67</v>
      </c>
    </row>
    <row r="255" spans="1:47" x14ac:dyDescent="0.2">
      <c r="A255" s="42" t="s">
        <v>1263</v>
      </c>
      <c r="B255" s="77" t="s">
        <v>244</v>
      </c>
      <c r="C255" s="77">
        <v>11</v>
      </c>
      <c r="D255" s="77">
        <v>13</v>
      </c>
      <c r="E255" s="98">
        <v>4.4800000000000004</v>
      </c>
      <c r="F255" s="77">
        <v>32</v>
      </c>
      <c r="G255" s="77">
        <v>32</v>
      </c>
      <c r="H255" s="193">
        <v>1</v>
      </c>
      <c r="I255" s="193">
        <v>1</v>
      </c>
      <c r="J255" s="77">
        <v>0</v>
      </c>
      <c r="K255" s="77">
        <v>0</v>
      </c>
      <c r="L255" s="98">
        <v>184.67</v>
      </c>
      <c r="M255" s="77">
        <v>173</v>
      </c>
      <c r="N255" s="77">
        <v>92</v>
      </c>
      <c r="O255" s="77">
        <v>92</v>
      </c>
      <c r="P255" s="77">
        <v>23</v>
      </c>
      <c r="Q255" s="77">
        <v>60</v>
      </c>
      <c r="R255" s="77">
        <v>1</v>
      </c>
      <c r="S255" s="77">
        <v>184</v>
      </c>
      <c r="T255" s="77">
        <v>786</v>
      </c>
      <c r="U255" s="77"/>
      <c r="V255" s="51">
        <f t="shared" si="111"/>
        <v>7.515923566878981</v>
      </c>
      <c r="W255" s="7">
        <f>IF(V255&lt;LeagueRatings!$K$10,((LeagueRatings!$K$10-V255)/LeagueRatings!$K$10)*36,(LeagueRatings!$K$10-V255)*6.48)</f>
        <v>2.8867268662938352</v>
      </c>
      <c r="X255" s="17">
        <v>-0.24</v>
      </c>
      <c r="Y255" s="17">
        <f t="shared" si="112"/>
        <v>2.9299363057324843</v>
      </c>
      <c r="Z255" s="7">
        <f>IF(Y255&lt;LeagueRatings!$K$8,((LeagueRatings!$K$8-Y255)/LeagueRatings!$K$8)*36,(LeagueRatings!$K$8-Y255)/LeagueRatings!$K$11)</f>
        <v>-4.6659423730276677</v>
      </c>
      <c r="AA255" s="17">
        <v>0.42</v>
      </c>
      <c r="AB255" s="18">
        <f>+((LeagueRatings!$I$6-E255)*5)+9.5</f>
        <v>6.1724938723325771</v>
      </c>
      <c r="AC255" s="18">
        <f t="shared" si="113"/>
        <v>6.1724938723325771</v>
      </c>
      <c r="AD255" s="18">
        <f t="shared" si="114"/>
        <v>0.37235663616180131</v>
      </c>
      <c r="AE255" s="4">
        <f t="shared" si="115"/>
        <v>6.7248505084943782</v>
      </c>
      <c r="AF255" s="42" t="s">
        <v>1263</v>
      </c>
      <c r="AG255" s="5" t="s">
        <v>71</v>
      </c>
      <c r="AH255" s="5" t="s">
        <v>23</v>
      </c>
      <c r="AI255" s="5" t="s">
        <v>27</v>
      </c>
      <c r="AJ255" s="15">
        <f>+AO255*LeagueRatings!$K$27</f>
        <v>114.19753086419752</v>
      </c>
      <c r="AK255" s="73">
        <f>F255*LeagueRatings!$K$27</f>
        <v>19.753086419753085</v>
      </c>
      <c r="AL255" s="73">
        <f>G255*LeagueRatings!$K$27</f>
        <v>19.753086419753085</v>
      </c>
      <c r="AM255" s="73">
        <f>T255*LeagueRatings!$K$27</f>
        <v>485.18518518518516</v>
      </c>
      <c r="AO255" s="73">
        <f t="shared" si="88"/>
        <v>185</v>
      </c>
      <c r="AT255" s="148">
        <v>52.67</v>
      </c>
    </row>
    <row r="256" spans="1:47" x14ac:dyDescent="0.2">
      <c r="A256" s="42" t="s">
        <v>897</v>
      </c>
      <c r="B256" s="77" t="s">
        <v>244</v>
      </c>
      <c r="C256" s="77">
        <v>3</v>
      </c>
      <c r="D256" s="77">
        <v>3</v>
      </c>
      <c r="E256" s="98">
        <v>3.94</v>
      </c>
      <c r="F256" s="77">
        <v>50</v>
      </c>
      <c r="G256" s="77">
        <v>0</v>
      </c>
      <c r="H256" s="193">
        <v>0</v>
      </c>
      <c r="I256" s="193">
        <v>0</v>
      </c>
      <c r="J256" s="77">
        <v>25</v>
      </c>
      <c r="K256" s="77">
        <v>30</v>
      </c>
      <c r="L256" s="98">
        <v>45.67</v>
      </c>
      <c r="M256" s="77">
        <v>47</v>
      </c>
      <c r="N256" s="77">
        <v>22</v>
      </c>
      <c r="O256" s="77">
        <v>20</v>
      </c>
      <c r="P256" s="77">
        <v>6</v>
      </c>
      <c r="Q256" s="77">
        <v>7</v>
      </c>
      <c r="R256" s="77">
        <v>0</v>
      </c>
      <c r="S256" s="77">
        <v>28</v>
      </c>
      <c r="T256" s="77">
        <v>192</v>
      </c>
      <c r="U256" s="77"/>
      <c r="V256" s="51">
        <f t="shared" si="111"/>
        <v>3.6458333333333335</v>
      </c>
      <c r="W256" s="7">
        <f>IF(V256&lt;LeagueRatings!$K$10,((LeagueRatings!$K$10-V256)/LeagueRatings!$K$10)*36,(LeagueRatings!$K$10-V256)*6.48)</f>
        <v>19.937373245964388</v>
      </c>
      <c r="X256" s="17">
        <v>-1.79</v>
      </c>
      <c r="Y256" s="17">
        <f t="shared" si="112"/>
        <v>3.125</v>
      </c>
      <c r="Z256" s="7">
        <f>IF(Y256&lt;LeagueRatings!$K$8,((LeagueRatings!$K$8-Y256)/LeagueRatings!$K$8)*36,(LeagueRatings!$K$8-Y256)/LeagueRatings!$K$11)</f>
        <v>-6.2242558083252657</v>
      </c>
      <c r="AA256" s="17">
        <v>0.51</v>
      </c>
      <c r="AB256" s="18">
        <f>+((LeagueRatings!$I$6-E256)*5)+9.5</f>
        <v>8.8724938723325799</v>
      </c>
      <c r="AC256" s="18">
        <f t="shared" si="113"/>
        <v>8.8724938723325799</v>
      </c>
      <c r="AD256" s="18">
        <f t="shared" si="114"/>
        <v>-0.14560980950295566</v>
      </c>
      <c r="AE256" s="4">
        <f t="shared" si="115"/>
        <v>7.446884062829624</v>
      </c>
      <c r="AF256" s="42" t="s">
        <v>897</v>
      </c>
      <c r="AG256" s="5" t="s">
        <v>59</v>
      </c>
      <c r="AH256" s="5" t="s">
        <v>87</v>
      </c>
      <c r="AI256" s="5" t="s">
        <v>47</v>
      </c>
      <c r="AJ256" s="15">
        <f>+AO256*LeagueRatings!$K$27</f>
        <v>28.39506172839506</v>
      </c>
      <c r="AK256" s="73">
        <f>F256*LeagueRatings!$K$27</f>
        <v>30.864197530864196</v>
      </c>
      <c r="AL256" s="73">
        <f>G256*LeagueRatings!$K$27</f>
        <v>0</v>
      </c>
      <c r="AM256" s="73">
        <f>T256*LeagueRatings!$K$27</f>
        <v>118.5185185185185</v>
      </c>
      <c r="AO256" s="73">
        <f t="shared" si="88"/>
        <v>46</v>
      </c>
      <c r="AT256" s="148">
        <v>81.33</v>
      </c>
    </row>
    <row r="257" spans="1:47" x14ac:dyDescent="0.2">
      <c r="A257" s="42" t="s">
        <v>896</v>
      </c>
      <c r="B257" s="77" t="s">
        <v>244</v>
      </c>
      <c r="C257" s="77">
        <v>4</v>
      </c>
      <c r="D257" s="77">
        <v>4</v>
      </c>
      <c r="E257" s="98">
        <v>3.15</v>
      </c>
      <c r="F257" s="77">
        <v>71</v>
      </c>
      <c r="G257" s="77">
        <v>0</v>
      </c>
      <c r="H257" s="193">
        <v>0</v>
      </c>
      <c r="I257" s="193">
        <v>0</v>
      </c>
      <c r="J257" s="77">
        <v>4</v>
      </c>
      <c r="K257" s="77">
        <v>9</v>
      </c>
      <c r="L257" s="98">
        <v>68.67</v>
      </c>
      <c r="M257" s="77">
        <v>50</v>
      </c>
      <c r="N257" s="77">
        <v>25</v>
      </c>
      <c r="O257" s="77">
        <v>24</v>
      </c>
      <c r="P257" s="77">
        <v>4</v>
      </c>
      <c r="Q257" s="77">
        <v>30</v>
      </c>
      <c r="R257" s="77">
        <v>5</v>
      </c>
      <c r="S257" s="77">
        <v>56</v>
      </c>
      <c r="T257" s="77">
        <v>283</v>
      </c>
      <c r="U257" s="77"/>
      <c r="V257" s="51">
        <f t="shared" si="111"/>
        <v>8.9928057553956826</v>
      </c>
      <c r="W257" s="7">
        <f>IF(V257&lt;LeagueRatings!$K$10,((LeagueRatings!$K$10-V257)/LeagueRatings!$K$10)*36,(LeagueRatings!$K$10-V257)*6.48)</f>
        <v>-5.3243827890802606</v>
      </c>
      <c r="X257" s="17">
        <v>0.45</v>
      </c>
      <c r="Y257" s="17">
        <f t="shared" si="112"/>
        <v>1.4388489208633095</v>
      </c>
      <c r="Z257" s="7">
        <f>IF(Y257&lt;LeagueRatings!$K$8,((LeagueRatings!$K$8-Y257)/LeagueRatings!$K$8)*36,(LeagueRatings!$K$8-Y257)/LeagueRatings!$K$11)</f>
        <v>13.919267932933984</v>
      </c>
      <c r="AA257" s="17">
        <v>-1.05</v>
      </c>
      <c r="AB257" s="18">
        <f>+((LeagueRatings!$I$6-E257)*5)+9.5</f>
        <v>12.822493872332579</v>
      </c>
      <c r="AC257" s="18">
        <f t="shared" si="113"/>
        <v>12.822493872332579</v>
      </c>
      <c r="AD257" s="18">
        <f t="shared" si="114"/>
        <v>1.8331600407747197</v>
      </c>
      <c r="AE257" s="4">
        <f t="shared" si="115"/>
        <v>14.0556539131073</v>
      </c>
      <c r="AF257" s="42" t="s">
        <v>896</v>
      </c>
      <c r="AG257" s="5" t="s">
        <v>22</v>
      </c>
      <c r="AH257" s="5" t="s">
        <v>27</v>
      </c>
      <c r="AI257" s="5" t="s">
        <v>39</v>
      </c>
      <c r="AJ257" s="15">
        <f>+AO257*LeagueRatings!$K$27</f>
        <v>42.592592592592588</v>
      </c>
      <c r="AK257" s="73">
        <f>F257*LeagueRatings!$K$27</f>
        <v>43.827160493827158</v>
      </c>
      <c r="AL257" s="73">
        <f>G257*LeagueRatings!$K$27</f>
        <v>0</v>
      </c>
      <c r="AM257" s="73">
        <f>T257*LeagueRatings!$K$27</f>
        <v>174.69135802469134</v>
      </c>
      <c r="AO257" s="73">
        <f t="shared" si="88"/>
        <v>69</v>
      </c>
      <c r="AT257" s="148">
        <v>69.33</v>
      </c>
    </row>
    <row r="258" spans="1:47" x14ac:dyDescent="0.2">
      <c r="A258" s="42" t="s">
        <v>895</v>
      </c>
      <c r="B258" s="77" t="s">
        <v>244</v>
      </c>
      <c r="C258" s="77">
        <v>5</v>
      </c>
      <c r="D258" s="77">
        <v>3</v>
      </c>
      <c r="E258" s="98">
        <v>4.17</v>
      </c>
      <c r="F258" s="77">
        <v>53</v>
      </c>
      <c r="G258" s="77">
        <v>8</v>
      </c>
      <c r="H258" s="193">
        <v>0</v>
      </c>
      <c r="I258" s="193">
        <v>0</v>
      </c>
      <c r="J258" s="77">
        <v>1</v>
      </c>
      <c r="K258" s="77">
        <v>5</v>
      </c>
      <c r="L258" s="98">
        <v>82</v>
      </c>
      <c r="M258" s="77">
        <v>80</v>
      </c>
      <c r="N258" s="77">
        <v>41</v>
      </c>
      <c r="O258" s="77">
        <v>38</v>
      </c>
      <c r="P258" s="77">
        <v>13</v>
      </c>
      <c r="Q258" s="77">
        <v>33</v>
      </c>
      <c r="R258" s="77">
        <v>1</v>
      </c>
      <c r="S258" s="77">
        <v>61</v>
      </c>
      <c r="T258" s="77">
        <v>354</v>
      </c>
      <c r="U258" s="77"/>
      <c r="V258" s="51">
        <f t="shared" si="111"/>
        <v>9.0651558073654392</v>
      </c>
      <c r="W258" s="7">
        <f>IF(V258&lt;LeagueRatings!$K$10,((LeagueRatings!$K$10-V258)/LeagueRatings!$K$10)*36,(LeagueRatings!$K$10-V258)*6.48)</f>
        <v>-5.7932111258442838</v>
      </c>
      <c r="X258" s="17">
        <v>0.54</v>
      </c>
      <c r="Y258" s="17">
        <f t="shared" si="112"/>
        <v>3.6827195467422094</v>
      </c>
      <c r="Z258" s="7">
        <f>IF(Y258&lt;LeagueRatings!$K$8,((LeagueRatings!$K$8-Y258)/LeagueRatings!$K$8)*36,(LeagueRatings!$K$8-Y258)/LeagueRatings!$K$11)</f>
        <v>-10.679733113212977</v>
      </c>
      <c r="AA258" s="17">
        <v>1.03</v>
      </c>
      <c r="AB258" s="18">
        <f>+((LeagueRatings!$I$6-E258)*5)+9.5</f>
        <v>7.7224938723325796</v>
      </c>
      <c r="AC258" s="18">
        <f t="shared" si="113"/>
        <v>7.7224938723325796</v>
      </c>
      <c r="AD258" s="18">
        <f t="shared" si="114"/>
        <v>0.10073170731707332</v>
      </c>
      <c r="AE258" s="4">
        <f t="shared" si="115"/>
        <v>9.3932255796496538</v>
      </c>
      <c r="AF258" s="42" t="s">
        <v>895</v>
      </c>
      <c r="AG258" s="5" t="s">
        <v>42</v>
      </c>
      <c r="AH258" s="5" t="s">
        <v>47</v>
      </c>
      <c r="AI258" s="5" t="s">
        <v>40</v>
      </c>
      <c r="AJ258" s="15">
        <f>+AO258*LeagueRatings!$K$27</f>
        <v>50.617283950617278</v>
      </c>
      <c r="AK258" s="73">
        <f>F258*LeagueRatings!$K$27</f>
        <v>32.716049382716051</v>
      </c>
      <c r="AL258" s="73">
        <f>G258*LeagueRatings!$K$27</f>
        <v>4.9382716049382713</v>
      </c>
      <c r="AM258" s="73">
        <f>T258*LeagueRatings!$K$27</f>
        <v>218.5185185185185</v>
      </c>
      <c r="AO258" s="73">
        <f t="shared" si="88"/>
        <v>82</v>
      </c>
      <c r="AT258" s="148">
        <v>25.67</v>
      </c>
    </row>
    <row r="259" spans="1:47" customFormat="1" x14ac:dyDescent="0.2">
      <c r="A259" s="42" t="s">
        <v>908</v>
      </c>
      <c r="B259" s="77" t="s">
        <v>244</v>
      </c>
      <c r="C259" s="77">
        <v>1</v>
      </c>
      <c r="D259" s="77">
        <v>3</v>
      </c>
      <c r="E259" s="98">
        <v>5.67</v>
      </c>
      <c r="F259" s="77">
        <v>13</v>
      </c>
      <c r="G259" s="77">
        <v>6</v>
      </c>
      <c r="H259" s="193">
        <v>0</v>
      </c>
      <c r="I259" s="195">
        <v>0</v>
      </c>
      <c r="J259" s="77">
        <v>0</v>
      </c>
      <c r="K259" s="77">
        <v>0</v>
      </c>
      <c r="L259" s="98">
        <v>33.33</v>
      </c>
      <c r="M259" s="77">
        <v>37</v>
      </c>
      <c r="N259" s="77">
        <v>21</v>
      </c>
      <c r="O259" s="77">
        <v>21</v>
      </c>
      <c r="P259" s="77">
        <v>2</v>
      </c>
      <c r="Q259" s="77">
        <v>18</v>
      </c>
      <c r="R259" s="77">
        <v>0</v>
      </c>
      <c r="S259" s="77">
        <v>30</v>
      </c>
      <c r="T259" s="77">
        <v>148</v>
      </c>
      <c r="U259" s="77"/>
      <c r="V259" s="51">
        <f t="shared" si="111"/>
        <v>12.162162162162163</v>
      </c>
      <c r="W259" s="7">
        <f>IF(V259&lt;LeagueRatings!$K$10,((LeagueRatings!$K$10-V259)/LeagueRatings!$K$10)*36,(LeagueRatings!$K$10-V259)*6.48)</f>
        <v>-25.861812304927057</v>
      </c>
      <c r="X259" s="17">
        <v>3.42</v>
      </c>
      <c r="Y259" s="17">
        <f t="shared" si="112"/>
        <v>1.3513513513513513</v>
      </c>
      <c r="Z259" s="7">
        <f>IF(Y259&lt;LeagueRatings!$K$8,((LeagueRatings!$K$8-Y259)/LeagueRatings!$K$8)*36,(LeagueRatings!$K$8-Y259)/LeagueRatings!$K$11)</f>
        <v>15.262015153228543</v>
      </c>
      <c r="AA259" s="17">
        <v>-1.1399999999999999</v>
      </c>
      <c r="AB259" s="18">
        <f>+((LeagueRatings!$I$6-E259)*5)+9.5</f>
        <v>0.22249387233257956</v>
      </c>
      <c r="AC259" s="18">
        <f t="shared" si="113"/>
        <v>4</v>
      </c>
      <c r="AD259" s="18">
        <f t="shared" si="114"/>
        <v>-0.55055505550555051</v>
      </c>
      <c r="AE259" s="4">
        <f t="shared" si="115"/>
        <v>5.7294449444944497</v>
      </c>
      <c r="AF259" s="42" t="s">
        <v>908</v>
      </c>
      <c r="AG259" s="95" t="s">
        <v>25</v>
      </c>
      <c r="AH259" s="95" t="s">
        <v>78</v>
      </c>
      <c r="AI259" s="95" t="s">
        <v>29</v>
      </c>
      <c r="AJ259" s="15">
        <f>+AO259*LeagueRatings!$K$27</f>
        <v>20.987654320987652</v>
      </c>
      <c r="AK259" s="73">
        <f>F259*LeagueRatings!$K$27</f>
        <v>8.0246913580246915</v>
      </c>
      <c r="AL259" s="73">
        <f>G259*LeagueRatings!$K$27</f>
        <v>3.7037037037037033</v>
      </c>
      <c r="AM259" s="73">
        <f>T259*LeagueRatings!$K$27</f>
        <v>91.358024691358025</v>
      </c>
      <c r="AN259" s="77"/>
      <c r="AO259" s="73">
        <f t="shared" si="88"/>
        <v>34</v>
      </c>
      <c r="AP259" s="116"/>
      <c r="AQ259" s="116"/>
      <c r="AR259" s="116"/>
      <c r="AS259" s="77"/>
      <c r="AT259" s="148">
        <v>54.33</v>
      </c>
    </row>
    <row r="260" spans="1:47" x14ac:dyDescent="0.2">
      <c r="A260" s="42" t="s">
        <v>905</v>
      </c>
      <c r="B260" s="77" t="s">
        <v>244</v>
      </c>
      <c r="C260" s="77">
        <v>1</v>
      </c>
      <c r="D260" s="77">
        <v>4</v>
      </c>
      <c r="E260" s="98">
        <v>3.24</v>
      </c>
      <c r="F260" s="77">
        <v>42</v>
      </c>
      <c r="G260" s="77">
        <v>0</v>
      </c>
      <c r="H260" s="193">
        <v>0</v>
      </c>
      <c r="I260" s="193">
        <v>0</v>
      </c>
      <c r="J260" s="77">
        <v>1</v>
      </c>
      <c r="K260" s="77">
        <v>1</v>
      </c>
      <c r="L260" s="98">
        <v>75</v>
      </c>
      <c r="M260" s="77">
        <v>73</v>
      </c>
      <c r="N260" s="77">
        <v>33</v>
      </c>
      <c r="O260" s="77">
        <v>27</v>
      </c>
      <c r="P260" s="77">
        <v>5</v>
      </c>
      <c r="Q260" s="77">
        <v>27</v>
      </c>
      <c r="R260" s="77">
        <v>6</v>
      </c>
      <c r="S260" s="77">
        <v>60</v>
      </c>
      <c r="T260" s="77">
        <v>314</v>
      </c>
      <c r="U260" s="77"/>
      <c r="V260" s="51">
        <f t="shared" si="111"/>
        <v>6.8181818181818175</v>
      </c>
      <c r="W260" s="7">
        <f>IF(V260&lt;LeagueRatings!$K$10,((LeagueRatings!$K$10-V260)/LeagueRatings!$K$10)*36,(LeagueRatings!$K$10-V260)*6.48)</f>
        <v>5.9608019145308138</v>
      </c>
      <c r="X260" s="17">
        <v>-0.48</v>
      </c>
      <c r="Y260" s="17">
        <f t="shared" si="112"/>
        <v>1.6233766233766231</v>
      </c>
      <c r="Z260" s="7">
        <f>IF(Y260&lt;LeagueRatings!$K$8,((LeagueRatings!$K$8-Y260)/LeagueRatings!$K$8)*36,(LeagueRatings!$K$8-Y260)/LeagueRatings!$K$11)</f>
        <v>11.087485736021303</v>
      </c>
      <c r="AA260" s="17">
        <v>-0.81</v>
      </c>
      <c r="AB260" s="18">
        <f>+((LeagueRatings!$I$6-E260)*5)+9.5</f>
        <v>12.372493872332578</v>
      </c>
      <c r="AC260" s="18">
        <f t="shared" si="113"/>
        <v>12.372493872332578</v>
      </c>
      <c r="AD260" s="18">
        <f t="shared" si="114"/>
        <v>0.11666666666666631</v>
      </c>
      <c r="AE260" s="4">
        <f t="shared" si="115"/>
        <v>11.199160538999244</v>
      </c>
      <c r="AF260" s="42" t="s">
        <v>905</v>
      </c>
      <c r="AG260" s="5" t="s">
        <v>64</v>
      </c>
      <c r="AH260" s="5" t="s">
        <v>41</v>
      </c>
      <c r="AI260" s="5" t="s">
        <v>63</v>
      </c>
      <c r="AJ260" s="15">
        <f>+AO260*LeagueRatings!$K$27</f>
        <v>46.296296296296291</v>
      </c>
      <c r="AK260" s="73">
        <f>F260*LeagueRatings!$K$27</f>
        <v>25.925925925925924</v>
      </c>
      <c r="AL260" s="73">
        <f>G260*LeagueRatings!$K$27</f>
        <v>0</v>
      </c>
      <c r="AM260" s="73">
        <f>T260*LeagueRatings!$K$27</f>
        <v>193.82716049382714</v>
      </c>
      <c r="AO260" s="73">
        <f t="shared" si="88"/>
        <v>75</v>
      </c>
      <c r="AT260" s="148">
        <v>49</v>
      </c>
    </row>
    <row r="261" spans="1:47" x14ac:dyDescent="0.2">
      <c r="A261" s="42" t="s">
        <v>769</v>
      </c>
      <c r="B261" s="77" t="s">
        <v>244</v>
      </c>
      <c r="C261" s="77">
        <v>2</v>
      </c>
      <c r="D261" s="77">
        <v>2</v>
      </c>
      <c r="E261" s="98">
        <v>1.0900000000000001</v>
      </c>
      <c r="F261" s="77">
        <v>24</v>
      </c>
      <c r="G261" s="77">
        <v>0</v>
      </c>
      <c r="H261" s="193">
        <v>0</v>
      </c>
      <c r="I261" s="193">
        <v>0</v>
      </c>
      <c r="J261" s="77">
        <v>3</v>
      </c>
      <c r="K261" s="77">
        <v>3</v>
      </c>
      <c r="L261" s="98">
        <v>33</v>
      </c>
      <c r="M261" s="77">
        <v>14</v>
      </c>
      <c r="N261" s="77">
        <v>5</v>
      </c>
      <c r="O261" s="77">
        <v>4</v>
      </c>
      <c r="P261" s="77">
        <v>1</v>
      </c>
      <c r="Q261" s="77">
        <v>9</v>
      </c>
      <c r="R261" s="77">
        <v>0</v>
      </c>
      <c r="S261" s="77">
        <v>27</v>
      </c>
      <c r="T261" s="77">
        <v>121</v>
      </c>
      <c r="U261" s="77"/>
      <c r="V261" s="51">
        <f t="shared" si="111"/>
        <v>7.4380165289256199</v>
      </c>
      <c r="W261" s="7">
        <f>IF(V261&lt;LeagueRatings!$K$10,((LeagueRatings!$K$10-V261)/LeagueRatings!$K$10)*36,(LeagueRatings!$K$10-V261)*6.48)</f>
        <v>3.2299657249427014</v>
      </c>
      <c r="X261" s="17">
        <v>-0.24</v>
      </c>
      <c r="Y261" s="17">
        <f t="shared" si="112"/>
        <v>0.82644628099173556</v>
      </c>
      <c r="Z261" s="7">
        <f>IF(Y261&lt;LeagueRatings!$K$8,((LeagueRatings!$K$8-Y261)/LeagueRatings!$K$8)*36,(LeagueRatings!$K$8-Y261)/LeagueRatings!$K$11)</f>
        <v>23.317265465610845</v>
      </c>
      <c r="AA261" s="17">
        <v>-1.88</v>
      </c>
      <c r="AB261" s="18">
        <f>+((LeagueRatings!$I$6-E261)*5)+9.5</f>
        <v>23.122493872332576</v>
      </c>
      <c r="AC261" s="18">
        <f t="shared" si="113"/>
        <v>23.122493872332576</v>
      </c>
      <c r="AD261" s="18">
        <f t="shared" si="114"/>
        <v>3.9603030303030295</v>
      </c>
      <c r="AE261" s="4">
        <f t="shared" si="115"/>
        <v>24.962796902635606</v>
      </c>
      <c r="AF261" s="42" t="s">
        <v>769</v>
      </c>
      <c r="AG261" s="5" t="s">
        <v>102</v>
      </c>
      <c r="AH261" s="5" t="s">
        <v>23</v>
      </c>
      <c r="AI261" s="5" t="s">
        <v>36</v>
      </c>
      <c r="AJ261" s="15">
        <f>+AO261*LeagueRatings!$K$27</f>
        <v>20.37037037037037</v>
      </c>
      <c r="AK261" s="73">
        <f>F261*LeagueRatings!$K$27</f>
        <v>14.814814814814813</v>
      </c>
      <c r="AL261" s="73">
        <f>G261*LeagueRatings!$K$27</f>
        <v>0</v>
      </c>
      <c r="AM261" s="73">
        <f>T261*LeagueRatings!$K$27</f>
        <v>74.691358024691354</v>
      </c>
      <c r="AO261" s="73">
        <f t="shared" ref="AO261:AO263" si="116">ROUNDUP(L261,0)</f>
        <v>33</v>
      </c>
      <c r="AT261" s="148">
        <v>77</v>
      </c>
    </row>
    <row r="262" spans="1:47" x14ac:dyDescent="0.2">
      <c r="A262" s="42" t="s">
        <v>894</v>
      </c>
      <c r="B262" s="77" t="s">
        <v>244</v>
      </c>
      <c r="C262" s="77">
        <v>0</v>
      </c>
      <c r="D262" s="77">
        <v>3</v>
      </c>
      <c r="E262" s="98">
        <v>8.57</v>
      </c>
      <c r="F262" s="77">
        <v>26</v>
      </c>
      <c r="G262" s="77">
        <v>0</v>
      </c>
      <c r="H262" s="193">
        <v>0</v>
      </c>
      <c r="I262" s="193">
        <v>0</v>
      </c>
      <c r="J262" s="77">
        <v>5</v>
      </c>
      <c r="K262" s="77">
        <v>8</v>
      </c>
      <c r="L262" s="98">
        <v>21</v>
      </c>
      <c r="M262" s="77">
        <v>28</v>
      </c>
      <c r="N262" s="77">
        <v>22</v>
      </c>
      <c r="O262" s="77">
        <v>20</v>
      </c>
      <c r="P262" s="77">
        <v>5</v>
      </c>
      <c r="Q262" s="77">
        <v>18</v>
      </c>
      <c r="R262" s="77">
        <v>2</v>
      </c>
      <c r="S262" s="77">
        <v>29</v>
      </c>
      <c r="T262" s="77">
        <v>106</v>
      </c>
      <c r="U262" s="77"/>
      <c r="V262" s="51">
        <f t="shared" si="111"/>
        <v>15.384615384615385</v>
      </c>
      <c r="W262" s="7">
        <f>IF(V262&lt;LeagueRatings!$K$10,((LeagueRatings!$K$10-V262)/LeagueRatings!$K$10)*36,(LeagueRatings!$K$10-V262)*6.48)</f>
        <v>-46.743309186423936</v>
      </c>
      <c r="X262" s="17">
        <v>5.44</v>
      </c>
      <c r="Y262" s="17">
        <f t="shared" si="112"/>
        <v>4.8076923076923084</v>
      </c>
      <c r="Z262" s="7">
        <f>IF(Y262&lt;LeagueRatings!$K$8,((LeagueRatings!$K$8-Y262)/LeagueRatings!$K$8)*36,(LeagueRatings!$K$8-Y262)/LeagueRatings!$K$11)</f>
        <v>-19.666849728200166</v>
      </c>
      <c r="AA262" s="17">
        <v>2.17</v>
      </c>
      <c r="AB262" s="18">
        <f>+((LeagueRatings!$I$6-E262)*5)+9.5</f>
        <v>-14.277506127667422</v>
      </c>
      <c r="AC262" s="18">
        <f t="shared" si="113"/>
        <v>4</v>
      </c>
      <c r="AD262" s="18">
        <f t="shared" si="114"/>
        <v>-1.6666666666666663</v>
      </c>
      <c r="AE262" s="4">
        <f t="shared" si="115"/>
        <v>9.9433333333333334</v>
      </c>
      <c r="AF262" s="42" t="s">
        <v>894</v>
      </c>
      <c r="AG262" s="95" t="s">
        <v>42</v>
      </c>
      <c r="AH262" s="95" t="s">
        <v>66</v>
      </c>
      <c r="AI262" s="95" t="s">
        <v>90</v>
      </c>
      <c r="AJ262" s="15">
        <f>+AO262*LeagueRatings!$K$27</f>
        <v>12.962962962962962</v>
      </c>
      <c r="AK262" s="73">
        <f>F262*LeagueRatings!$K$27</f>
        <v>16.049382716049383</v>
      </c>
      <c r="AL262" s="73">
        <f>G262*LeagueRatings!$K$27</f>
        <v>0</v>
      </c>
      <c r="AM262" s="73">
        <f>T262*LeagueRatings!$K$27</f>
        <v>65.432098765432102</v>
      </c>
      <c r="AN262" s="77"/>
      <c r="AO262" s="73">
        <f t="shared" si="116"/>
        <v>21</v>
      </c>
      <c r="AS262" s="77"/>
      <c r="AT262" s="148">
        <v>137.66999999999999</v>
      </c>
      <c r="AU262"/>
    </row>
    <row r="263" spans="1:47" x14ac:dyDescent="0.2">
      <c r="A263" s="42" t="s">
        <v>1261</v>
      </c>
      <c r="B263" s="77" t="s">
        <v>244</v>
      </c>
      <c r="C263" s="77">
        <v>11</v>
      </c>
      <c r="D263" s="77">
        <v>6</v>
      </c>
      <c r="E263" s="98">
        <v>3.65</v>
      </c>
      <c r="F263" s="77">
        <v>26</v>
      </c>
      <c r="G263" s="77">
        <v>20</v>
      </c>
      <c r="H263" s="193">
        <v>1</v>
      </c>
      <c r="I263" s="193">
        <v>1</v>
      </c>
      <c r="J263" s="77">
        <v>1</v>
      </c>
      <c r="K263" s="77">
        <v>1</v>
      </c>
      <c r="L263" s="98">
        <v>130.66999999999999</v>
      </c>
      <c r="M263" s="77">
        <v>125</v>
      </c>
      <c r="N263" s="77">
        <v>56</v>
      </c>
      <c r="O263" s="77">
        <v>53</v>
      </c>
      <c r="P263" s="77">
        <v>7</v>
      </c>
      <c r="Q263" s="77">
        <v>28</v>
      </c>
      <c r="R263" s="77">
        <v>1</v>
      </c>
      <c r="S263" s="77">
        <v>111</v>
      </c>
      <c r="T263" s="77">
        <v>534</v>
      </c>
      <c r="U263" s="77"/>
      <c r="V263" s="51">
        <f t="shared" si="111"/>
        <v>5.0656660412757972</v>
      </c>
      <c r="W263" s="7">
        <f>IF(V263&lt;LeagueRatings!$K$10,((LeagueRatings!$K$10-V263)/LeagueRatings!$K$10)*36,(LeagueRatings!$K$10-V263)*6.48)</f>
        <v>13.681946638187995</v>
      </c>
      <c r="X263" s="17">
        <v>-1.19</v>
      </c>
      <c r="Y263" s="17">
        <f t="shared" si="112"/>
        <v>1.3133208255159476</v>
      </c>
      <c r="Z263" s="7">
        <f>IF(Y263&lt;LeagueRatings!$K$8,((LeagueRatings!$K$8-Y263)/LeagueRatings!$K$8)*36,(LeagueRatings!$K$8-Y263)/LeagueRatings!$K$11)</f>
        <v>15.845635739910664</v>
      </c>
      <c r="AA263" s="17">
        <v>-1.23</v>
      </c>
      <c r="AB263" s="18">
        <f>+((LeagueRatings!$I$6-E263)*5)+9.5</f>
        <v>10.322493872332579</v>
      </c>
      <c r="AC263" s="18">
        <f t="shared" si="113"/>
        <v>10.322493872332579</v>
      </c>
      <c r="AD263" s="18">
        <f t="shared" si="114"/>
        <v>0.23374225147317601</v>
      </c>
      <c r="AE263" s="4">
        <f t="shared" si="115"/>
        <v>8.1362361238057552</v>
      </c>
      <c r="AF263" s="42" t="s">
        <v>1261</v>
      </c>
      <c r="AG263" s="5" t="s">
        <v>37</v>
      </c>
      <c r="AH263" s="5" t="s">
        <v>39</v>
      </c>
      <c r="AI263" s="5" t="s">
        <v>53</v>
      </c>
      <c r="AJ263" s="15">
        <f>+AO263*LeagueRatings!$K$27</f>
        <v>80.864197530864189</v>
      </c>
      <c r="AK263" s="73">
        <f>F263*LeagueRatings!$K$27</f>
        <v>16.049382716049383</v>
      </c>
      <c r="AL263" s="73">
        <f>G263*LeagueRatings!$K$27</f>
        <v>12.345679012345679</v>
      </c>
      <c r="AM263" s="73">
        <f>T263*LeagueRatings!$K$27</f>
        <v>329.62962962962962</v>
      </c>
      <c r="AO263" s="73">
        <f t="shared" si="116"/>
        <v>131</v>
      </c>
      <c r="AT263" s="148">
        <v>25.67</v>
      </c>
    </row>
    <row r="264" spans="1:47" x14ac:dyDescent="0.2">
      <c r="W264" s="7"/>
      <c r="Y264" s="17"/>
      <c r="Z264" s="7"/>
      <c r="AB264" s="18"/>
      <c r="AC264" s="18"/>
      <c r="AD264" s="18"/>
      <c r="AE264" s="4"/>
      <c r="AJ264" s="73"/>
      <c r="AK264" s="73"/>
      <c r="AL264" s="73"/>
      <c r="AM264" s="73"/>
    </row>
    <row r="265" spans="1:47" s="13" customFormat="1" x14ac:dyDescent="0.2">
      <c r="A265" s="111"/>
      <c r="B265"/>
      <c r="C265" s="3"/>
      <c r="D265"/>
      <c r="E265" s="3"/>
      <c r="F265"/>
      <c r="G265" s="21"/>
      <c r="H265" s="189"/>
      <c r="I265" s="195"/>
      <c r="J265" s="22"/>
      <c r="K265"/>
      <c r="L265" s="114"/>
      <c r="M265"/>
      <c r="N265" s="3"/>
      <c r="O265"/>
      <c r="P265"/>
      <c r="Q265"/>
      <c r="R265" s="24"/>
      <c r="S265" s="11"/>
      <c r="T265" s="23"/>
      <c r="U265" s="23"/>
      <c r="V265" s="17"/>
      <c r="W265" s="7"/>
      <c r="X265" s="17"/>
      <c r="Y265" s="44"/>
      <c r="Z265" s="7"/>
      <c r="AA265" s="17"/>
      <c r="AB265" s="44"/>
      <c r="AC265" s="44"/>
      <c r="AD265" s="44"/>
      <c r="AE265" s="17"/>
      <c r="AF265" s="111"/>
      <c r="AG265" s="5"/>
      <c r="AH265" s="5"/>
      <c r="AI265" s="5"/>
      <c r="AJ265" s="73"/>
      <c r="AK265" s="73"/>
      <c r="AL265" s="73"/>
      <c r="AM265" s="73"/>
      <c r="AN265" s="25"/>
      <c r="AO265" s="116"/>
      <c r="AP265" s="116"/>
      <c r="AQ265" s="116"/>
      <c r="AR265" s="116"/>
      <c r="AS265" s="25"/>
      <c r="AT265" s="111"/>
      <c r="AU265" s="25"/>
    </row>
    <row r="266" spans="1:47" x14ac:dyDescent="0.2">
      <c r="A266" s="134"/>
      <c r="B266" s="9"/>
      <c r="C266" s="135"/>
      <c r="D266" s="9"/>
      <c r="E266" s="135"/>
      <c r="F266" s="9"/>
      <c r="G266" s="136"/>
      <c r="H266" s="199"/>
      <c r="I266" s="196"/>
      <c r="J266" s="137"/>
      <c r="K266" s="9"/>
      <c r="L266" s="200"/>
      <c r="M266" s="9"/>
      <c r="N266" s="135"/>
      <c r="O266" s="9"/>
      <c r="P266" s="9"/>
      <c r="Q266" s="9"/>
      <c r="R266" s="138"/>
      <c r="S266" s="139"/>
      <c r="T266" s="140"/>
      <c r="U266" s="140"/>
      <c r="V266" s="120" t="s">
        <v>2</v>
      </c>
      <c r="W266" s="119" t="s">
        <v>3</v>
      </c>
      <c r="X266" s="120" t="s">
        <v>4</v>
      </c>
      <c r="Y266" s="121" t="s">
        <v>5</v>
      </c>
      <c r="Z266" s="119" t="s">
        <v>6</v>
      </c>
      <c r="AA266" s="120" t="s">
        <v>7</v>
      </c>
      <c r="AB266" s="122" t="s">
        <v>8</v>
      </c>
      <c r="AC266" s="122" t="s">
        <v>101</v>
      </c>
      <c r="AD266" s="122" t="s">
        <v>9</v>
      </c>
      <c r="AE266" s="131" t="s">
        <v>10</v>
      </c>
      <c r="AF266" s="134"/>
      <c r="AG266" s="8" t="s">
        <v>11</v>
      </c>
      <c r="AH266" s="8" t="s">
        <v>12</v>
      </c>
      <c r="AI266" s="8" t="s">
        <v>13</v>
      </c>
      <c r="AJ266" s="124" t="s">
        <v>103</v>
      </c>
      <c r="AK266" s="124" t="s">
        <v>119</v>
      </c>
      <c r="AL266" s="124" t="s">
        <v>104</v>
      </c>
      <c r="AM266" s="124" t="s">
        <v>279</v>
      </c>
      <c r="AN266" s="29"/>
      <c r="AO266" s="117"/>
      <c r="AP266" s="117"/>
      <c r="AQ266" s="117"/>
      <c r="AR266" s="117"/>
      <c r="AS266" s="29"/>
      <c r="AT266" s="134"/>
      <c r="AU266" s="29"/>
    </row>
    <row r="267" spans="1:47" x14ac:dyDescent="0.2">
      <c r="A267" t="s">
        <v>162</v>
      </c>
      <c r="B267" s="77" t="s">
        <v>234</v>
      </c>
      <c r="C267" s="77">
        <v>2</v>
      </c>
      <c r="D267" s="77">
        <v>0</v>
      </c>
      <c r="E267" s="98">
        <v>2.29</v>
      </c>
      <c r="F267" s="77">
        <v>40</v>
      </c>
      <c r="G267" s="77">
        <v>0</v>
      </c>
      <c r="H267" s="190">
        <v>0</v>
      </c>
      <c r="I267" s="190">
        <v>0</v>
      </c>
      <c r="J267" s="77">
        <v>0</v>
      </c>
      <c r="K267" s="77">
        <v>4</v>
      </c>
      <c r="L267" s="113">
        <v>39.1</v>
      </c>
      <c r="M267" s="77">
        <v>30</v>
      </c>
      <c r="N267" s="77">
        <v>14</v>
      </c>
      <c r="O267" s="77">
        <v>10</v>
      </c>
      <c r="P267" s="77">
        <v>6</v>
      </c>
      <c r="Q267" s="77">
        <v>15</v>
      </c>
      <c r="R267" s="77">
        <v>3</v>
      </c>
      <c r="S267" s="77">
        <v>25</v>
      </c>
      <c r="T267" s="77">
        <v>157</v>
      </c>
      <c r="U267" s="77"/>
      <c r="V267" s="51">
        <f t="shared" ref="V267" si="117">+(Q267-R267)/(T267-R267)*100</f>
        <v>7.7922077922077921</v>
      </c>
      <c r="W267" s="7">
        <f>IF(V267&lt;LeagueRatings!$K$10,((LeagueRatings!$K$10-V267)/LeagueRatings!$K$10)*36,(LeagueRatings!$K$10-V267)*6.48)</f>
        <v>1.6694879023209259</v>
      </c>
      <c r="X267" s="17">
        <v>-0.4</v>
      </c>
      <c r="Y267" s="17">
        <f>(P267/(T267-R267))*100</f>
        <v>3.8961038961038961</v>
      </c>
      <c r="Z267" s="7">
        <f>IF(Y267&lt;LeagueRatings!$K$8,((LeagueRatings!$K$8-Y267)/LeagueRatings!$K$8)*36,(LeagueRatings!$K$8-Y267)/LeagueRatings!$K$11)</f>
        <v>-12.384405526709493</v>
      </c>
      <c r="AA267" s="17">
        <v>0.92</v>
      </c>
      <c r="AB267" s="18">
        <f>+((LeagueRatings!$I$6-E267)*5)+9.5</f>
        <v>17.122493872332576</v>
      </c>
      <c r="AC267" s="18">
        <f t="shared" ref="AC267" si="118">IF(AB267&lt;4,4,AB267)</f>
        <v>17.122493872332576</v>
      </c>
      <c r="AD267" s="18">
        <f>IF(M267&lt;L267,((1-(M267/L267))*7)-0.07,(1-(M267/L267))*5)</f>
        <v>1.5591560102301789</v>
      </c>
      <c r="AE267" s="4">
        <f t="shared" ref="AE267" si="119">+X267+AA267+AC267+AD267</f>
        <v>19.201649882562755</v>
      </c>
      <c r="AF267" t="s">
        <v>162</v>
      </c>
      <c r="AG267" s="8" t="s">
        <v>31</v>
      </c>
      <c r="AH267" s="8" t="s">
        <v>51</v>
      </c>
      <c r="AI267" s="8" t="s">
        <v>49</v>
      </c>
      <c r="AJ267" s="73">
        <f t="shared" ref="AJ267" si="120">ROUNDUP(AO267,0)</f>
        <v>22</v>
      </c>
      <c r="AK267" s="73">
        <f>F267*LeagueRatings!$K$25</f>
        <v>22.222222222222221</v>
      </c>
      <c r="AL267" s="73">
        <f>G267*LeagueRatings!$K$25</f>
        <v>0</v>
      </c>
      <c r="AM267" s="73">
        <f>T267*LeagueRatings!$K$25</f>
        <v>87.222222222222229</v>
      </c>
      <c r="AO267" s="116">
        <f>+L267*LeagueRatings!$K$25</f>
        <v>21.722222222222225</v>
      </c>
      <c r="AT267" s="113">
        <v>39.1</v>
      </c>
    </row>
    <row r="268" spans="1:47" x14ac:dyDescent="0.2">
      <c r="A268" t="s">
        <v>162</v>
      </c>
      <c r="B268" s="77" t="s">
        <v>247</v>
      </c>
      <c r="C268" s="77">
        <v>1</v>
      </c>
      <c r="D268" s="77">
        <v>1</v>
      </c>
      <c r="E268" s="98">
        <v>2.57</v>
      </c>
      <c r="F268" s="77">
        <v>23</v>
      </c>
      <c r="G268" s="77">
        <v>0</v>
      </c>
      <c r="H268" s="190">
        <v>0</v>
      </c>
      <c r="I268" s="190">
        <v>0</v>
      </c>
      <c r="J268" s="77">
        <v>0</v>
      </c>
      <c r="K268" s="77">
        <v>2</v>
      </c>
      <c r="L268" s="98">
        <v>21</v>
      </c>
      <c r="M268" s="77">
        <v>16</v>
      </c>
      <c r="N268" s="77">
        <v>7</v>
      </c>
      <c r="O268" s="77">
        <v>6</v>
      </c>
      <c r="P268" s="77">
        <v>3</v>
      </c>
      <c r="Q268" s="77">
        <v>7</v>
      </c>
      <c r="R268" s="77">
        <v>0</v>
      </c>
      <c r="S268" s="77">
        <v>19</v>
      </c>
      <c r="T268" s="77">
        <v>84</v>
      </c>
      <c r="U268" s="77"/>
      <c r="V268" s="51">
        <f>+(Q268-R268)/(T268-R268)*100</f>
        <v>8.3333333333333321</v>
      </c>
      <c r="W268" s="7">
        <f>IF(V268&lt;LeagueRatings!$K$21,((LeagueRatings!$K$21-V268)/LeagueRatings!$K$21)*36,(LeagueRatings!$K$21-V268)*6.48)</f>
        <v>-1.4027099178082172</v>
      </c>
      <c r="X268" s="17">
        <v>-0.08</v>
      </c>
      <c r="Y268" s="17">
        <f>(P268/(T268-R268))*100</f>
        <v>3.5714285714285712</v>
      </c>
      <c r="Z268" s="7">
        <f>IF(Y268&lt;LeagueRatings!$K$19,((LeagueRatings!$K$19-Y268)/LeagueRatings!$K$19)*36,(LeagueRatings!$K$19-Y268)/LeagueRatings!$K$22)</f>
        <v>-11.001605136436595</v>
      </c>
      <c r="AA268" s="17">
        <v>0.71</v>
      </c>
      <c r="AB268" s="18">
        <f>+((LeagueRatings!$I$17-E268)*5)+9.5</f>
        <v>14.942909331694095</v>
      </c>
      <c r="AC268" s="18">
        <f t="shared" ref="AC268" si="121">IF(AB268&lt;4,4,AB268)</f>
        <v>14.942909331694095</v>
      </c>
      <c r="AD268" s="18">
        <f>IF(M268&lt;L268,((1-(M268/L268))*7)-0.07,(1-(M268/L268))*5)</f>
        <v>1.5966666666666669</v>
      </c>
      <c r="AE268" s="4">
        <f t="shared" ref="AE268" si="122">+X268+AA268+AC268+AD268</f>
        <v>17.169575998360763</v>
      </c>
      <c r="AF268" t="s">
        <v>162</v>
      </c>
      <c r="AG268" s="5" t="s">
        <v>73</v>
      </c>
      <c r="AH268" s="5" t="s">
        <v>62</v>
      </c>
      <c r="AI268" s="5" t="s">
        <v>50</v>
      </c>
      <c r="AJ268" s="15">
        <f t="shared" ref="AJ268" si="123">ROUNDUP(AO268,0)</f>
        <v>12</v>
      </c>
      <c r="AK268" s="73">
        <f>F268*LeagueRatings!$K$25</f>
        <v>12.777777777777779</v>
      </c>
      <c r="AL268" s="73">
        <f>G268*LeagueRatings!$K$25</f>
        <v>0</v>
      </c>
      <c r="AM268" s="73">
        <f>T268*LeagueRatings!$K$25</f>
        <v>46.666666666666671</v>
      </c>
      <c r="AN268"/>
      <c r="AO268" s="116">
        <f>+L268*LeagueRatings!$K$25</f>
        <v>11.666666666666668</v>
      </c>
      <c r="AS268"/>
      <c r="AT268" s="98">
        <v>21</v>
      </c>
      <c r="AU268"/>
    </row>
    <row r="269" spans="1:47" x14ac:dyDescent="0.2">
      <c r="A269"/>
      <c r="C269"/>
      <c r="G269"/>
      <c r="I269" s="189"/>
      <c r="J269"/>
      <c r="L269" s="3">
        <f>(L267/100)/((L267+L268)/100)</f>
        <v>0.65058236272878545</v>
      </c>
      <c r="N269"/>
      <c r="R269"/>
      <c r="S269"/>
      <c r="T269" s="130"/>
      <c r="U269" s="130"/>
      <c r="W269" s="7">
        <f>W267*L269</f>
        <v>1.0861393840390718</v>
      </c>
      <c r="Y269" s="17"/>
      <c r="Z269" s="7">
        <f>Z267*L269</f>
        <v>-8.0570758085580909</v>
      </c>
      <c r="AB269" s="18"/>
      <c r="AC269" s="18"/>
      <c r="AD269" s="18"/>
      <c r="AE269" s="4">
        <f>AE267*L269</f>
        <v>12.492254748888582</v>
      </c>
      <c r="AF269"/>
      <c r="AJ269" s="15"/>
      <c r="AM269" s="45"/>
      <c r="AT269" s="3">
        <f>(AT267/100)/((AT267+AT268)/100)</f>
        <v>0.65058236272878545</v>
      </c>
    </row>
    <row r="270" spans="1:47" x14ac:dyDescent="0.2">
      <c r="A270"/>
      <c r="C270"/>
      <c r="G270"/>
      <c r="I270" s="189"/>
      <c r="J270"/>
      <c r="L270" s="3">
        <f>(L268/100)/((L267+L268)/100)</f>
        <v>0.34941763727121466</v>
      </c>
      <c r="N270"/>
      <c r="R270"/>
      <c r="S270"/>
      <c r="T270" s="130"/>
      <c r="U270" s="130"/>
      <c r="W270" s="7">
        <f>W268*L270</f>
        <v>-0.49013158525744699</v>
      </c>
      <c r="Y270" s="17"/>
      <c r="Z270" s="7">
        <f>Z268*L270</f>
        <v>-3.8441548729645341</v>
      </c>
      <c r="AB270" s="18"/>
      <c r="AC270" s="18"/>
      <c r="AD270" s="18"/>
      <c r="AE270" s="4">
        <f>AE268*L270</f>
        <v>5.9993526782957742</v>
      </c>
      <c r="AF270"/>
      <c r="AJ270" s="15"/>
      <c r="AM270" s="45"/>
      <c r="AT270" s="3">
        <f>(AT268/100)/((AT267+AT268)/100)</f>
        <v>0.34941763727121466</v>
      </c>
    </row>
    <row r="271" spans="1:47" x14ac:dyDescent="0.2">
      <c r="A271"/>
      <c r="C271"/>
      <c r="G271"/>
      <c r="I271" s="189"/>
      <c r="J271"/>
      <c r="L271" s="3"/>
      <c r="N271"/>
      <c r="R271"/>
      <c r="S271"/>
      <c r="T271" s="130"/>
      <c r="U271" s="130"/>
      <c r="W271" s="7">
        <f>SUM(W269:W270)</f>
        <v>0.5960077987816248</v>
      </c>
      <c r="Y271" s="17"/>
      <c r="Z271" s="7">
        <f>SUM(Z269:Z270)</f>
        <v>-11.901230681522625</v>
      </c>
      <c r="AB271" s="18"/>
      <c r="AC271" s="18"/>
      <c r="AD271" s="18"/>
      <c r="AE271" s="17">
        <f>SUM(AE269:AE270)</f>
        <v>18.491607427184356</v>
      </c>
      <c r="AF271"/>
      <c r="AG271" s="5" t="s">
        <v>82</v>
      </c>
      <c r="AH271" s="5" t="s">
        <v>33</v>
      </c>
      <c r="AI271" s="5" t="s">
        <v>55</v>
      </c>
      <c r="AJ271" s="15">
        <f>SUM(AJ267:AJ270)</f>
        <v>34</v>
      </c>
      <c r="AK271" s="15">
        <f>SUM(AK267:AK270)</f>
        <v>35</v>
      </c>
      <c r="AL271" s="15">
        <f>SUM(AL267:AL270)</f>
        <v>0</v>
      </c>
      <c r="AM271" s="15">
        <f>SUM(AM267:AM270)</f>
        <v>133.88888888888891</v>
      </c>
      <c r="AT271" s="3"/>
    </row>
    <row r="272" spans="1:47" x14ac:dyDescent="0.2">
      <c r="A272"/>
      <c r="C272"/>
      <c r="G272"/>
      <c r="I272" s="189"/>
      <c r="J272"/>
      <c r="L272" s="3"/>
      <c r="N272"/>
      <c r="R272"/>
      <c r="S272"/>
      <c r="T272" s="130"/>
      <c r="U272" s="130"/>
      <c r="W272" s="7"/>
      <c r="Y272" s="17"/>
      <c r="Z272" s="7"/>
      <c r="AB272" s="18"/>
      <c r="AC272" s="18"/>
      <c r="AD272" s="18"/>
      <c r="AE272" s="4"/>
      <c r="AF272"/>
      <c r="AJ272" s="15"/>
      <c r="AM272" s="45"/>
      <c r="AT272" s="3"/>
    </row>
    <row r="273" spans="1:47" x14ac:dyDescent="0.2">
      <c r="A273" t="s">
        <v>158</v>
      </c>
      <c r="B273" s="77" t="s">
        <v>236</v>
      </c>
      <c r="C273" s="77">
        <v>1</v>
      </c>
      <c r="D273" s="77">
        <v>1</v>
      </c>
      <c r="E273" s="98">
        <v>5.96</v>
      </c>
      <c r="F273" s="77">
        <v>18</v>
      </c>
      <c r="G273" s="77">
        <v>0</v>
      </c>
      <c r="H273" s="190">
        <v>0</v>
      </c>
      <c r="I273" s="190">
        <v>0</v>
      </c>
      <c r="J273" s="77">
        <v>0</v>
      </c>
      <c r="K273" s="77">
        <v>0</v>
      </c>
      <c r="L273" s="113">
        <v>25.2</v>
      </c>
      <c r="M273" s="77">
        <v>27</v>
      </c>
      <c r="N273" s="77">
        <v>17</v>
      </c>
      <c r="O273" s="77">
        <v>17</v>
      </c>
      <c r="P273" s="77">
        <v>4</v>
      </c>
      <c r="Q273" s="77">
        <v>8</v>
      </c>
      <c r="R273" s="77">
        <v>0</v>
      </c>
      <c r="S273" s="77">
        <v>21</v>
      </c>
      <c r="T273" s="77">
        <v>108</v>
      </c>
      <c r="U273" s="77"/>
      <c r="V273" s="51">
        <f t="shared" ref="V273" si="124">+(Q273-R273)/(T273-R273)*100</f>
        <v>7.4074074074074066</v>
      </c>
      <c r="W273" s="7">
        <f>IF(V273&lt;LeagueRatings!$K$10,((LeagueRatings!$K$10-V273)/LeagueRatings!$K$10)*36,(LeagueRatings!$K$10-V273)*6.48)</f>
        <v>3.3648218330705131</v>
      </c>
      <c r="X273" s="17">
        <v>-0.4</v>
      </c>
      <c r="Y273" s="17">
        <f>(P273/(T273-R273))*100</f>
        <v>3.7037037037037033</v>
      </c>
      <c r="Z273" s="7">
        <f>IF(Y273&lt;LeagueRatings!$K$8,((LeagueRatings!$K$8-Y273)/LeagueRatings!$K$8)*36,(LeagueRatings!$K$8-Y273)/LeagueRatings!$K$11)</f>
        <v>-10.847370119393348</v>
      </c>
      <c r="AA273" s="17">
        <v>0.61</v>
      </c>
      <c r="AB273" s="18">
        <f>+((LeagueRatings!$I$6-E273)*5)+9.5</f>
        <v>-1.2275061276674215</v>
      </c>
      <c r="AC273" s="18">
        <f t="shared" ref="AC273" si="125">IF(AB273&lt;4,4,AB273)</f>
        <v>4</v>
      </c>
      <c r="AD273" s="18">
        <f>IF(M273&lt;L273,((1-(M273/L273))*7)-0.07,(1-(M273/L273))*5)</f>
        <v>-0.35714285714285698</v>
      </c>
      <c r="AE273" s="4">
        <f t="shared" ref="AE273" si="126">+X273+AA273+AC273+AD273</f>
        <v>3.8528571428571432</v>
      </c>
      <c r="AF273" t="s">
        <v>158</v>
      </c>
      <c r="AG273" s="5" t="s">
        <v>65</v>
      </c>
      <c r="AH273" s="5" t="s">
        <v>51</v>
      </c>
      <c r="AI273" s="5" t="s">
        <v>38</v>
      </c>
      <c r="AJ273" s="73">
        <f t="shared" ref="AJ273" si="127">ROUNDUP(AO273,0)</f>
        <v>14</v>
      </c>
      <c r="AK273" s="73">
        <f>F273*LeagueRatings!$K$25</f>
        <v>10</v>
      </c>
      <c r="AL273" s="73">
        <f>G273*LeagueRatings!$K$25</f>
        <v>0</v>
      </c>
      <c r="AM273" s="73">
        <f>T273*LeagueRatings!$K$25</f>
        <v>60</v>
      </c>
      <c r="AO273" s="116">
        <f>+L273*LeagueRatings!$K$25</f>
        <v>14</v>
      </c>
      <c r="AT273" s="113">
        <v>25.2</v>
      </c>
    </row>
    <row r="274" spans="1:47" x14ac:dyDescent="0.2">
      <c r="A274" t="s">
        <v>158</v>
      </c>
      <c r="B274" s="77" t="s">
        <v>249</v>
      </c>
      <c r="C274" s="77">
        <v>0</v>
      </c>
      <c r="D274" s="77">
        <v>0</v>
      </c>
      <c r="E274" s="98">
        <v>3.07</v>
      </c>
      <c r="F274" s="77">
        <v>12</v>
      </c>
      <c r="G274" s="77">
        <v>0</v>
      </c>
      <c r="H274" s="190">
        <v>0</v>
      </c>
      <c r="I274" s="190">
        <v>0</v>
      </c>
      <c r="J274" s="77">
        <v>0</v>
      </c>
      <c r="K274" s="77">
        <v>0</v>
      </c>
      <c r="L274" s="98">
        <v>14.67</v>
      </c>
      <c r="M274" s="77">
        <v>12</v>
      </c>
      <c r="N274" s="77">
        <v>6</v>
      </c>
      <c r="O274" s="77">
        <v>5</v>
      </c>
      <c r="P274" s="77">
        <v>1</v>
      </c>
      <c r="Q274" s="77">
        <v>11</v>
      </c>
      <c r="R274" s="77">
        <v>1</v>
      </c>
      <c r="S274" s="77">
        <v>8</v>
      </c>
      <c r="T274" s="77">
        <v>67</v>
      </c>
      <c r="U274" s="77"/>
      <c r="V274" s="51">
        <f>+(Q274-R274)/(T274-R274)*100</f>
        <v>15.151515151515152</v>
      </c>
      <c r="W274" s="7">
        <f>IF(V274&lt;LeagueRatings!$K$21,((LeagueRatings!$K$21-V274)/LeagueRatings!$K$21)*36,(LeagueRatings!$K$21-V274)*6.48)</f>
        <v>-45.584528099626418</v>
      </c>
      <c r="X274" s="17">
        <v>5.44</v>
      </c>
      <c r="Y274" s="17">
        <f>(P274/(T274-R274))*100</f>
        <v>1.5151515151515151</v>
      </c>
      <c r="Z274" s="7">
        <f>IF(Y274&lt;LeagueRatings!$K$19,((LeagueRatings!$K$19-Y274)/LeagueRatings!$K$19)*36,(LeagueRatings!$K$19-Y274)/LeagueRatings!$K$22)</f>
        <v>11.541657359839178</v>
      </c>
      <c r="AA274" s="17">
        <v>-1.1399999999999999</v>
      </c>
      <c r="AB274" s="18">
        <f>+((LeagueRatings!$I$17-E274)*5)+9.5</f>
        <v>12.442909331694095</v>
      </c>
      <c r="AC274" s="18">
        <f t="shared" ref="AC274" si="128">IF(AB274&lt;4,4,AB274)</f>
        <v>12.442909331694095</v>
      </c>
      <c r="AD274" s="18">
        <f>IF(M274&lt;L274,((1-(M274/L274))*7)-0.07,(1-(M274/L274))*5)</f>
        <v>1.2040286298568506</v>
      </c>
      <c r="AE274" s="4">
        <f t="shared" ref="AE274" si="129">+X274+AA274+AC274+AD274</f>
        <v>17.946937961550944</v>
      </c>
      <c r="AF274" t="s">
        <v>158</v>
      </c>
      <c r="AG274" s="5" t="s">
        <v>73</v>
      </c>
      <c r="AH274" s="5" t="s">
        <v>66</v>
      </c>
      <c r="AI274" s="5" t="s">
        <v>29</v>
      </c>
      <c r="AJ274" s="15">
        <f t="shared" ref="AJ274" si="130">ROUNDUP(AO274,0)</f>
        <v>9</v>
      </c>
      <c r="AK274" s="73">
        <f>F274*LeagueRatings!$K$25</f>
        <v>6.666666666666667</v>
      </c>
      <c r="AL274" s="73">
        <f>G274*LeagueRatings!$K$25</f>
        <v>0</v>
      </c>
      <c r="AM274" s="73">
        <f>T274*LeagueRatings!$K$25</f>
        <v>37.222222222222221</v>
      </c>
      <c r="AN274"/>
      <c r="AO274" s="116">
        <f>+L274*LeagueRatings!$K$25</f>
        <v>8.15</v>
      </c>
      <c r="AS274"/>
      <c r="AT274" s="98">
        <v>14.67</v>
      </c>
      <c r="AU274"/>
    </row>
    <row r="275" spans="1:47" x14ac:dyDescent="0.2">
      <c r="A275"/>
      <c r="C275"/>
      <c r="G275"/>
      <c r="I275" s="189"/>
      <c r="J275"/>
      <c r="L275" s="3">
        <f>(L273/100)/((L273+L274)/100)</f>
        <v>0.6320541760722348</v>
      </c>
      <c r="N275"/>
      <c r="R275"/>
      <c r="S275"/>
      <c r="T275" s="130"/>
      <c r="U275" s="130"/>
      <c r="W275" s="7">
        <f>W273*L275</f>
        <v>2.1267496913312498</v>
      </c>
      <c r="Y275" s="17"/>
      <c r="Z275" s="7">
        <f>Z273*L275</f>
        <v>-6.8561255833637418</v>
      </c>
      <c r="AB275" s="18"/>
      <c r="AC275" s="18"/>
      <c r="AD275" s="18"/>
      <c r="AE275" s="4">
        <f>AE273*L275</f>
        <v>2.4352144469525965</v>
      </c>
      <c r="AF275"/>
      <c r="AJ275" s="15"/>
      <c r="AM275" s="45"/>
      <c r="AT275" s="3">
        <f>(AT273/100)/((AT273+AT274)/100)</f>
        <v>0.6320541760722348</v>
      </c>
    </row>
    <row r="276" spans="1:47" x14ac:dyDescent="0.2">
      <c r="A276"/>
      <c r="C276"/>
      <c r="G276"/>
      <c r="I276" s="189"/>
      <c r="J276"/>
      <c r="L276" s="3">
        <f>(L274/100)/((L273+L274)/100)</f>
        <v>0.3679458239277652</v>
      </c>
      <c r="N276"/>
      <c r="R276"/>
      <c r="S276"/>
      <c r="T276" s="130"/>
      <c r="U276" s="130"/>
      <c r="W276" s="7">
        <f>W274*L276</f>
        <v>-16.772636749975408</v>
      </c>
      <c r="Y276" s="17"/>
      <c r="Z276" s="7">
        <f>Z274*L276</f>
        <v>4.2467046267579818</v>
      </c>
      <c r="AB276" s="18"/>
      <c r="AC276" s="18"/>
      <c r="AD276" s="18"/>
      <c r="AE276" s="4">
        <f>AE274*L276</f>
        <v>6.6035008752433493</v>
      </c>
      <c r="AF276"/>
      <c r="AJ276" s="15"/>
      <c r="AM276" s="45"/>
      <c r="AT276" s="3">
        <f>(AT274/100)/((AT273+AT274)/100)</f>
        <v>0.3679458239277652</v>
      </c>
    </row>
    <row r="277" spans="1:47" s="24" customFormat="1" ht="12.75" customHeight="1" x14ac:dyDescent="0.2">
      <c r="A277"/>
      <c r="B277"/>
      <c r="C277"/>
      <c r="D277"/>
      <c r="E277" s="3"/>
      <c r="F277"/>
      <c r="G277"/>
      <c r="H277" s="189"/>
      <c r="I277" s="189"/>
      <c r="J277"/>
      <c r="K277"/>
      <c r="L277" s="3"/>
      <c r="M277"/>
      <c r="N277"/>
      <c r="O277"/>
      <c r="P277"/>
      <c r="Q277"/>
      <c r="R277"/>
      <c r="S277"/>
      <c r="T277" s="130"/>
      <c r="U277" s="130"/>
      <c r="V277" s="17"/>
      <c r="W277" s="7">
        <f>SUM(W275:W276)</f>
        <v>-14.645887058644158</v>
      </c>
      <c r="X277" s="17"/>
      <c r="Y277" s="17"/>
      <c r="Z277" s="7">
        <f>SUM(Z275:Z276)</f>
        <v>-2.60942095660576</v>
      </c>
      <c r="AA277" s="17"/>
      <c r="AB277" s="18"/>
      <c r="AC277" s="18"/>
      <c r="AD277" s="18"/>
      <c r="AE277" s="17">
        <f>SUM(AE275:AE276)</f>
        <v>9.0387153221959462</v>
      </c>
      <c r="AF277"/>
      <c r="AG277" s="5" t="s">
        <v>42</v>
      </c>
      <c r="AH277" s="5" t="s">
        <v>45</v>
      </c>
      <c r="AI277" s="5" t="s">
        <v>62</v>
      </c>
      <c r="AJ277" s="15">
        <f>SUM(AJ273:AJ276)</f>
        <v>23</v>
      </c>
      <c r="AK277" s="15">
        <f>SUM(AK273:AK276)</f>
        <v>16.666666666666668</v>
      </c>
      <c r="AL277" s="15">
        <f>SUM(AL273:AL276)</f>
        <v>0</v>
      </c>
      <c r="AM277" s="15">
        <f>SUM(AM273:AM276)</f>
        <v>97.222222222222229</v>
      </c>
      <c r="AN277" s="25"/>
      <c r="AO277" s="116"/>
      <c r="AP277" s="116"/>
      <c r="AQ277" s="116"/>
      <c r="AR277" s="116"/>
      <c r="AS277" s="25"/>
      <c r="AT277" s="3"/>
      <c r="AU277" s="25"/>
    </row>
    <row r="278" spans="1:47" x14ac:dyDescent="0.2">
      <c r="A278"/>
      <c r="C278"/>
      <c r="G278"/>
      <c r="I278" s="189"/>
      <c r="J278"/>
      <c r="L278" s="3"/>
      <c r="N278"/>
      <c r="R278"/>
      <c r="S278"/>
      <c r="T278" s="130"/>
      <c r="U278" s="130"/>
      <c r="W278" s="7"/>
      <c r="Y278" s="17"/>
      <c r="Z278" s="7"/>
      <c r="AB278" s="18"/>
      <c r="AC278" s="18"/>
      <c r="AD278" s="18"/>
      <c r="AE278" s="4"/>
      <c r="AF278"/>
      <c r="AJ278" s="15"/>
      <c r="AM278" s="45"/>
      <c r="AT278" s="3"/>
    </row>
    <row r="279" spans="1:47" x14ac:dyDescent="0.2">
      <c r="A279" t="s">
        <v>187</v>
      </c>
      <c r="B279" s="77" t="s">
        <v>255</v>
      </c>
      <c r="C279" s="77">
        <v>1</v>
      </c>
      <c r="D279" s="77">
        <v>3</v>
      </c>
      <c r="E279" s="98">
        <v>4.82</v>
      </c>
      <c r="F279" s="77">
        <v>30</v>
      </c>
      <c r="G279" s="77">
        <v>5</v>
      </c>
      <c r="H279" s="190">
        <v>0</v>
      </c>
      <c r="I279" s="190">
        <v>0</v>
      </c>
      <c r="J279" s="77">
        <v>0</v>
      </c>
      <c r="K279" s="77">
        <v>0</v>
      </c>
      <c r="L279" s="98">
        <v>46.2</v>
      </c>
      <c r="M279" s="77">
        <v>53</v>
      </c>
      <c r="N279" s="77">
        <v>28</v>
      </c>
      <c r="O279" s="77">
        <v>25</v>
      </c>
      <c r="P279" s="77">
        <v>5</v>
      </c>
      <c r="Q279" s="77">
        <v>31</v>
      </c>
      <c r="R279" s="77">
        <v>0</v>
      </c>
      <c r="S279" s="77">
        <v>34</v>
      </c>
      <c r="T279" s="77">
        <v>220</v>
      </c>
      <c r="U279" s="77"/>
      <c r="V279" s="51">
        <f>+(Q279-R279)/(T279-R279)*100</f>
        <v>14.09090909090909</v>
      </c>
      <c r="W279" s="7">
        <f>IF(V279&lt;LeagueRatings!$K$21,((LeagueRatings!$K$21-V279)/LeagueRatings!$K$21)*36,(LeagueRatings!$K$21-V279)*6.48)</f>
        <v>-38.711800826899129</v>
      </c>
      <c r="X279" s="17">
        <v>5.44</v>
      </c>
      <c r="Y279" s="17">
        <f>(P279/(T279-R279))*100</f>
        <v>2.2727272727272729</v>
      </c>
      <c r="Z279" s="7">
        <f>IF(Y279&lt;LeagueRatings!$K$19,((LeagueRatings!$K$19-Y279)/LeagueRatings!$K$19)*36,(LeagueRatings!$K$19-Y279)/LeagueRatings!$K$22)</f>
        <v>-0.34933605720122785</v>
      </c>
      <c r="AA279" s="17">
        <v>-0.28000000000000003</v>
      </c>
      <c r="AB279" s="18">
        <f>+((LeagueRatings!$I$17-E279)*5)+9.5</f>
        <v>3.6929093316940929</v>
      </c>
      <c r="AC279" s="18">
        <f t="shared" ref="AC279:AC280" si="131">IF(AB279&lt;4,4,AB279)</f>
        <v>4</v>
      </c>
      <c r="AD279" s="18">
        <f>IF(M279&lt;L279,((1-(M279/L279))*7)-0.07,(1-(M279/L279))*5)</f>
        <v>-0.73593073593073544</v>
      </c>
      <c r="AE279" s="4">
        <f t="shared" ref="AE279:AE280" si="132">+X279+AA279+AC279+AD279</f>
        <v>8.4240692640692654</v>
      </c>
      <c r="AF279" t="s">
        <v>187</v>
      </c>
      <c r="AG279" s="5" t="s">
        <v>42</v>
      </c>
      <c r="AH279" s="5" t="s">
        <v>66</v>
      </c>
      <c r="AI279" s="5" t="s">
        <v>33</v>
      </c>
      <c r="AJ279" s="15">
        <f t="shared" ref="AJ279:AJ280" si="133">ROUNDUP(AO279,0)</f>
        <v>26</v>
      </c>
      <c r="AK279" s="73">
        <f>F279*LeagueRatings!$K$25</f>
        <v>16.666666666666668</v>
      </c>
      <c r="AL279" s="73">
        <f>G279*LeagueRatings!$K$25</f>
        <v>2.7777777777777777</v>
      </c>
      <c r="AM279" s="73">
        <f>T279*LeagueRatings!$K$25</f>
        <v>122.22222222222223</v>
      </c>
      <c r="AO279" s="116">
        <f>+L279*LeagueRatings!$K$25</f>
        <v>25.666666666666668</v>
      </c>
      <c r="AT279" s="98">
        <v>46.2</v>
      </c>
    </row>
    <row r="280" spans="1:47" x14ac:dyDescent="0.2">
      <c r="A280" t="s">
        <v>187</v>
      </c>
      <c r="B280" s="77" t="s">
        <v>248</v>
      </c>
      <c r="C280" s="77">
        <v>0</v>
      </c>
      <c r="D280" s="77">
        <v>0</v>
      </c>
      <c r="E280" s="98">
        <v>3</v>
      </c>
      <c r="F280" s="77">
        <v>5</v>
      </c>
      <c r="G280" s="77">
        <v>0</v>
      </c>
      <c r="H280" s="190">
        <v>0</v>
      </c>
      <c r="I280" s="190">
        <v>0</v>
      </c>
      <c r="J280" s="77">
        <v>0</v>
      </c>
      <c r="K280" s="77">
        <v>0</v>
      </c>
      <c r="L280" s="98">
        <v>6</v>
      </c>
      <c r="M280" s="77">
        <v>5</v>
      </c>
      <c r="N280" s="77">
        <v>2</v>
      </c>
      <c r="O280" s="77">
        <v>2</v>
      </c>
      <c r="P280" s="77">
        <v>1</v>
      </c>
      <c r="Q280" s="77">
        <v>2</v>
      </c>
      <c r="R280" s="77">
        <v>1</v>
      </c>
      <c r="S280" s="77">
        <v>2</v>
      </c>
      <c r="T280" s="77">
        <v>24</v>
      </c>
      <c r="U280" s="77"/>
      <c r="V280" s="53">
        <f>+(Q280-R280)/(T280-R280)*100</f>
        <v>4.3478260869565215</v>
      </c>
      <c r="W280" s="54">
        <f>IF(V280&lt;LeagueRatings!$K$21,((LeagueRatings!$K$21-V280)/LeagueRatings!$K$21)*36,(LeagueRatings!$K$21-V280)*6.48)</f>
        <v>16.716480488248145</v>
      </c>
      <c r="X280" s="55">
        <v>-1.59</v>
      </c>
      <c r="Y280" s="55">
        <f>(P280/(T280-R280))*100</f>
        <v>4.3478260869565215</v>
      </c>
      <c r="Z280" s="54">
        <f>IF(Y280&lt;LeagueRatings!$K$19,((LeagueRatings!$K$19-Y280)/LeagueRatings!$K$19)*36,(LeagueRatings!$K$19-Y280)/LeagueRatings!$K$22)</f>
        <v>-17.36980947728383</v>
      </c>
      <c r="AA280" s="55">
        <v>1.38</v>
      </c>
      <c r="AB280" s="56">
        <f>+((LeagueRatings!$I$17-E280)*5)+9.5</f>
        <v>12.792909331694094</v>
      </c>
      <c r="AC280" s="56">
        <f t="shared" si="131"/>
        <v>12.792909331694094</v>
      </c>
      <c r="AD280" s="18">
        <f>IF(M280&lt;L280,((1-(M280/L280))*7)-0.07,(1-(M280/L280))*5)</f>
        <v>1.0966666666666665</v>
      </c>
      <c r="AE280" s="57">
        <f t="shared" si="132"/>
        <v>13.679575998360759</v>
      </c>
      <c r="AF280" t="s">
        <v>187</v>
      </c>
      <c r="AG280" s="5" t="s">
        <v>14</v>
      </c>
      <c r="AH280" s="5" t="s">
        <v>58</v>
      </c>
      <c r="AI280" s="5" t="s">
        <v>46</v>
      </c>
      <c r="AJ280" s="15">
        <f t="shared" si="133"/>
        <v>4</v>
      </c>
      <c r="AK280" s="73">
        <f>F280*LeagueRatings!$K$25</f>
        <v>2.7777777777777777</v>
      </c>
      <c r="AL280" s="73">
        <f>G280*LeagueRatings!$K$25</f>
        <v>0</v>
      </c>
      <c r="AM280" s="73">
        <f>T280*LeagueRatings!$K$25</f>
        <v>13.333333333333334</v>
      </c>
      <c r="AN280" s="13"/>
      <c r="AO280" s="116">
        <f>+L280*LeagueRatings!$K$25</f>
        <v>3.3333333333333335</v>
      </c>
      <c r="AS280" s="13"/>
      <c r="AT280" s="98">
        <v>6</v>
      </c>
      <c r="AU280" s="13"/>
    </row>
    <row r="281" spans="1:47" x14ac:dyDescent="0.2">
      <c r="A281"/>
      <c r="C281"/>
      <c r="G281"/>
      <c r="I281" s="189"/>
      <c r="J281"/>
      <c r="L281" s="3">
        <f>(L279/100)/((L279+L280)/100)</f>
        <v>0.88505747126436785</v>
      </c>
      <c r="N281"/>
      <c r="R281"/>
      <c r="S281"/>
      <c r="T281" s="130"/>
      <c r="U281" s="130"/>
      <c r="W281" s="7">
        <f>W279*L281</f>
        <v>-34.262168547945208</v>
      </c>
      <c r="Y281" s="17"/>
      <c r="Z281" s="7">
        <f>Z279*L281</f>
        <v>-0.30918248740798326</v>
      </c>
      <c r="AB281" s="18"/>
      <c r="AC281" s="18"/>
      <c r="AD281" s="18"/>
      <c r="AE281" s="4">
        <f>AE279*L281</f>
        <v>7.4557854406130284</v>
      </c>
      <c r="AF281"/>
      <c r="AJ281" s="15"/>
      <c r="AM281" s="45"/>
      <c r="AT281" s="3">
        <f>(AT279/100)/((AT279+AT280)/100)</f>
        <v>0.88505747126436785</v>
      </c>
    </row>
    <row r="282" spans="1:47" x14ac:dyDescent="0.2">
      <c r="A282"/>
      <c r="C282"/>
      <c r="G282"/>
      <c r="I282" s="189"/>
      <c r="J282"/>
      <c r="L282" s="3">
        <f>(L280/100)/((L279+L280)/100)</f>
        <v>0.11494252873563217</v>
      </c>
      <c r="N282"/>
      <c r="R282"/>
      <c r="S282"/>
      <c r="T282" s="130"/>
      <c r="U282" s="130"/>
      <c r="W282" s="7">
        <f>W280*L282</f>
        <v>1.9214345388790968</v>
      </c>
      <c r="Y282" s="17"/>
      <c r="Z282" s="7">
        <f>Z280*L282</f>
        <v>-1.9965298249751526</v>
      </c>
      <c r="AB282" s="18"/>
      <c r="AC282" s="18"/>
      <c r="AD282" s="18"/>
      <c r="AE282" s="4">
        <f>AE280*L282</f>
        <v>1.5723650572828456</v>
      </c>
      <c r="AF282"/>
      <c r="AJ282" s="15"/>
      <c r="AM282" s="45"/>
      <c r="AT282" s="3">
        <f>(AT280/100)/((AT279+AT280)/100)</f>
        <v>0.11494252873563217</v>
      </c>
    </row>
    <row r="283" spans="1:47" x14ac:dyDescent="0.2">
      <c r="A283"/>
      <c r="C283"/>
      <c r="G283"/>
      <c r="I283" s="189"/>
      <c r="J283"/>
      <c r="L283" s="3"/>
      <c r="N283"/>
      <c r="R283"/>
      <c r="S283"/>
      <c r="T283" s="130"/>
      <c r="U283" s="130"/>
      <c r="W283" s="7">
        <f>SUM(W281:W282)</f>
        <v>-32.340734009066111</v>
      </c>
      <c r="Y283" s="17"/>
      <c r="Z283" s="7">
        <f>SUM(Z281:Z282)</f>
        <v>-2.305712312383136</v>
      </c>
      <c r="AB283" s="18"/>
      <c r="AC283" s="18"/>
      <c r="AD283" s="18"/>
      <c r="AE283" s="17">
        <f>SUM(AE281:AE282)</f>
        <v>9.028150497895874</v>
      </c>
      <c r="AF283"/>
      <c r="AG283" s="5" t="s">
        <v>75</v>
      </c>
      <c r="AH283" s="5" t="s">
        <v>94</v>
      </c>
      <c r="AI283" s="5" t="s">
        <v>61</v>
      </c>
      <c r="AJ283" s="15">
        <f>SUM(AJ279:AJ282)</f>
        <v>30</v>
      </c>
      <c r="AK283" s="15">
        <f>SUM(AK279:AK282)</f>
        <v>19.444444444444446</v>
      </c>
      <c r="AL283" s="15">
        <f>SUM(AL279:AL282)</f>
        <v>2.7777777777777777</v>
      </c>
      <c r="AM283" s="15">
        <f>SUM(AM279:AM282)</f>
        <v>135.55555555555557</v>
      </c>
      <c r="AT283" s="3"/>
    </row>
    <row r="284" spans="1:47" x14ac:dyDescent="0.2">
      <c r="A284"/>
      <c r="C284"/>
      <c r="G284"/>
      <c r="I284" s="189"/>
      <c r="J284"/>
      <c r="L284" s="3"/>
      <c r="N284"/>
      <c r="R284"/>
      <c r="S284"/>
      <c r="T284" s="130"/>
      <c r="U284" s="130"/>
      <c r="W284" s="7"/>
      <c r="Y284" s="17"/>
      <c r="Z284" s="7"/>
      <c r="AB284" s="18"/>
      <c r="AC284" s="18"/>
      <c r="AD284" s="18"/>
      <c r="AE284" s="4"/>
      <c r="AF284"/>
      <c r="AJ284" s="15"/>
      <c r="AM284" s="45"/>
      <c r="AT284" s="3"/>
    </row>
    <row r="285" spans="1:47" x14ac:dyDescent="0.2">
      <c r="A285" t="s">
        <v>160</v>
      </c>
      <c r="B285" s="77" t="s">
        <v>234</v>
      </c>
      <c r="C285" s="77">
        <v>5</v>
      </c>
      <c r="D285" s="77">
        <v>11</v>
      </c>
      <c r="E285" s="98">
        <v>5.23</v>
      </c>
      <c r="F285" s="77">
        <v>21</v>
      </c>
      <c r="G285" s="77">
        <v>21</v>
      </c>
      <c r="H285" s="190">
        <v>0</v>
      </c>
      <c r="I285" s="190">
        <v>0</v>
      </c>
      <c r="J285" s="77">
        <v>0</v>
      </c>
      <c r="K285" s="77">
        <v>0</v>
      </c>
      <c r="L285" s="113">
        <v>127.1</v>
      </c>
      <c r="M285" s="77">
        <v>131</v>
      </c>
      <c r="N285" s="77">
        <v>75</v>
      </c>
      <c r="O285" s="77">
        <v>74</v>
      </c>
      <c r="P285" s="77">
        <v>16</v>
      </c>
      <c r="Q285" s="77">
        <v>38</v>
      </c>
      <c r="R285" s="77">
        <v>2</v>
      </c>
      <c r="S285" s="77">
        <v>94</v>
      </c>
      <c r="T285" s="77">
        <v>547</v>
      </c>
      <c r="U285" s="77"/>
      <c r="V285" s="51">
        <f t="shared" ref="V285" si="134">+(Q285-R285)/(T285-R285)*100</f>
        <v>6.6055045871559637</v>
      </c>
      <c r="W285" s="7">
        <f>IF(V285&lt;LeagueRatings!$K$10,((LeagueRatings!$K$10-V285)/LeagueRatings!$K$10)*36,(LeagueRatings!$K$10-V285)*6.48)</f>
        <v>6.8978044236188385</v>
      </c>
      <c r="X285" s="17">
        <v>-0.65</v>
      </c>
      <c r="Y285" s="17">
        <f>(P285/(T285-R285))*100</f>
        <v>2.9357798165137616</v>
      </c>
      <c r="Z285" s="7">
        <f>IF(Y285&lt;LeagueRatings!$K$8,((LeagueRatings!$K$8-Y285)/LeagueRatings!$K$8)*36,(LeagueRatings!$K$8-Y285)/LeagueRatings!$K$11)</f>
        <v>-4.7126246702842893</v>
      </c>
      <c r="AA285" s="17">
        <v>0.08</v>
      </c>
      <c r="AB285" s="18">
        <f>+((LeagueRatings!$I$6-E285)*5)+9.5</f>
        <v>2.4224938723325771</v>
      </c>
      <c r="AC285" s="18">
        <f t="shared" ref="AC285:AC286" si="135">IF(AB285&lt;4,4,AB285)</f>
        <v>4</v>
      </c>
      <c r="AD285" s="18">
        <f>IF(M285&lt;L285,((1-(M285/L285))*7)-0.07,(1-(M285/L285))*5)</f>
        <v>-0.1534225019669555</v>
      </c>
      <c r="AE285" s="4">
        <f t="shared" ref="AE285:AE286" si="136">+X285+AA285+AC285+AD285</f>
        <v>3.2765774980330442</v>
      </c>
      <c r="AF285" t="s">
        <v>160</v>
      </c>
      <c r="AG285" s="5" t="s">
        <v>65</v>
      </c>
      <c r="AH285" s="5" t="s">
        <v>21</v>
      </c>
      <c r="AI285" s="5" t="s">
        <v>16</v>
      </c>
      <c r="AJ285" s="73">
        <f t="shared" ref="AJ285:AJ286" si="137">ROUNDUP(AO285,0)</f>
        <v>71</v>
      </c>
      <c r="AK285" s="73">
        <f>F285*LeagueRatings!$K$25</f>
        <v>11.666666666666668</v>
      </c>
      <c r="AL285" s="73">
        <f>G285*LeagueRatings!$K$25</f>
        <v>11.666666666666668</v>
      </c>
      <c r="AM285" s="73">
        <f>T285*LeagueRatings!$K$25</f>
        <v>303.88888888888891</v>
      </c>
      <c r="AO285" s="116">
        <f>+L285*LeagueRatings!$K$25</f>
        <v>70.611111111111114</v>
      </c>
      <c r="AT285" s="113">
        <v>127.1</v>
      </c>
    </row>
    <row r="286" spans="1:47" x14ac:dyDescent="0.2">
      <c r="A286" t="s">
        <v>160</v>
      </c>
      <c r="B286" s="77" t="s">
        <v>253</v>
      </c>
      <c r="C286" s="77">
        <v>2</v>
      </c>
      <c r="D286" s="77">
        <v>3</v>
      </c>
      <c r="E286" s="98">
        <v>2.93</v>
      </c>
      <c r="F286" s="77">
        <v>7</v>
      </c>
      <c r="G286" s="77">
        <v>7</v>
      </c>
      <c r="H286" s="190">
        <v>0</v>
      </c>
      <c r="I286" s="190">
        <v>0</v>
      </c>
      <c r="J286" s="77">
        <v>0</v>
      </c>
      <c r="K286" s="77">
        <v>0</v>
      </c>
      <c r="L286" s="98">
        <v>43</v>
      </c>
      <c r="M286" s="77">
        <v>43</v>
      </c>
      <c r="N286" s="77">
        <v>16</v>
      </c>
      <c r="O286" s="77">
        <v>14</v>
      </c>
      <c r="P286" s="77">
        <v>5</v>
      </c>
      <c r="Q286" s="77">
        <v>14</v>
      </c>
      <c r="R286" s="77">
        <v>4</v>
      </c>
      <c r="S286" s="77">
        <v>38</v>
      </c>
      <c r="T286" s="77">
        <v>183</v>
      </c>
      <c r="U286" s="77"/>
      <c r="V286" s="51">
        <f>+(Q286-R286)/(T286-R286)*100</f>
        <v>5.5865921787709496</v>
      </c>
      <c r="W286" s="7">
        <f>IF(V286&lt;LeagueRatings!$K$21,((LeagueRatings!$K$21-V286)/LeagueRatings!$K$21)*36,(LeagueRatings!$K$21-V286)*6.48)</f>
        <v>11.22229336478812</v>
      </c>
      <c r="X286" s="17">
        <v>-1.01</v>
      </c>
      <c r="Y286" s="17">
        <f>(P286/(T286-R286))*100</f>
        <v>2.7932960893854748</v>
      </c>
      <c r="Z286" s="7">
        <f>IF(Y286&lt;LeagueRatings!$K$19,((LeagueRatings!$K$19-Y286)/LeagueRatings!$K$19)*36,(LeagueRatings!$K$19-Y286)/LeagueRatings!$K$22)</f>
        <v>-4.619170171364007</v>
      </c>
      <c r="AA286" s="17">
        <v>0.16</v>
      </c>
      <c r="AB286" s="18">
        <f>+((LeagueRatings!$I$17-E286)*5)+9.5</f>
        <v>13.142909331694092</v>
      </c>
      <c r="AC286" s="18">
        <f t="shared" si="135"/>
        <v>13.142909331694092</v>
      </c>
      <c r="AD286" s="18">
        <f>IF(M286&lt;L286,((1-(M286/L286))*7)-0.07,(1-(M286/L286))*5)</f>
        <v>0</v>
      </c>
      <c r="AE286" s="4">
        <f t="shared" si="136"/>
        <v>12.292909331694093</v>
      </c>
      <c r="AF286" t="s">
        <v>160</v>
      </c>
      <c r="AG286" s="5" t="s">
        <v>22</v>
      </c>
      <c r="AH286" s="5" t="s">
        <v>52</v>
      </c>
      <c r="AI286" s="5" t="s">
        <v>32</v>
      </c>
      <c r="AJ286" s="15">
        <f t="shared" si="137"/>
        <v>24</v>
      </c>
      <c r="AK286" s="73">
        <f>F286*LeagueRatings!$K$25</f>
        <v>3.8888888888888893</v>
      </c>
      <c r="AL286" s="73">
        <f>G286*LeagueRatings!$K$25</f>
        <v>3.8888888888888893</v>
      </c>
      <c r="AM286" s="73">
        <f>T286*LeagueRatings!$K$25</f>
        <v>101.66666666666667</v>
      </c>
      <c r="AO286" s="116">
        <f>+L286*LeagueRatings!$K$25</f>
        <v>23.888888888888889</v>
      </c>
      <c r="AT286" s="98">
        <v>43</v>
      </c>
    </row>
    <row r="287" spans="1:47" x14ac:dyDescent="0.2">
      <c r="A287"/>
      <c r="C287"/>
      <c r="G287"/>
      <c r="I287" s="189"/>
      <c r="J287"/>
      <c r="L287" s="3">
        <f>(L285/100)/((L285+L286)/100)</f>
        <v>0.74720752498530274</v>
      </c>
      <c r="N287"/>
      <c r="R287"/>
      <c r="S287"/>
      <c r="T287" s="130"/>
      <c r="U287" s="130"/>
      <c r="W287" s="7">
        <f>W285*L287</f>
        <v>5.1540913712049052</v>
      </c>
      <c r="Y287" s="17"/>
      <c r="Z287" s="7">
        <f>Z285*L287</f>
        <v>-3.521308616067802</v>
      </c>
      <c r="AB287" s="18"/>
      <c r="AC287" s="18"/>
      <c r="AD287" s="18"/>
      <c r="AE287" s="4">
        <f>AE285*L287</f>
        <v>2.4482833627278064</v>
      </c>
      <c r="AF287"/>
      <c r="AJ287" s="15"/>
      <c r="AM287" s="45"/>
      <c r="AT287" s="3">
        <f>(AT285/100)/((AT285+AT286)/100)</f>
        <v>0.74720752498530274</v>
      </c>
    </row>
    <row r="288" spans="1:47" x14ac:dyDescent="0.2">
      <c r="A288"/>
      <c r="C288"/>
      <c r="G288"/>
      <c r="I288" s="189"/>
      <c r="J288"/>
      <c r="L288" s="3">
        <f>(L286/100)/((L285+L286)/100)</f>
        <v>0.25279247501469726</v>
      </c>
      <c r="N288"/>
      <c r="R288"/>
      <c r="S288"/>
      <c r="T288" s="130"/>
      <c r="U288" s="130"/>
      <c r="W288" s="7">
        <f>W286*L288</f>
        <v>2.8369113150258038</v>
      </c>
      <c r="Y288" s="17"/>
      <c r="Z288" s="7">
        <f>Z286*L288</f>
        <v>-1.1676914601331705</v>
      </c>
      <c r="AB288" s="18"/>
      <c r="AC288" s="18"/>
      <c r="AD288" s="18"/>
      <c r="AE288" s="4">
        <f>AE286*L288</f>
        <v>3.1075549750902178</v>
      </c>
      <c r="AF288"/>
      <c r="AJ288" s="15"/>
      <c r="AM288" s="45"/>
      <c r="AT288" s="3">
        <f>(AT286/100)/((AT285+AT286)/100)</f>
        <v>0.25279247501469726</v>
      </c>
    </row>
    <row r="289" spans="1:47" s="13" customFormat="1" x14ac:dyDescent="0.2">
      <c r="A289"/>
      <c r="B289"/>
      <c r="C289"/>
      <c r="D289"/>
      <c r="E289" s="3"/>
      <c r="F289"/>
      <c r="G289"/>
      <c r="H289" s="189"/>
      <c r="I289" s="189"/>
      <c r="J289"/>
      <c r="K289"/>
      <c r="L289" s="3"/>
      <c r="M289"/>
      <c r="N289"/>
      <c r="O289"/>
      <c r="P289"/>
      <c r="Q289"/>
      <c r="R289"/>
      <c r="S289"/>
      <c r="T289" s="130"/>
      <c r="U289" s="130"/>
      <c r="V289" s="17"/>
      <c r="W289" s="7">
        <f>SUM(W287:W288)</f>
        <v>7.9910026862307095</v>
      </c>
      <c r="X289" s="17"/>
      <c r="Y289" s="17"/>
      <c r="Z289" s="7">
        <f>SUM(Z287:Z288)</f>
        <v>-4.6890000762009727</v>
      </c>
      <c r="AA289" s="17"/>
      <c r="AB289" s="18"/>
      <c r="AC289" s="18"/>
      <c r="AD289" s="18"/>
      <c r="AE289" s="17">
        <f>SUM(AE287:AE288)</f>
        <v>5.5558383378180238</v>
      </c>
      <c r="AF289"/>
      <c r="AG289" s="5" t="s">
        <v>25</v>
      </c>
      <c r="AH289" s="5" t="s">
        <v>67</v>
      </c>
      <c r="AI289" s="5" t="s">
        <v>16</v>
      </c>
      <c r="AJ289" s="15">
        <f>SUM(AJ285:AJ288)</f>
        <v>95</v>
      </c>
      <c r="AK289" s="15">
        <f>SUM(AK285:AK288)</f>
        <v>15.555555555555557</v>
      </c>
      <c r="AL289" s="15">
        <f>SUM(AL285:AL288)</f>
        <v>15.555555555555557</v>
      </c>
      <c r="AM289" s="15">
        <f>SUM(AM285:AM288)</f>
        <v>405.5555555555556</v>
      </c>
      <c r="AN289" s="25"/>
      <c r="AO289" s="116"/>
      <c r="AP289" s="116"/>
      <c r="AQ289" s="116"/>
      <c r="AR289" s="116"/>
      <c r="AS289" s="25"/>
      <c r="AT289" s="3"/>
      <c r="AU289" s="25"/>
    </row>
    <row r="290" spans="1:47" x14ac:dyDescent="0.2">
      <c r="A290"/>
      <c r="C290"/>
      <c r="G290"/>
      <c r="I290" s="189"/>
      <c r="J290"/>
      <c r="L290" s="3"/>
      <c r="N290"/>
      <c r="R290"/>
      <c r="S290"/>
      <c r="T290" s="130"/>
      <c r="U290" s="130"/>
      <c r="W290" s="7"/>
      <c r="Y290" s="17"/>
      <c r="Z290" s="7"/>
      <c r="AB290" s="18"/>
      <c r="AC290" s="18"/>
      <c r="AD290" s="18"/>
      <c r="AE290" s="4"/>
      <c r="AF290"/>
      <c r="AJ290" s="15"/>
      <c r="AM290" s="45"/>
      <c r="AT290" s="3"/>
    </row>
    <row r="291" spans="1:47" x14ac:dyDescent="0.2">
      <c r="A291" t="s">
        <v>345</v>
      </c>
      <c r="B291" s="77" t="s">
        <v>259</v>
      </c>
      <c r="C291" s="77">
        <v>0</v>
      </c>
      <c r="D291" s="77">
        <v>0</v>
      </c>
      <c r="E291" s="98">
        <v>9</v>
      </c>
      <c r="F291" s="77">
        <v>4</v>
      </c>
      <c r="G291" s="77">
        <v>0</v>
      </c>
      <c r="H291" s="190">
        <v>0</v>
      </c>
      <c r="I291" s="190">
        <v>0</v>
      </c>
      <c r="J291" s="77">
        <v>0</v>
      </c>
      <c r="K291" s="77">
        <v>0</v>
      </c>
      <c r="L291" s="98">
        <v>5</v>
      </c>
      <c r="M291" s="77">
        <v>7</v>
      </c>
      <c r="N291" s="77">
        <v>6</v>
      </c>
      <c r="O291" s="77">
        <v>5</v>
      </c>
      <c r="P291" s="77">
        <v>0</v>
      </c>
      <c r="Q291" s="77">
        <v>2</v>
      </c>
      <c r="R291" s="77">
        <v>0</v>
      </c>
      <c r="S291" s="77">
        <v>2</v>
      </c>
      <c r="T291" s="77">
        <v>25</v>
      </c>
      <c r="U291" s="77"/>
      <c r="V291" s="51">
        <f t="shared" ref="V291:V292" si="138">+(Q291-R291)/(T291-R291)*100</f>
        <v>8</v>
      </c>
      <c r="W291" s="7">
        <f>IF(V291&lt;LeagueRatings!$K$21,((LeagueRatings!$K$21-V291)/LeagueRatings!$K$21)*36,(LeagueRatings!$K$21-V291)*6.48)</f>
        <v>0.51832409837658799</v>
      </c>
      <c r="X291" s="17">
        <v>-0.16</v>
      </c>
      <c r="Y291" s="17">
        <f>(P291/(T291-R291))*100</f>
        <v>0</v>
      </c>
      <c r="Z291" s="7">
        <f>IF(Y291&lt;LeagueRatings!$K$19,((LeagueRatings!$K$19-Y291)/LeagueRatings!$K$19)*36,(LeagueRatings!$K$19-Y291)/LeagueRatings!$K$22)</f>
        <v>36</v>
      </c>
      <c r="AA291" s="69">
        <v>-3.26</v>
      </c>
      <c r="AB291" s="18">
        <f>+((LeagueRatings!$I$6-E291)*5)+9.5</f>
        <v>-16.427506127667421</v>
      </c>
      <c r="AC291" s="18">
        <f t="shared" ref="AC291" si="139">IF(AB291&lt;4,4,AB291)</f>
        <v>4</v>
      </c>
      <c r="AD291" s="18">
        <f t="shared" ref="AD291" si="140">IF(M291&lt;L291,((1-(M291/L291))*7)-0.07,(1-(M291/L291))*5)</f>
        <v>-1.9999999999999996</v>
      </c>
      <c r="AE291" s="4">
        <f t="shared" ref="AE291" si="141">+X291+AA291+AC291+AD291</f>
        <v>-1.4199999999999995</v>
      </c>
      <c r="AF291" t="s">
        <v>345</v>
      </c>
      <c r="AG291" s="5" t="s">
        <v>28</v>
      </c>
      <c r="AH291" s="5" t="s">
        <v>61</v>
      </c>
      <c r="AI291" s="5" t="s">
        <v>30</v>
      </c>
      <c r="AJ291" s="15">
        <f t="shared" ref="AJ291:AJ292" si="142">ROUNDUP(AO291,0)</f>
        <v>3</v>
      </c>
      <c r="AK291" s="73">
        <f>F291*LeagueRatings!$K$25</f>
        <v>2.2222222222222223</v>
      </c>
      <c r="AL291" s="73">
        <f>G291*LeagueRatings!$K$25</f>
        <v>0</v>
      </c>
      <c r="AM291" s="73">
        <f>T291*LeagueRatings!$K$25</f>
        <v>13.888888888888889</v>
      </c>
      <c r="AO291" s="116">
        <f>+L291*LeagueRatings!$K$25</f>
        <v>2.7777777777777777</v>
      </c>
      <c r="AT291" s="98">
        <v>5</v>
      </c>
    </row>
    <row r="292" spans="1:47" x14ac:dyDescent="0.2">
      <c r="A292" t="s">
        <v>345</v>
      </c>
      <c r="B292" s="77" t="s">
        <v>241</v>
      </c>
      <c r="C292" s="77">
        <v>6</v>
      </c>
      <c r="D292" s="77">
        <v>4</v>
      </c>
      <c r="E292" s="98">
        <v>3.86</v>
      </c>
      <c r="F292" s="77">
        <v>24</v>
      </c>
      <c r="G292" s="77">
        <v>15</v>
      </c>
      <c r="H292" s="190">
        <v>0</v>
      </c>
      <c r="I292" s="190">
        <v>0</v>
      </c>
      <c r="J292" s="77">
        <v>0</v>
      </c>
      <c r="K292" s="77">
        <v>0</v>
      </c>
      <c r="L292" s="113">
        <v>102.67</v>
      </c>
      <c r="M292" s="77">
        <v>91</v>
      </c>
      <c r="N292" s="77">
        <v>47</v>
      </c>
      <c r="O292" s="77">
        <v>44</v>
      </c>
      <c r="P292" s="77">
        <v>10</v>
      </c>
      <c r="Q292" s="77">
        <v>30</v>
      </c>
      <c r="R292" s="77">
        <v>1</v>
      </c>
      <c r="S292" s="77">
        <v>69</v>
      </c>
      <c r="T292" s="77">
        <v>419</v>
      </c>
      <c r="U292" s="77"/>
      <c r="V292" s="51">
        <f t="shared" si="138"/>
        <v>6.937799043062201</v>
      </c>
      <c r="W292" s="7">
        <f>IF(V292&lt;LeagueRatings!$K$10,((LeagueRatings!$K$10-V292)/LeagueRatings!$K$10)*36,(LeagueRatings!$K$10-V292)*6.48)</f>
        <v>5.4337984393471395</v>
      </c>
      <c r="X292" s="17">
        <v>-0.56000000000000005</v>
      </c>
      <c r="Y292" s="17">
        <f t="shared" ref="Y292" si="143">(P292/(T292-R292))*100</f>
        <v>2.3923444976076556</v>
      </c>
      <c r="Z292" s="7">
        <f>IF(Y292&lt;LeagueRatings!$K$8,((LeagueRatings!$K$8-Y292)/LeagueRatings!$K$8)*36,(LeagueRatings!$K$8-Y292)/LeagueRatings!$K$11)</f>
        <v>-0.37126036952806257</v>
      </c>
      <c r="AA292" s="17">
        <v>-0.42</v>
      </c>
      <c r="AB292" s="18">
        <f>+((LeagueRatings!$I$6-E292)*5)+9.5</f>
        <v>9.2724938723325785</v>
      </c>
      <c r="AC292" s="18">
        <f t="shared" ref="AC292" si="144">IF(AB292&lt;4,4,AB292)</f>
        <v>9.2724938723325785</v>
      </c>
      <c r="AD292" s="18">
        <f t="shared" ref="AD292" si="145">IF(M292&lt;L292,((1-(M292/L292))*7)-0.07,(1-(M292/L292))*5)</f>
        <v>0.72565598519528596</v>
      </c>
      <c r="AE292" s="4">
        <f t="shared" ref="AE292" si="146">+X292+AA292+AC292+AD292</f>
        <v>9.0181498575278631</v>
      </c>
      <c r="AF292" t="s">
        <v>345</v>
      </c>
      <c r="AG292" s="95" t="s">
        <v>75</v>
      </c>
      <c r="AH292" s="95" t="s">
        <v>43</v>
      </c>
      <c r="AI292" s="95" t="s">
        <v>41</v>
      </c>
      <c r="AJ292" s="73">
        <f t="shared" si="142"/>
        <v>58</v>
      </c>
      <c r="AK292" s="73">
        <f>F292*LeagueRatings!$K$25</f>
        <v>13.333333333333334</v>
      </c>
      <c r="AL292" s="73">
        <f>G292*LeagueRatings!$K$25</f>
        <v>8.3333333333333339</v>
      </c>
      <c r="AM292" s="73">
        <f>T292*LeagueRatings!$K$25</f>
        <v>232.7777777777778</v>
      </c>
      <c r="AN292" s="77"/>
      <c r="AO292" s="116">
        <f>+L292*LeagueRatings!$K$25</f>
        <v>57.038888888888891</v>
      </c>
      <c r="AS292" s="77"/>
      <c r="AT292" s="113">
        <v>102.67</v>
      </c>
      <c r="AU292" s="24"/>
    </row>
    <row r="293" spans="1:47" x14ac:dyDescent="0.2">
      <c r="A293"/>
      <c r="C293"/>
      <c r="G293"/>
      <c r="I293" s="189"/>
      <c r="J293"/>
      <c r="L293" s="3">
        <f>(L291/100)/((L291+L292)/100)</f>
        <v>4.6438190768087681E-2</v>
      </c>
      <c r="N293"/>
      <c r="R293"/>
      <c r="S293"/>
      <c r="T293" s="130"/>
      <c r="U293" s="130"/>
      <c r="W293" s="7">
        <f>W291*L293</f>
        <v>2.4070033360109041E-2</v>
      </c>
      <c r="Y293" s="17"/>
      <c r="Z293" s="7">
        <f>Z291*L293</f>
        <v>1.6717748676511566</v>
      </c>
      <c r="AB293" s="18"/>
      <c r="AC293" s="18"/>
      <c r="AD293" s="18"/>
      <c r="AE293" s="4">
        <f>AE291*L293</f>
        <v>-6.5942230890684489E-2</v>
      </c>
      <c r="AF293"/>
      <c r="AJ293" s="15"/>
      <c r="AM293" s="45"/>
      <c r="AT293" s="3">
        <f>(AT291/100)/((AT291+AT292)/100)</f>
        <v>4.6438190768087681E-2</v>
      </c>
    </row>
    <row r="294" spans="1:47" s="12" customFormat="1" x14ac:dyDescent="0.2">
      <c r="A294"/>
      <c r="B294"/>
      <c r="C294"/>
      <c r="D294"/>
      <c r="E294" s="3"/>
      <c r="F294"/>
      <c r="G294"/>
      <c r="H294" s="189"/>
      <c r="I294" s="189"/>
      <c r="J294"/>
      <c r="K294"/>
      <c r="L294" s="3">
        <f>(L292/100)/((L291+L292)/100)</f>
        <v>0.95356180923191225</v>
      </c>
      <c r="M294"/>
      <c r="N294"/>
      <c r="O294"/>
      <c r="P294"/>
      <c r="Q294"/>
      <c r="R294"/>
      <c r="S294"/>
      <c r="T294" s="130"/>
      <c r="U294" s="130"/>
      <c r="V294" s="17"/>
      <c r="W294" s="7">
        <f>W292*L294</f>
        <v>5.1814626708253995</v>
      </c>
      <c r="X294" s="17"/>
      <c r="Y294" s="17"/>
      <c r="Z294" s="7">
        <f>Z292*L294</f>
        <v>-0.35401970966328766</v>
      </c>
      <c r="AA294" s="17"/>
      <c r="AB294" s="18"/>
      <c r="AC294" s="18"/>
      <c r="AD294" s="18"/>
      <c r="AE294" s="4">
        <f>AE292*L294</f>
        <v>8.5993632940687803</v>
      </c>
      <c r="AF294"/>
      <c r="AG294" s="5"/>
      <c r="AH294" s="5"/>
      <c r="AI294" s="5"/>
      <c r="AJ294" s="15"/>
      <c r="AK294" s="15"/>
      <c r="AL294" s="15"/>
      <c r="AM294" s="45"/>
      <c r="AN294" s="25"/>
      <c r="AO294" s="116"/>
      <c r="AP294" s="116"/>
      <c r="AQ294" s="116"/>
      <c r="AR294" s="116"/>
      <c r="AS294" s="25"/>
      <c r="AT294" s="3">
        <f>(AT292/100)/((AT291+AT292)/100)</f>
        <v>0.95356180923191225</v>
      </c>
      <c r="AU294" s="25"/>
    </row>
    <row r="295" spans="1:47" x14ac:dyDescent="0.2">
      <c r="A295"/>
      <c r="C295"/>
      <c r="G295"/>
      <c r="I295" s="189"/>
      <c r="J295"/>
      <c r="L295" s="3"/>
      <c r="N295"/>
      <c r="R295"/>
      <c r="S295"/>
      <c r="T295" s="130"/>
      <c r="U295" s="130"/>
      <c r="W295" s="7">
        <f>SUM(W293:W294)</f>
        <v>5.2055327041855088</v>
      </c>
      <c r="Y295" s="17"/>
      <c r="Z295" s="7">
        <f>SUM(Z293:Z294)</f>
        <v>1.317755157987869</v>
      </c>
      <c r="AB295" s="18"/>
      <c r="AC295" s="18"/>
      <c r="AD295" s="18"/>
      <c r="AE295" s="17">
        <f>SUM(AE293:AE294)</f>
        <v>8.5334210631780962</v>
      </c>
      <c r="AF295"/>
      <c r="AG295" s="5" t="s">
        <v>42</v>
      </c>
      <c r="AH295" s="5" t="s">
        <v>41</v>
      </c>
      <c r="AI295" s="5" t="s">
        <v>43</v>
      </c>
      <c r="AJ295" s="15">
        <f>SUM(AJ291:AJ294)</f>
        <v>61</v>
      </c>
      <c r="AK295" s="15">
        <f>SUM(AK291:AK294)</f>
        <v>15.555555555555557</v>
      </c>
      <c r="AL295" s="15">
        <f>SUM(AL291:AL294)</f>
        <v>8.3333333333333339</v>
      </c>
      <c r="AM295" s="15">
        <f>SUM(AM291:AM294)</f>
        <v>246.66666666666669</v>
      </c>
      <c r="AT295" s="3"/>
    </row>
    <row r="296" spans="1:47" x14ac:dyDescent="0.2">
      <c r="A296"/>
      <c r="C296"/>
      <c r="G296"/>
      <c r="I296" s="189"/>
      <c r="J296"/>
      <c r="L296" s="3"/>
      <c r="N296"/>
      <c r="R296"/>
      <c r="S296"/>
      <c r="T296" s="130"/>
      <c r="U296" s="130"/>
      <c r="W296" s="7"/>
      <c r="Y296" s="17"/>
      <c r="Z296" s="7"/>
      <c r="AB296" s="18"/>
      <c r="AC296" s="18"/>
      <c r="AD296" s="18"/>
      <c r="AE296" s="4"/>
      <c r="AF296"/>
      <c r="AJ296" s="15"/>
      <c r="AM296" s="45"/>
      <c r="AT296" s="3"/>
    </row>
    <row r="297" spans="1:47" x14ac:dyDescent="0.2">
      <c r="A297" t="s">
        <v>190</v>
      </c>
      <c r="B297" s="77" t="s">
        <v>256</v>
      </c>
      <c r="C297" s="77">
        <v>8</v>
      </c>
      <c r="D297" s="77">
        <v>9</v>
      </c>
      <c r="E297" s="98">
        <v>4.59</v>
      </c>
      <c r="F297" s="77">
        <v>21</v>
      </c>
      <c r="G297" s="77">
        <v>20</v>
      </c>
      <c r="H297" s="190">
        <v>2</v>
      </c>
      <c r="I297" s="190">
        <v>1</v>
      </c>
      <c r="J297" s="77">
        <v>0</v>
      </c>
      <c r="K297" s="77">
        <v>0</v>
      </c>
      <c r="L297" s="98">
        <v>133.1</v>
      </c>
      <c r="M297" s="77">
        <v>141</v>
      </c>
      <c r="N297" s="77">
        <v>74</v>
      </c>
      <c r="O297" s="77">
        <v>68</v>
      </c>
      <c r="P297" s="77">
        <v>22</v>
      </c>
      <c r="Q297" s="77">
        <v>18</v>
      </c>
      <c r="R297" s="77">
        <v>2</v>
      </c>
      <c r="S297" s="77">
        <v>115</v>
      </c>
      <c r="T297" s="77">
        <v>560</v>
      </c>
      <c r="U297" s="77"/>
      <c r="V297" s="51">
        <f t="shared" ref="V297" si="147">+(Q297-R297)/(T297-R297)*100</f>
        <v>2.8673835125448028</v>
      </c>
      <c r="W297" s="7">
        <f>IF(V297&lt;LeagueRatings!$K$21,((LeagueRatings!$K$21-V297)/LeagueRatings!$K$21)*36,(LeagueRatings!$K$21-V297)*6.48)</f>
        <v>23.282553440278345</v>
      </c>
      <c r="X297" s="17">
        <v>-2.2200000000000002</v>
      </c>
      <c r="Y297" s="17">
        <f>(P297/(T297-R297))*100</f>
        <v>3.9426523297491038</v>
      </c>
      <c r="Z297" s="7">
        <f>IF(Y297&lt;LeagueRatings!$K$19,((LeagueRatings!$K$19-Y297)/LeagueRatings!$K$19)*36,(LeagueRatings!$K$19-Y297)/LeagueRatings!$K$22)</f>
        <v>-14.046474165357818</v>
      </c>
      <c r="AA297" s="69">
        <v>1.03</v>
      </c>
      <c r="AB297" s="18">
        <f>+((LeagueRatings!$I$17-E297)*5)+9.5</f>
        <v>4.842909331694095</v>
      </c>
      <c r="AC297" s="18">
        <f t="shared" ref="AC297" si="148">IF(AB297&lt;4,4,AB297)</f>
        <v>4.842909331694095</v>
      </c>
      <c r="AD297" s="18">
        <f>IF(M297&lt;L297,((1-(M297/L297))*7)-0.07,(1-(M297/L297))*5)</f>
        <v>-0.29676934635612384</v>
      </c>
      <c r="AE297" s="4">
        <f t="shared" ref="AE297" si="149">+X297+AA297+AC297+AD297</f>
        <v>3.356139985337971</v>
      </c>
      <c r="AF297" t="s">
        <v>190</v>
      </c>
      <c r="AG297" s="5" t="s">
        <v>20</v>
      </c>
      <c r="AH297" s="5" t="s">
        <v>83</v>
      </c>
      <c r="AI297" s="5" t="s">
        <v>40</v>
      </c>
      <c r="AJ297" s="15">
        <f t="shared" ref="AJ297" si="150">ROUNDUP(AO297,0)</f>
        <v>74</v>
      </c>
      <c r="AK297" s="73">
        <f>F297*LeagueRatings!$K$25</f>
        <v>11.666666666666668</v>
      </c>
      <c r="AL297" s="73">
        <f>G297*LeagueRatings!$K$25</f>
        <v>11.111111111111111</v>
      </c>
      <c r="AM297" s="73">
        <f>T297*LeagueRatings!$K$25</f>
        <v>311.11111111111114</v>
      </c>
      <c r="AO297" s="116">
        <f>+L297*LeagueRatings!$K$25</f>
        <v>73.944444444444443</v>
      </c>
      <c r="AT297" s="98">
        <v>133.1</v>
      </c>
    </row>
    <row r="298" spans="1:47" x14ac:dyDescent="0.2">
      <c r="A298" t="s">
        <v>190</v>
      </c>
      <c r="B298" s="77" t="s">
        <v>253</v>
      </c>
      <c r="C298" s="77">
        <v>2</v>
      </c>
      <c r="D298" s="77">
        <v>4</v>
      </c>
      <c r="E298" s="98">
        <v>4.99</v>
      </c>
      <c r="F298" s="77">
        <v>10</v>
      </c>
      <c r="G298" s="77">
        <v>10</v>
      </c>
      <c r="H298" s="190">
        <v>0</v>
      </c>
      <c r="I298" s="190">
        <v>0</v>
      </c>
      <c r="J298" s="77">
        <v>0</v>
      </c>
      <c r="K298" s="77">
        <v>0</v>
      </c>
      <c r="L298" s="98">
        <v>57.67</v>
      </c>
      <c r="M298" s="77">
        <v>66</v>
      </c>
      <c r="N298" s="77">
        <v>32</v>
      </c>
      <c r="O298" s="77">
        <v>32</v>
      </c>
      <c r="P298" s="77">
        <v>7</v>
      </c>
      <c r="Q298" s="77">
        <v>16</v>
      </c>
      <c r="R298" s="77">
        <v>3</v>
      </c>
      <c r="S298" s="77">
        <v>51</v>
      </c>
      <c r="T298" s="77">
        <v>246</v>
      </c>
      <c r="U298" s="77"/>
      <c r="V298" s="51">
        <f>+(Q298-R298)/(T298-R298)*100</f>
        <v>5.3497942386831276</v>
      </c>
      <c r="W298" s="7">
        <f>IF(V298&lt;LeagueRatings!$K$21,((LeagueRatings!$K$21-V298)/LeagueRatings!$K$21)*36,(LeagueRatings!$K$21-V298)*6.48)</f>
        <v>12.272541835334136</v>
      </c>
      <c r="X298" s="17">
        <v>-1.1000000000000001</v>
      </c>
      <c r="Y298" s="17">
        <f>(P298/(T298-R298))*100</f>
        <v>2.880658436213992</v>
      </c>
      <c r="Z298" s="7">
        <f>IF(Y298&lt;LeagueRatings!$K$19,((LeagueRatings!$K$19-Y298)/LeagueRatings!$K$19)*36,(LeagueRatings!$K$19-Y298)/LeagueRatings!$K$22)</f>
        <v>-5.3357377352383617</v>
      </c>
      <c r="AA298" s="17">
        <v>0.24</v>
      </c>
      <c r="AB298" s="18">
        <f>+((LeagueRatings!$I$17-E298)*5)+9.5</f>
        <v>2.8429093316940932</v>
      </c>
      <c r="AC298" s="18">
        <f t="shared" ref="AC298" si="151">IF(AB298&lt;4,4,AB298)</f>
        <v>4</v>
      </c>
      <c r="AD298" s="18">
        <f>IF(M298&lt;L298,((1-(M298/L298))*7)-0.07,(1-(M298/L298))*5)</f>
        <v>-0.72221258886769557</v>
      </c>
      <c r="AE298" s="4">
        <f t="shared" ref="AE298" si="152">+X298+AA298+AC298+AD298</f>
        <v>2.4177874111323039</v>
      </c>
      <c r="AF298" t="s">
        <v>190</v>
      </c>
      <c r="AG298" s="5" t="s">
        <v>95</v>
      </c>
      <c r="AH298" s="5" t="s">
        <v>24</v>
      </c>
      <c r="AI298" s="5" t="s">
        <v>76</v>
      </c>
      <c r="AJ298" s="15">
        <f t="shared" ref="AJ298" si="153">ROUNDUP(AO298,0)</f>
        <v>33</v>
      </c>
      <c r="AK298" s="73">
        <f>F298*LeagueRatings!$K$25</f>
        <v>5.5555555555555554</v>
      </c>
      <c r="AL298" s="73">
        <f>G298*LeagueRatings!$K$25</f>
        <v>5.5555555555555554</v>
      </c>
      <c r="AM298" s="73">
        <f>T298*LeagueRatings!$K$25</f>
        <v>136.66666666666669</v>
      </c>
      <c r="AO298" s="116">
        <f>+L298*LeagueRatings!$K$25</f>
        <v>32.038888888888891</v>
      </c>
      <c r="AT298" s="98">
        <v>57.67</v>
      </c>
    </row>
    <row r="299" spans="1:47" x14ac:dyDescent="0.2">
      <c r="A299"/>
      <c r="C299"/>
      <c r="G299"/>
      <c r="I299" s="189"/>
      <c r="J299"/>
      <c r="L299" s="3">
        <f>(L297/100)/((L297+L298)/100)</f>
        <v>0.69769879960161463</v>
      </c>
      <c r="N299"/>
      <c r="R299"/>
      <c r="S299"/>
      <c r="T299" s="130"/>
      <c r="U299" s="130"/>
      <c r="W299" s="7">
        <f>W297*L299</f>
        <v>16.244209586942645</v>
      </c>
      <c r="Y299" s="17"/>
      <c r="Z299" s="7">
        <f>Z297*L299</f>
        <v>-9.800208163805241</v>
      </c>
      <c r="AB299" s="18"/>
      <c r="AC299" s="18"/>
      <c r="AD299" s="18"/>
      <c r="AE299" s="4">
        <f>AE297*L299</f>
        <v>2.3415748390652831</v>
      </c>
      <c r="AF299"/>
      <c r="AJ299" s="15"/>
      <c r="AM299" s="45"/>
      <c r="AT299" s="3">
        <f>(AT297/100)/((AT297+AT298)/100)</f>
        <v>0.69769879960161463</v>
      </c>
    </row>
    <row r="300" spans="1:47" s="27" customFormat="1" x14ac:dyDescent="0.2">
      <c r="A300"/>
      <c r="B300"/>
      <c r="C300"/>
      <c r="D300"/>
      <c r="E300" s="3"/>
      <c r="F300"/>
      <c r="G300"/>
      <c r="H300" s="189"/>
      <c r="I300" s="189"/>
      <c r="J300"/>
      <c r="K300"/>
      <c r="L300" s="3">
        <f>(L298/100)/((L297+L298)/100)</f>
        <v>0.30230120039838554</v>
      </c>
      <c r="M300"/>
      <c r="N300"/>
      <c r="O300"/>
      <c r="P300"/>
      <c r="Q300"/>
      <c r="R300"/>
      <c r="S300"/>
      <c r="T300" s="130"/>
      <c r="U300" s="130"/>
      <c r="V300" s="17"/>
      <c r="W300" s="7">
        <f>W298*L300</f>
        <v>3.7100041287609149</v>
      </c>
      <c r="X300" s="17"/>
      <c r="Y300" s="17"/>
      <c r="Z300" s="7">
        <f>Z298*L300</f>
        <v>-1.6129999223735199</v>
      </c>
      <c r="AA300" s="17"/>
      <c r="AB300" s="18"/>
      <c r="AC300" s="18"/>
      <c r="AD300" s="18"/>
      <c r="AE300" s="4">
        <f>AE298*L300</f>
        <v>0.73090003669340031</v>
      </c>
      <c r="AF300"/>
      <c r="AG300" s="5"/>
      <c r="AH300" s="5"/>
      <c r="AI300" s="5"/>
      <c r="AJ300" s="15"/>
      <c r="AK300" s="15"/>
      <c r="AL300" s="15"/>
      <c r="AM300" s="45"/>
      <c r="AN300" s="25"/>
      <c r="AO300" s="116"/>
      <c r="AP300" s="116"/>
      <c r="AQ300" s="116"/>
      <c r="AR300" s="116"/>
      <c r="AS300" s="25"/>
      <c r="AT300" s="3">
        <f>(AT298/100)/((AT297+AT298)/100)</f>
        <v>0.30230120039838554</v>
      </c>
      <c r="AU300" s="25"/>
    </row>
    <row r="301" spans="1:47" s="13" customFormat="1" x14ac:dyDescent="0.2">
      <c r="A301"/>
      <c r="B301"/>
      <c r="C301"/>
      <c r="D301"/>
      <c r="E301" s="3"/>
      <c r="F301"/>
      <c r="G301"/>
      <c r="H301" s="189"/>
      <c r="I301" s="189"/>
      <c r="J301"/>
      <c r="K301"/>
      <c r="L301" s="3"/>
      <c r="M301"/>
      <c r="N301"/>
      <c r="O301"/>
      <c r="P301"/>
      <c r="Q301"/>
      <c r="R301"/>
      <c r="S301"/>
      <c r="T301" s="130"/>
      <c r="U301" s="130"/>
      <c r="V301" s="17"/>
      <c r="W301" s="7">
        <f>SUM(W299:W300)</f>
        <v>19.95421371570356</v>
      </c>
      <c r="X301" s="17"/>
      <c r="Y301" s="17"/>
      <c r="Z301" s="7">
        <f>SUM(Z299:Z300)</f>
        <v>-11.413208086178761</v>
      </c>
      <c r="AA301" s="17"/>
      <c r="AB301" s="18"/>
      <c r="AC301" s="18"/>
      <c r="AD301" s="18"/>
      <c r="AE301" s="17">
        <f>SUM(AE299:AE300)</f>
        <v>3.0724748757586835</v>
      </c>
      <c r="AF301"/>
      <c r="AG301" s="5" t="s">
        <v>20</v>
      </c>
      <c r="AH301" s="5" t="s">
        <v>85</v>
      </c>
      <c r="AI301" s="5" t="s">
        <v>55</v>
      </c>
      <c r="AJ301" s="15">
        <f>SUM(AJ297:AJ300)</f>
        <v>107</v>
      </c>
      <c r="AK301" s="15">
        <f>SUM(AK297:AK300)</f>
        <v>17.222222222222221</v>
      </c>
      <c r="AL301" s="15">
        <f>SUM(AL297:AL300)</f>
        <v>16.666666666666664</v>
      </c>
      <c r="AM301" s="15">
        <f>SUM(AM297:AM300)</f>
        <v>447.77777777777783</v>
      </c>
      <c r="AN301" s="25"/>
      <c r="AO301" s="116"/>
      <c r="AP301" s="116"/>
      <c r="AQ301" s="116"/>
      <c r="AR301" s="116"/>
      <c r="AS301" s="25"/>
      <c r="AT301" s="3"/>
      <c r="AU301" s="25"/>
    </row>
    <row r="302" spans="1:47" x14ac:dyDescent="0.2">
      <c r="A302"/>
      <c r="C302"/>
      <c r="G302"/>
      <c r="I302" s="189"/>
      <c r="J302"/>
      <c r="L302" s="3"/>
      <c r="N302"/>
      <c r="R302"/>
      <c r="S302"/>
      <c r="T302" s="130"/>
      <c r="U302" s="130"/>
      <c r="W302" s="7"/>
      <c r="Y302" s="17"/>
      <c r="Z302" s="7"/>
      <c r="AB302" s="18"/>
      <c r="AC302" s="18"/>
      <c r="AD302" s="18"/>
      <c r="AE302" s="4"/>
      <c r="AF302"/>
      <c r="AJ302" s="15"/>
      <c r="AM302" s="45"/>
      <c r="AT302" s="3"/>
    </row>
    <row r="303" spans="1:47" x14ac:dyDescent="0.2">
      <c r="A303" t="s">
        <v>161</v>
      </c>
      <c r="B303" s="77" t="s">
        <v>234</v>
      </c>
      <c r="C303" s="77">
        <v>0</v>
      </c>
      <c r="D303" s="77">
        <v>0</v>
      </c>
      <c r="E303" s="98">
        <v>3</v>
      </c>
      <c r="F303" s="77">
        <v>2</v>
      </c>
      <c r="G303" s="77">
        <v>0</v>
      </c>
      <c r="H303" s="190">
        <v>0</v>
      </c>
      <c r="I303" s="190">
        <v>0</v>
      </c>
      <c r="J303" s="77">
        <v>0</v>
      </c>
      <c r="K303" s="77">
        <v>0</v>
      </c>
      <c r="L303" s="113">
        <v>3</v>
      </c>
      <c r="M303" s="77">
        <v>2</v>
      </c>
      <c r="N303" s="77">
        <v>1</v>
      </c>
      <c r="O303" s="77">
        <v>1</v>
      </c>
      <c r="P303" s="77">
        <v>1</v>
      </c>
      <c r="Q303" s="77">
        <v>1</v>
      </c>
      <c r="R303" s="77">
        <v>0</v>
      </c>
      <c r="S303" s="77">
        <v>3</v>
      </c>
      <c r="T303" s="77">
        <v>11</v>
      </c>
      <c r="U303" s="77"/>
      <c r="V303" s="51">
        <f>+(Q303-R303)/(T303-R303)*100</f>
        <v>9.0909090909090917</v>
      </c>
      <c r="W303" s="7">
        <f>IF(V303&lt;LeagueRatings!$K$10,((LeagueRatings!$K$10-V303)/LeagueRatings!$K$10)*36,(LeagueRatings!$K$10-V303)*6.48)</f>
        <v>-5.9600924032071516</v>
      </c>
      <c r="X303" s="17">
        <v>0.36</v>
      </c>
      <c r="Y303" s="17">
        <f>(P303/(T303-R303))*100</f>
        <v>9.0909090909090917</v>
      </c>
      <c r="Z303" s="7">
        <f>IF(Y303&lt;LeagueRatings!$K$8,((LeagueRatings!$K$8-Y303)/LeagueRatings!$K$8)*36,(LeagueRatings!$K$8-Y303)/LeagueRatings!$K$11)</f>
        <v>-53.88436152424535</v>
      </c>
      <c r="AA303" s="17">
        <v>4.8600000000000003</v>
      </c>
      <c r="AB303" s="18">
        <f>+((LeagueRatings!$I$6-E303)*5)+9.5</f>
        <v>13.572493872332579</v>
      </c>
      <c r="AC303" s="18">
        <f t="shared" ref="AC303" si="154">IF(AB303&lt;4,4,AB303)</f>
        <v>13.572493872332579</v>
      </c>
      <c r="AD303" s="18">
        <f>IF(M303&lt;L303,((1-(M303/L303))*7)-0.07,(1-(M303/L303))*5)</f>
        <v>2.2633333333333336</v>
      </c>
      <c r="AE303" s="4">
        <f>+X303+AA303+AC303+AD303</f>
        <v>21.055827205665913</v>
      </c>
      <c r="AF303" t="s">
        <v>161</v>
      </c>
      <c r="AG303" s="5" t="s">
        <v>84</v>
      </c>
      <c r="AH303" s="5" t="s">
        <v>81</v>
      </c>
      <c r="AI303" s="5" t="s">
        <v>66</v>
      </c>
      <c r="AJ303" s="73">
        <f t="shared" ref="AJ303" si="155">ROUNDUP(AO303,0)</f>
        <v>2</v>
      </c>
      <c r="AK303" s="73">
        <f>F303*LeagueRatings!$K$25</f>
        <v>1.1111111111111112</v>
      </c>
      <c r="AL303" s="73">
        <f>G303*LeagueRatings!$K$25</f>
        <v>0</v>
      </c>
      <c r="AM303" s="73">
        <f>T303*LeagueRatings!$K$25</f>
        <v>6.1111111111111116</v>
      </c>
      <c r="AO303" s="116">
        <f>+L303*LeagueRatings!$K$25</f>
        <v>1.6666666666666667</v>
      </c>
      <c r="AT303" s="113">
        <v>3</v>
      </c>
    </row>
    <row r="304" spans="1:47" x14ac:dyDescent="0.2">
      <c r="A304" t="s">
        <v>161</v>
      </c>
      <c r="B304" s="77" t="s">
        <v>249</v>
      </c>
      <c r="C304" s="77">
        <v>0</v>
      </c>
      <c r="D304" s="77">
        <v>0</v>
      </c>
      <c r="E304" s="98">
        <v>2.95</v>
      </c>
      <c r="F304" s="77">
        <v>30</v>
      </c>
      <c r="G304" s="77">
        <v>0</v>
      </c>
      <c r="H304" s="190">
        <v>0</v>
      </c>
      <c r="I304" s="190">
        <v>0</v>
      </c>
      <c r="J304" s="77">
        <v>0</v>
      </c>
      <c r="K304" s="77">
        <v>1</v>
      </c>
      <c r="L304" s="98">
        <v>36.67</v>
      </c>
      <c r="M304" s="77">
        <v>30</v>
      </c>
      <c r="N304" s="77">
        <v>12</v>
      </c>
      <c r="O304" s="77">
        <v>12</v>
      </c>
      <c r="P304" s="77">
        <v>4</v>
      </c>
      <c r="Q304" s="77">
        <v>16</v>
      </c>
      <c r="R304" s="77">
        <v>1</v>
      </c>
      <c r="S304" s="77">
        <v>29</v>
      </c>
      <c r="T304" s="77">
        <v>154</v>
      </c>
      <c r="U304" s="77"/>
      <c r="V304" s="51">
        <f>+(Q304-R304)/(T304-R304)*100</f>
        <v>9.8039215686274517</v>
      </c>
      <c r="W304" s="7">
        <f>IF(V304&lt;LeagueRatings!$K$21,((LeagueRatings!$K$21-V304)/LeagueRatings!$K$21)*36,(LeagueRatings!$K$21-V304)*6.48)</f>
        <v>-10.932121682514113</v>
      </c>
      <c r="X304" s="17">
        <v>0.76</v>
      </c>
      <c r="Y304" s="17">
        <f>(P304/(T304-R304))*100</f>
        <v>2.6143790849673203</v>
      </c>
      <c r="Z304" s="7">
        <f>IF(Y304&lt;LeagueRatings!$K$19,((LeagueRatings!$K$19-Y304)/LeagueRatings!$K$19)*36,(LeagueRatings!$K$19-Y304)/LeagueRatings!$K$22)</f>
        <v>-3.1516486744510548</v>
      </c>
      <c r="AA304" s="17">
        <v>0.08</v>
      </c>
      <c r="AB304" s="18">
        <f>+((LeagueRatings!$I$17-E304)*5)+9.5</f>
        <v>13.042909331694093</v>
      </c>
      <c r="AC304" s="18">
        <f t="shared" ref="AC304" si="156">IF(AB304&lt;4,4,AB304)</f>
        <v>13.042909331694093</v>
      </c>
      <c r="AD304" s="18">
        <f>IF(M304&lt;L304,((1-(M304/L304))*7)-0.07,(1-(M304/L304))*5)</f>
        <v>1.2032478865557679</v>
      </c>
      <c r="AE304" s="4">
        <f t="shared" ref="AE304" si="157">+X304+AA304+AC304+AD304</f>
        <v>15.086157218249861</v>
      </c>
      <c r="AF304" t="s">
        <v>161</v>
      </c>
      <c r="AG304" s="8" t="s">
        <v>57</v>
      </c>
      <c r="AH304" s="8" t="s">
        <v>50</v>
      </c>
      <c r="AI304" s="8" t="s">
        <v>16</v>
      </c>
      <c r="AJ304" s="15">
        <f t="shared" ref="AJ304" si="158">ROUNDUP(AO304,0)</f>
        <v>21</v>
      </c>
      <c r="AK304" s="73">
        <f>F304*LeagueRatings!$K$25</f>
        <v>16.666666666666668</v>
      </c>
      <c r="AL304" s="73">
        <f>G304*LeagueRatings!$K$25</f>
        <v>0</v>
      </c>
      <c r="AM304" s="73">
        <f>T304*LeagueRatings!$K$25</f>
        <v>85.555555555555557</v>
      </c>
      <c r="AN304" s="13"/>
      <c r="AO304" s="116">
        <f>+L304*LeagueRatings!$K$25</f>
        <v>20.372222222222224</v>
      </c>
      <c r="AS304" s="13"/>
      <c r="AT304" s="98">
        <v>36.67</v>
      </c>
      <c r="AU304" s="13"/>
    </row>
    <row r="305" spans="1:47" x14ac:dyDescent="0.2">
      <c r="A305"/>
      <c r="C305"/>
      <c r="G305"/>
      <c r="I305" s="189"/>
      <c r="J305"/>
      <c r="L305" s="3">
        <f>(L303/100)/((L303+L304)/100)</f>
        <v>7.5623897151499878E-2</v>
      </c>
      <c r="N305"/>
      <c r="R305"/>
      <c r="S305"/>
      <c r="T305" s="130"/>
      <c r="U305" s="130"/>
      <c r="W305" s="7">
        <f>W303*L305</f>
        <v>-0.45072541491357337</v>
      </c>
      <c r="Y305" s="17"/>
      <c r="Z305" s="7">
        <f>Z303*L305</f>
        <v>-4.0749454139837678</v>
      </c>
      <c r="AB305" s="18"/>
      <c r="AC305" s="18"/>
      <c r="AD305" s="18"/>
      <c r="AE305" s="4">
        <f>AE303*L305</f>
        <v>1.5923237110410322</v>
      </c>
      <c r="AF305"/>
      <c r="AJ305" s="15"/>
      <c r="AM305" s="45"/>
      <c r="AT305" s="3">
        <f>(AT303/100)/((AT303+AT304)/100)</f>
        <v>7.5623897151499878E-2</v>
      </c>
    </row>
    <row r="306" spans="1:47" x14ac:dyDescent="0.2">
      <c r="A306"/>
      <c r="C306"/>
      <c r="G306"/>
      <c r="I306" s="189"/>
      <c r="J306"/>
      <c r="L306" s="3">
        <f>(L304/100)/((L303+L304)/100)</f>
        <v>0.92437610284850025</v>
      </c>
      <c r="N306"/>
      <c r="R306"/>
      <c r="S306"/>
      <c r="T306" s="130"/>
      <c r="U306" s="130"/>
      <c r="W306" s="7">
        <f>W304*L306</f>
        <v>-10.105392036747986</v>
      </c>
      <c r="Y306" s="17"/>
      <c r="Z306" s="7">
        <f>Z304*L306</f>
        <v>-2.9133087192367078</v>
      </c>
      <c r="AB306" s="18"/>
      <c r="AC306" s="18"/>
      <c r="AD306" s="18"/>
      <c r="AE306" s="4">
        <f>AE304*L306</f>
        <v>13.945283216365578</v>
      </c>
      <c r="AF306"/>
      <c r="AJ306" s="15"/>
      <c r="AM306" s="45"/>
      <c r="AT306" s="3">
        <f>(AT304/100)/((AT303+AT304)/100)</f>
        <v>0.92437610284850025</v>
      </c>
    </row>
    <row r="307" spans="1:47" x14ac:dyDescent="0.2">
      <c r="A307"/>
      <c r="C307"/>
      <c r="G307"/>
      <c r="I307" s="189"/>
      <c r="J307"/>
      <c r="L307" s="3"/>
      <c r="N307"/>
      <c r="R307"/>
      <c r="S307"/>
      <c r="T307" s="130"/>
      <c r="U307" s="130"/>
      <c r="W307" s="7">
        <f>SUM(W305:W306)</f>
        <v>-10.55611745166156</v>
      </c>
      <c r="Y307" s="17"/>
      <c r="Z307" s="7">
        <f>SUM(Z305:Z306)</f>
        <v>-6.9882541332204759</v>
      </c>
      <c r="AB307" s="18"/>
      <c r="AC307" s="18"/>
      <c r="AD307" s="18"/>
      <c r="AE307" s="17">
        <f>SUM(AE305:AE306)</f>
        <v>15.53760692740661</v>
      </c>
      <c r="AF307"/>
      <c r="AG307" s="5" t="s">
        <v>57</v>
      </c>
      <c r="AH307" s="5" t="s">
        <v>50</v>
      </c>
      <c r="AI307" s="5" t="s">
        <v>81</v>
      </c>
      <c r="AJ307" s="15">
        <f>SUM(AJ303:AJ306)</f>
        <v>23</v>
      </c>
      <c r="AK307" s="15">
        <f>SUM(AK303:AK306)</f>
        <v>17.777777777777779</v>
      </c>
      <c r="AL307" s="15">
        <f>SUM(AL303:AL306)</f>
        <v>0</v>
      </c>
      <c r="AM307" s="15">
        <f>SUM(AM303:AM306)</f>
        <v>91.666666666666671</v>
      </c>
      <c r="AT307" s="3"/>
    </row>
    <row r="308" spans="1:47" x14ac:dyDescent="0.2">
      <c r="A308"/>
      <c r="C308"/>
      <c r="G308"/>
      <c r="I308" s="189"/>
      <c r="J308"/>
      <c r="L308" s="3"/>
      <c r="N308"/>
      <c r="R308"/>
      <c r="S308"/>
      <c r="T308" s="130"/>
      <c r="U308" s="130"/>
      <c r="W308" s="7"/>
      <c r="Y308" s="17"/>
      <c r="Z308" s="7"/>
      <c r="AB308" s="18"/>
      <c r="AC308" s="18"/>
      <c r="AD308" s="18"/>
      <c r="AE308" s="4"/>
      <c r="AF308"/>
      <c r="AJ308" s="15"/>
      <c r="AM308" s="45"/>
      <c r="AT308" s="3"/>
    </row>
    <row r="309" spans="1:47" x14ac:dyDescent="0.2">
      <c r="A309" t="s">
        <v>189</v>
      </c>
      <c r="B309" s="77" t="s">
        <v>247</v>
      </c>
      <c r="C309" s="77">
        <v>2</v>
      </c>
      <c r="D309" s="77">
        <v>0</v>
      </c>
      <c r="E309" s="98">
        <v>2.7</v>
      </c>
      <c r="F309" s="77">
        <v>40</v>
      </c>
      <c r="G309" s="77">
        <v>0</v>
      </c>
      <c r="H309" s="190">
        <v>0</v>
      </c>
      <c r="I309" s="190">
        <v>0</v>
      </c>
      <c r="J309" s="77">
        <v>0</v>
      </c>
      <c r="K309" s="77">
        <v>0</v>
      </c>
      <c r="L309" s="98">
        <v>43.1</v>
      </c>
      <c r="M309" s="77">
        <v>38</v>
      </c>
      <c r="N309" s="77">
        <v>15</v>
      </c>
      <c r="O309" s="77">
        <v>13</v>
      </c>
      <c r="P309" s="77">
        <v>5</v>
      </c>
      <c r="Q309" s="77">
        <v>13</v>
      </c>
      <c r="R309" s="77">
        <v>0</v>
      </c>
      <c r="S309" s="77">
        <v>42</v>
      </c>
      <c r="T309" s="77">
        <v>180</v>
      </c>
      <c r="U309" s="77"/>
      <c r="V309" s="51">
        <f>+(Q309-R309)/(T309-R309)*100</f>
        <v>7.2222222222222214</v>
      </c>
      <c r="W309" s="7">
        <f>IF(V309&lt;LeagueRatings!$K$21,((LeagueRatings!$K$21-V309)/LeagueRatings!$K$21)*36,(LeagueRatings!$K$21-V309)*6.48)</f>
        <v>3.9679314777010899</v>
      </c>
      <c r="X309" s="17">
        <v>-0.48</v>
      </c>
      <c r="Y309" s="17">
        <f>(P309/(T309-R309))*100</f>
        <v>2.7777777777777777</v>
      </c>
      <c r="Z309" s="7">
        <f>IF(Y309&lt;LeagueRatings!$K$19,((LeagueRatings!$K$19-Y309)/LeagueRatings!$K$19)*36,(LeagueRatings!$K$19-Y309)/LeagueRatings!$K$22)</f>
        <v>-4.4918851435705367</v>
      </c>
      <c r="AA309" s="17">
        <v>0.16</v>
      </c>
      <c r="AB309" s="18">
        <f>+((LeagueRatings!$I$17-E309)*5)+9.5</f>
        <v>14.292909331694093</v>
      </c>
      <c r="AC309" s="18">
        <f t="shared" ref="AC309:AC310" si="159">IF(AB309&lt;4,4,AB309)</f>
        <v>14.292909331694093</v>
      </c>
      <c r="AD309" s="18">
        <f>IF(M309&lt;L309,((1-(M309/L309))*7)-0.07,(1-(M309/L309))*5)</f>
        <v>0.75830626450116001</v>
      </c>
      <c r="AE309" s="4">
        <f t="shared" ref="AE309:AE310" si="160">+X309+AA309+AC309+AD309</f>
        <v>14.731215596195252</v>
      </c>
      <c r="AF309" t="s">
        <v>189</v>
      </c>
      <c r="AG309" s="5" t="s">
        <v>34</v>
      </c>
      <c r="AH309" s="5" t="s">
        <v>41</v>
      </c>
      <c r="AI309" s="5" t="s">
        <v>32</v>
      </c>
      <c r="AJ309" s="15">
        <f t="shared" ref="AJ309:AJ310" si="161">ROUNDUP(AO309,0)</f>
        <v>24</v>
      </c>
      <c r="AK309" s="73">
        <f>F309*LeagueRatings!$K$25</f>
        <v>22.222222222222221</v>
      </c>
      <c r="AL309" s="73">
        <f>G309*LeagueRatings!$K$25</f>
        <v>0</v>
      </c>
      <c r="AM309" s="73">
        <f>T309*LeagueRatings!$K$25</f>
        <v>100</v>
      </c>
      <c r="AN309" s="12"/>
      <c r="AO309" s="116">
        <f>+L309*LeagueRatings!$K$25</f>
        <v>23.944444444444446</v>
      </c>
      <c r="AS309" s="12"/>
      <c r="AT309" s="98">
        <v>43.1</v>
      </c>
      <c r="AU309" s="12"/>
    </row>
    <row r="310" spans="1:47" x14ac:dyDescent="0.2">
      <c r="A310" t="s">
        <v>189</v>
      </c>
      <c r="B310" s="77" t="s">
        <v>234</v>
      </c>
      <c r="C310" s="77">
        <v>1</v>
      </c>
      <c r="D310" s="77">
        <v>0</v>
      </c>
      <c r="E310" s="98">
        <v>2.7</v>
      </c>
      <c r="F310" s="77">
        <v>23</v>
      </c>
      <c r="G310" s="77">
        <v>0</v>
      </c>
      <c r="H310" s="190">
        <v>0</v>
      </c>
      <c r="I310" s="190">
        <v>0</v>
      </c>
      <c r="J310" s="77">
        <v>0</v>
      </c>
      <c r="K310" s="77">
        <v>1</v>
      </c>
      <c r="L310" s="113">
        <v>20</v>
      </c>
      <c r="M310" s="77">
        <v>14</v>
      </c>
      <c r="N310" s="77">
        <v>7</v>
      </c>
      <c r="O310" s="77">
        <v>6</v>
      </c>
      <c r="P310" s="77">
        <v>0</v>
      </c>
      <c r="Q310" s="77">
        <v>9</v>
      </c>
      <c r="R310" s="77">
        <v>2</v>
      </c>
      <c r="S310" s="77">
        <v>19</v>
      </c>
      <c r="T310" s="77">
        <v>81</v>
      </c>
      <c r="U310" s="77"/>
      <c r="V310" s="51">
        <f t="shared" ref="V310" si="162">+(Q310-R310)/(T310-R310)*100</f>
        <v>8.8607594936708853</v>
      </c>
      <c r="W310" s="7">
        <f>IF(V310&lt;LeagueRatings!$K$10,((LeagueRatings!$K$10-V310)/LeagueRatings!$K$10)*36,(LeagueRatings!$K$10-V310)*6.48)</f>
        <v>-4.468723013103574</v>
      </c>
      <c r="X310" s="17">
        <v>0.18</v>
      </c>
      <c r="Y310" s="17">
        <f>(P310/(T310-R310))*100</f>
        <v>0</v>
      </c>
      <c r="Z310" s="7">
        <f>IF(Y310&lt;LeagueRatings!$K$8,((LeagueRatings!$K$8-Y310)/LeagueRatings!$K$8)*36,(LeagueRatings!$K$8-Y310)/LeagueRatings!$K$11)</f>
        <v>36</v>
      </c>
      <c r="AA310" s="17">
        <v>-3.26</v>
      </c>
      <c r="AB310" s="18">
        <f>+((LeagueRatings!$I$6-E310)*5)+9.5</f>
        <v>15.072493872332577</v>
      </c>
      <c r="AC310" s="18">
        <f t="shared" si="159"/>
        <v>15.072493872332577</v>
      </c>
      <c r="AD310" s="18">
        <f>IF(M310&lt;L310,((1-(M310/L310))*7)-0.07,(1-(M310/L310))*5)</f>
        <v>2.0300000000000007</v>
      </c>
      <c r="AE310" s="4">
        <f t="shared" si="160"/>
        <v>14.022493872332578</v>
      </c>
      <c r="AF310" t="s">
        <v>189</v>
      </c>
      <c r="AG310" s="5" t="s">
        <v>14</v>
      </c>
      <c r="AH310" s="5" t="s">
        <v>32</v>
      </c>
      <c r="AI310" s="5" t="s">
        <v>30</v>
      </c>
      <c r="AJ310" s="73">
        <f t="shared" si="161"/>
        <v>12</v>
      </c>
      <c r="AK310" s="73">
        <f>F310*LeagueRatings!$K$25</f>
        <v>12.777777777777779</v>
      </c>
      <c r="AL310" s="73">
        <f>G310*LeagueRatings!$K$25</f>
        <v>0</v>
      </c>
      <c r="AM310" s="73">
        <f>T310*LeagueRatings!$K$25</f>
        <v>45</v>
      </c>
      <c r="AO310" s="116">
        <f>+L310*LeagueRatings!$K$25</f>
        <v>11.111111111111111</v>
      </c>
      <c r="AT310" s="113">
        <v>20</v>
      </c>
    </row>
    <row r="311" spans="1:47" x14ac:dyDescent="0.2">
      <c r="A311"/>
      <c r="C311"/>
      <c r="G311"/>
      <c r="I311" s="189"/>
      <c r="J311"/>
      <c r="L311" s="3">
        <f>(L309/100)/((L309+L310)/100)</f>
        <v>0.68304278922345485</v>
      </c>
      <c r="N311"/>
      <c r="R311"/>
      <c r="S311"/>
      <c r="T311" s="130"/>
      <c r="U311" s="130"/>
      <c r="W311" s="7">
        <f>W309*L311</f>
        <v>2.7102669839764975</v>
      </c>
      <c r="Y311" s="17"/>
      <c r="Z311" s="7">
        <f>Z309*L311</f>
        <v>-3.0681497573358185</v>
      </c>
      <c r="AB311" s="18"/>
      <c r="AC311" s="18"/>
      <c r="AD311" s="18"/>
      <c r="AE311" s="4">
        <f>AE309*L311</f>
        <v>10.062050589477264</v>
      </c>
      <c r="AF311"/>
      <c r="AJ311" s="15"/>
      <c r="AM311" s="45"/>
      <c r="AT311" s="3">
        <f>(AT309/100)/((AT309+AT310)/100)</f>
        <v>0.68304278922345485</v>
      </c>
    </row>
    <row r="312" spans="1:47" x14ac:dyDescent="0.2">
      <c r="A312"/>
      <c r="C312"/>
      <c r="G312"/>
      <c r="I312" s="189"/>
      <c r="J312"/>
      <c r="L312" s="3">
        <f>(L310/100)/((L309+L310)/100)</f>
        <v>0.31695721077654521</v>
      </c>
      <c r="N312"/>
      <c r="R312"/>
      <c r="S312"/>
      <c r="T312" s="130"/>
      <c r="U312" s="130"/>
      <c r="W312" s="7">
        <f>W310*L312</f>
        <v>-1.4163939819662676</v>
      </c>
      <c r="Y312" s="17"/>
      <c r="Z312" s="7">
        <f>Z310*L312</f>
        <v>11.410459587955627</v>
      </c>
      <c r="AB312" s="18"/>
      <c r="AC312" s="18"/>
      <c r="AD312" s="18"/>
      <c r="AE312" s="4">
        <f>AE310*L312</f>
        <v>4.4445305459057307</v>
      </c>
      <c r="AF312"/>
      <c r="AJ312" s="15"/>
      <c r="AM312" s="45"/>
      <c r="AT312" s="3">
        <f>(AT310/100)/((AT309+AT310)/100)</f>
        <v>0.31695721077654521</v>
      </c>
    </row>
    <row r="313" spans="1:47" x14ac:dyDescent="0.2">
      <c r="A313"/>
      <c r="C313"/>
      <c r="G313"/>
      <c r="I313" s="189"/>
      <c r="J313"/>
      <c r="L313" s="3"/>
      <c r="N313"/>
      <c r="R313"/>
      <c r="S313"/>
      <c r="T313" s="130"/>
      <c r="U313" s="130"/>
      <c r="W313" s="7">
        <f>SUM(W311:W312)</f>
        <v>1.2938730020102298</v>
      </c>
      <c r="Y313" s="17"/>
      <c r="Z313" s="7">
        <f>SUM(Z311:Z312)</f>
        <v>8.3423098306198078</v>
      </c>
      <c r="AB313" s="18"/>
      <c r="AC313" s="18"/>
      <c r="AD313" s="18"/>
      <c r="AE313" s="17">
        <f>SUM(AE311:AE312)</f>
        <v>14.506581135382994</v>
      </c>
      <c r="AF313"/>
      <c r="AG313" s="5" t="s">
        <v>34</v>
      </c>
      <c r="AH313" s="5" t="s">
        <v>23</v>
      </c>
      <c r="AI313" s="5" t="s">
        <v>70</v>
      </c>
      <c r="AJ313" s="15">
        <f>SUM(AJ309:AJ312)</f>
        <v>36</v>
      </c>
      <c r="AK313" s="15">
        <f>SUM(AK309:AK312)</f>
        <v>35</v>
      </c>
      <c r="AL313" s="15">
        <f>SUM(AL309:AL312)</f>
        <v>0</v>
      </c>
      <c r="AM313" s="15">
        <f>SUM(AM309:AM312)</f>
        <v>145</v>
      </c>
      <c r="AT313" s="3"/>
    </row>
    <row r="314" spans="1:47" x14ac:dyDescent="0.2">
      <c r="A314"/>
      <c r="C314"/>
      <c r="G314"/>
      <c r="I314" s="189"/>
      <c r="J314"/>
      <c r="L314" s="3"/>
      <c r="N314"/>
      <c r="R314"/>
      <c r="S314"/>
      <c r="T314" s="130"/>
      <c r="U314" s="130"/>
      <c r="W314" s="7"/>
      <c r="Y314" s="17"/>
      <c r="Z314" s="7"/>
      <c r="AB314" s="18"/>
      <c r="AC314" s="18"/>
      <c r="AD314" s="18"/>
      <c r="AE314" s="4"/>
      <c r="AF314"/>
      <c r="AJ314" s="15"/>
      <c r="AM314" s="45"/>
      <c r="AT314" s="3"/>
    </row>
    <row r="315" spans="1:47" x14ac:dyDescent="0.2">
      <c r="A315" t="s">
        <v>182</v>
      </c>
      <c r="B315" s="77" t="s">
        <v>238</v>
      </c>
      <c r="C315" s="77">
        <v>1</v>
      </c>
      <c r="D315" s="77">
        <v>2</v>
      </c>
      <c r="E315" s="98">
        <v>2.27</v>
      </c>
      <c r="F315" s="77">
        <v>35</v>
      </c>
      <c r="G315" s="77">
        <v>0</v>
      </c>
      <c r="H315" s="190">
        <v>0</v>
      </c>
      <c r="I315" s="190">
        <v>0</v>
      </c>
      <c r="J315" s="77">
        <v>23</v>
      </c>
      <c r="K315" s="77">
        <v>27</v>
      </c>
      <c r="L315" s="113">
        <v>35.200000000000003</v>
      </c>
      <c r="M315" s="77">
        <v>36</v>
      </c>
      <c r="N315" s="77">
        <v>11</v>
      </c>
      <c r="O315" s="77">
        <v>9</v>
      </c>
      <c r="P315" s="77">
        <v>1</v>
      </c>
      <c r="Q315" s="77">
        <v>14</v>
      </c>
      <c r="R315" s="77">
        <v>0</v>
      </c>
      <c r="S315" s="77">
        <v>25</v>
      </c>
      <c r="T315" s="77">
        <v>151</v>
      </c>
      <c r="U315" s="77"/>
      <c r="V315" s="51">
        <f>+(Q315-R315)/(T315-R315)*100</f>
        <v>9.2715231788079464</v>
      </c>
      <c r="W315" s="7">
        <f>IF(V315&lt;LeagueRatings!$K$10,((LeagueRatings!$K$10-V315)/LeagueRatings!$K$10)*36,(LeagueRatings!$K$10-V315)*6.48)</f>
        <v>-7.1304716927917298</v>
      </c>
      <c r="X315" s="17">
        <v>0.45</v>
      </c>
      <c r="Y315" s="17">
        <f>(P315/(T315-R315))*100</f>
        <v>0.66225165562913912</v>
      </c>
      <c r="Z315" s="7">
        <f>IF(Y315&lt;LeagueRatings!$K$8,((LeagueRatings!$K$8-Y315)/LeagueRatings!$K$8)*36,(LeagueRatings!$K$8-Y315)/LeagueRatings!$K$11)</f>
        <v>25.837014048602065</v>
      </c>
      <c r="AA315" s="17">
        <v>-2.38</v>
      </c>
      <c r="AB315" s="18">
        <f>+((LeagueRatings!$I$6-E315)*5)+9.5</f>
        <v>17.222493872332578</v>
      </c>
      <c r="AC315" s="18">
        <f t="shared" ref="AC315:AC316" si="163">IF(AB315&lt;4,4,AB315)</f>
        <v>17.222493872332578</v>
      </c>
      <c r="AD315" s="18">
        <f>IF(M315&lt;L315,((1-(M315/L315))*7)-0.07,(1-(M315/L315))*5)</f>
        <v>-0.11363636363636354</v>
      </c>
      <c r="AE315" s="4">
        <f>+X315+AA315+AC315+AD315</f>
        <v>15.178857508696215</v>
      </c>
      <c r="AF315" t="s">
        <v>182</v>
      </c>
      <c r="AG315" s="5" t="s">
        <v>57</v>
      </c>
      <c r="AH315" s="5" t="s">
        <v>27</v>
      </c>
      <c r="AI315" s="5" t="s">
        <v>91</v>
      </c>
      <c r="AJ315" s="73">
        <f t="shared" ref="AJ315:AJ316" si="164">ROUNDUP(AO315,0)</f>
        <v>20</v>
      </c>
      <c r="AK315" s="73">
        <f>F315*LeagueRatings!$K$25</f>
        <v>19.444444444444446</v>
      </c>
      <c r="AL315" s="73">
        <f>G315*LeagueRatings!$K$25</f>
        <v>0</v>
      </c>
      <c r="AM315" s="73">
        <f>T315*LeagueRatings!$K$25</f>
        <v>83.888888888888886</v>
      </c>
      <c r="AN315" s="27"/>
      <c r="AO315" s="116">
        <f>+L315*LeagueRatings!$K$25</f>
        <v>19.555555555555557</v>
      </c>
      <c r="AS315" s="27"/>
      <c r="AT315" s="113">
        <v>35.200000000000003</v>
      </c>
      <c r="AU315" s="27"/>
    </row>
    <row r="316" spans="1:47" x14ac:dyDescent="0.2">
      <c r="A316" t="s">
        <v>182</v>
      </c>
      <c r="B316" s="77" t="s">
        <v>250</v>
      </c>
      <c r="C316" s="77">
        <v>3</v>
      </c>
      <c r="D316" s="77">
        <v>3</v>
      </c>
      <c r="E316" s="98">
        <v>2.82</v>
      </c>
      <c r="F316" s="77">
        <v>25</v>
      </c>
      <c r="G316" s="77">
        <v>0</v>
      </c>
      <c r="H316" s="190">
        <v>0</v>
      </c>
      <c r="I316" s="190">
        <v>0</v>
      </c>
      <c r="J316" s="77">
        <v>4</v>
      </c>
      <c r="K316" s="77">
        <v>6</v>
      </c>
      <c r="L316" s="98">
        <v>22.33</v>
      </c>
      <c r="M316" s="77">
        <v>20</v>
      </c>
      <c r="N316" s="77">
        <v>7</v>
      </c>
      <c r="O316" s="77">
        <v>7</v>
      </c>
      <c r="P316" s="77">
        <v>1</v>
      </c>
      <c r="Q316" s="77">
        <v>3</v>
      </c>
      <c r="R316" s="77">
        <v>0</v>
      </c>
      <c r="S316" s="77">
        <v>20</v>
      </c>
      <c r="T316" s="77">
        <v>87</v>
      </c>
      <c r="U316" s="77"/>
      <c r="V316" s="51">
        <f>+(Q316-R316)/(T316-R316)*100</f>
        <v>3.4482758620689653</v>
      </c>
      <c r="W316" s="7">
        <f>IF(V316&lt;LeagueRatings!$K$21,((LeagueRatings!$K$21-V316)/LeagueRatings!$K$21)*36,(LeagueRatings!$K$21-V316)*6.48)</f>
        <v>20.706174180334738</v>
      </c>
      <c r="X316" s="17">
        <v>-1.89</v>
      </c>
      <c r="Y316" s="17">
        <f>(P316/(T316-R316))*100</f>
        <v>1.1494252873563218</v>
      </c>
      <c r="Z316" s="7">
        <f>IF(Y316&lt;LeagueRatings!$K$19,((LeagueRatings!$K$19-Y316)/LeagueRatings!$K$19)*36,(LeagueRatings!$K$19-Y316)/LeagueRatings!$K$22)</f>
        <v>17.445395238498687</v>
      </c>
      <c r="AA316" s="17">
        <v>-1.59</v>
      </c>
      <c r="AB316" s="18">
        <f>+((LeagueRatings!$I$17-E316)*5)+9.5</f>
        <v>13.692909331694095</v>
      </c>
      <c r="AC316" s="18">
        <f t="shared" si="163"/>
        <v>13.692909331694095</v>
      </c>
      <c r="AD316" s="18">
        <f>IF(M316&lt;L316,((1-(M316/L316))*7)-0.07,(1-(M316/L316))*5)</f>
        <v>0.66040752351097165</v>
      </c>
      <c r="AE316" s="4">
        <f>+X316+AA316+AC316+AD316</f>
        <v>10.873316855205065</v>
      </c>
      <c r="AF316" t="s">
        <v>182</v>
      </c>
      <c r="AG316" s="5" t="s">
        <v>17</v>
      </c>
      <c r="AH316" s="5" t="s">
        <v>85</v>
      </c>
      <c r="AI316" s="5" t="s">
        <v>87</v>
      </c>
      <c r="AJ316" s="15">
        <f t="shared" si="164"/>
        <v>13</v>
      </c>
      <c r="AK316" s="73">
        <f>F316*LeagueRatings!$K$25</f>
        <v>13.888888888888889</v>
      </c>
      <c r="AL316" s="73">
        <f>G316*LeagueRatings!$K$25</f>
        <v>0</v>
      </c>
      <c r="AM316" s="73">
        <f>T316*LeagueRatings!$K$25</f>
        <v>48.333333333333336</v>
      </c>
      <c r="AN316" s="13"/>
      <c r="AO316" s="116">
        <f>+L316*LeagueRatings!$K$25</f>
        <v>12.405555555555555</v>
      </c>
      <c r="AS316" s="13"/>
      <c r="AT316" s="98">
        <v>22.33</v>
      </c>
      <c r="AU316" s="13"/>
    </row>
    <row r="317" spans="1:47" x14ac:dyDescent="0.2">
      <c r="A317"/>
      <c r="C317"/>
      <c r="G317"/>
      <c r="I317" s="189"/>
      <c r="J317"/>
      <c r="L317" s="3">
        <f>(L315/100)/((L315+L316)/100)</f>
        <v>0.6118546845124283</v>
      </c>
      <c r="N317"/>
      <c r="R317"/>
      <c r="S317"/>
      <c r="T317" s="130"/>
      <c r="U317" s="130"/>
      <c r="W317" s="7">
        <f>W315*L317</f>
        <v>-4.3628125080178846</v>
      </c>
      <c r="Y317" s="17"/>
      <c r="Z317" s="7">
        <f>Z315*L317</f>
        <v>15.808498079450594</v>
      </c>
      <c r="AB317" s="18"/>
      <c r="AC317" s="18"/>
      <c r="AD317" s="18"/>
      <c r="AE317" s="4">
        <f>AE315*L317</f>
        <v>9.2872550722424254</v>
      </c>
      <c r="AF317"/>
      <c r="AJ317" s="15"/>
      <c r="AM317" s="45"/>
      <c r="AT317" s="3">
        <f>(AT315/100)/((AT315+AT316)/100)</f>
        <v>0.6118546845124283</v>
      </c>
    </row>
    <row r="318" spans="1:47" x14ac:dyDescent="0.2">
      <c r="A318"/>
      <c r="C318"/>
      <c r="G318"/>
      <c r="I318" s="189"/>
      <c r="J318"/>
      <c r="L318" s="3">
        <f>(L316/100)/((L315+L316)/100)</f>
        <v>0.38814531548757164</v>
      </c>
      <c r="N318"/>
      <c r="R318"/>
      <c r="S318"/>
      <c r="T318" s="130"/>
      <c r="U318" s="130"/>
      <c r="W318" s="7">
        <f>W316*L318</f>
        <v>8.0370045097666374</v>
      </c>
      <c r="Y318" s="17"/>
      <c r="Z318" s="7">
        <f>Z316*L318</f>
        <v>6.7713484386524527</v>
      </c>
      <c r="AB318" s="18"/>
      <c r="AC318" s="18"/>
      <c r="AD318" s="18"/>
      <c r="AE318" s="4">
        <f>AE316*L318</f>
        <v>4.2204270011599005</v>
      </c>
      <c r="AF318"/>
      <c r="AJ318" s="15"/>
      <c r="AM318" s="45"/>
      <c r="AT318" s="3">
        <f>(AT316/100)/((AT315+AT316)/100)</f>
        <v>0.38814531548757164</v>
      </c>
    </row>
    <row r="319" spans="1:47" x14ac:dyDescent="0.2">
      <c r="A319"/>
      <c r="C319"/>
      <c r="G319"/>
      <c r="I319" s="189"/>
      <c r="J319"/>
      <c r="L319" s="3"/>
      <c r="N319"/>
      <c r="R319"/>
      <c r="S319"/>
      <c r="T319" s="130"/>
      <c r="U319" s="130"/>
      <c r="W319" s="7">
        <f>SUM(W317:W318)</f>
        <v>3.6741920017487528</v>
      </c>
      <c r="Y319" s="17"/>
      <c r="Z319" s="7">
        <f>SUM(Z317:Z318)</f>
        <v>22.579846518103047</v>
      </c>
      <c r="AB319" s="18"/>
      <c r="AC319" s="18"/>
      <c r="AD319" s="18"/>
      <c r="AE319" s="17">
        <f>SUM(AE317:AE318)</f>
        <v>13.507682073402325</v>
      </c>
      <c r="AF319"/>
      <c r="AG319" s="5" t="s">
        <v>14</v>
      </c>
      <c r="AH319" s="5" t="s">
        <v>51</v>
      </c>
      <c r="AI319" s="5" t="s">
        <v>100</v>
      </c>
      <c r="AJ319" s="15">
        <f>SUM(AJ315:AJ318)</f>
        <v>33</v>
      </c>
      <c r="AK319" s="15">
        <f>SUM(AK315:AK318)</f>
        <v>33.333333333333336</v>
      </c>
      <c r="AL319" s="15">
        <f>SUM(AL315:AL318)</f>
        <v>0</v>
      </c>
      <c r="AM319" s="15">
        <f>SUM(AM315:AM318)</f>
        <v>132.22222222222223</v>
      </c>
      <c r="AT319" s="3"/>
    </row>
    <row r="320" spans="1:47" x14ac:dyDescent="0.2">
      <c r="A320"/>
      <c r="C320"/>
      <c r="G320"/>
      <c r="I320" s="189"/>
      <c r="J320"/>
      <c r="L320" s="3"/>
      <c r="N320"/>
      <c r="R320"/>
      <c r="S320"/>
      <c r="T320" s="130"/>
      <c r="U320" s="130"/>
      <c r="W320" s="7"/>
      <c r="Y320" s="17"/>
      <c r="Z320" s="7"/>
      <c r="AB320" s="18"/>
      <c r="AC320" s="18"/>
      <c r="AD320" s="18"/>
      <c r="AE320" s="4"/>
      <c r="AF320"/>
      <c r="AJ320" s="15"/>
      <c r="AM320" s="45"/>
      <c r="AT320" s="3"/>
    </row>
    <row r="321" spans="1:47" x14ac:dyDescent="0.2">
      <c r="A321" t="s">
        <v>172</v>
      </c>
      <c r="B321" s="77" t="s">
        <v>344</v>
      </c>
      <c r="C321" s="77">
        <v>0</v>
      </c>
      <c r="D321" s="77">
        <v>0</v>
      </c>
      <c r="E321" s="98">
        <v>2.4900000000000002</v>
      </c>
      <c r="F321" s="77">
        <v>44</v>
      </c>
      <c r="G321" s="77">
        <v>0</v>
      </c>
      <c r="H321" s="190">
        <v>0</v>
      </c>
      <c r="I321" s="190">
        <v>0</v>
      </c>
      <c r="J321" s="77">
        <v>1</v>
      </c>
      <c r="K321" s="77">
        <v>1</v>
      </c>
      <c r="L321" s="98">
        <v>25.1</v>
      </c>
      <c r="M321" s="77">
        <v>16</v>
      </c>
      <c r="N321" s="77">
        <v>11</v>
      </c>
      <c r="O321" s="77">
        <v>7</v>
      </c>
      <c r="P321" s="77">
        <v>0</v>
      </c>
      <c r="Q321" s="77">
        <v>9</v>
      </c>
      <c r="R321" s="77">
        <v>0</v>
      </c>
      <c r="S321" s="77">
        <v>27</v>
      </c>
      <c r="T321" s="77">
        <v>104</v>
      </c>
      <c r="U321" s="77"/>
      <c r="V321" s="51">
        <f>+(Q321-R321)/(T321-R321)*100</f>
        <v>8.6538461538461533</v>
      </c>
      <c r="W321" s="7">
        <f>IF(V321&lt;LeagueRatings!$K$21,((LeagueRatings!$K$21-V321)/LeagueRatings!$K$21)*36,(LeagueRatings!$K$21-V321)*6.48)</f>
        <v>-3.4796329947312983</v>
      </c>
      <c r="X321" s="17">
        <v>0.09</v>
      </c>
      <c r="Y321" s="17">
        <f>(P321/(T321-R321))*100</f>
        <v>0</v>
      </c>
      <c r="Z321" s="7">
        <f>IF(Y321&lt;LeagueRatings!$K$19,((LeagueRatings!$K$19-Y321)/LeagueRatings!$K$19)*36,(LeagueRatings!$K$19-Y321)/LeagueRatings!$K$22)</f>
        <v>36</v>
      </c>
      <c r="AA321" s="17">
        <v>-3.26</v>
      </c>
      <c r="AB321" s="18">
        <f>+((LeagueRatings!$I$17-E321)*5)+9.5</f>
        <v>15.342909331694093</v>
      </c>
      <c r="AC321" s="18">
        <f t="shared" ref="AC321:AC322" si="165">IF(AB321&lt;4,4,AB321)</f>
        <v>15.342909331694093</v>
      </c>
      <c r="AD321" s="18">
        <f>IF(M321&lt;L321,((1-(M321/L321))*7)-0.07,(1-(M321/L321))*5)</f>
        <v>2.4678486055776894</v>
      </c>
      <c r="AE321" s="4">
        <f t="shared" ref="AE321:AE322" si="166">+X321+AA321+AC321+AD321</f>
        <v>14.640757937271783</v>
      </c>
      <c r="AF321" t="s">
        <v>172</v>
      </c>
      <c r="AG321" s="5" t="s">
        <v>34</v>
      </c>
      <c r="AH321" s="5" t="s">
        <v>16</v>
      </c>
      <c r="AI321" s="5" t="s">
        <v>30</v>
      </c>
      <c r="AJ321" s="15">
        <f t="shared" ref="AJ321:AJ322" si="167">ROUNDUP(AO321,0)</f>
        <v>14</v>
      </c>
      <c r="AK321" s="73">
        <f>F321*LeagueRatings!$K$25</f>
        <v>24.444444444444446</v>
      </c>
      <c r="AL321" s="73">
        <f>G321*LeagueRatings!$K$25</f>
        <v>0</v>
      </c>
      <c r="AM321" s="73">
        <f>T321*LeagueRatings!$K$25</f>
        <v>57.777777777777779</v>
      </c>
      <c r="AO321" s="116">
        <f>+L321*LeagueRatings!$K$25</f>
        <v>13.944444444444446</v>
      </c>
      <c r="AT321" s="98">
        <v>25.1</v>
      </c>
    </row>
    <row r="322" spans="1:47" x14ac:dyDescent="0.2">
      <c r="A322" t="s">
        <v>172</v>
      </c>
      <c r="B322" s="77" t="s">
        <v>253</v>
      </c>
      <c r="C322" s="77">
        <v>0</v>
      </c>
      <c r="D322" s="77">
        <v>0</v>
      </c>
      <c r="E322" s="98">
        <v>4.05</v>
      </c>
      <c r="F322" s="77">
        <v>36</v>
      </c>
      <c r="G322" s="77">
        <v>0</v>
      </c>
      <c r="H322" s="190">
        <v>0</v>
      </c>
      <c r="I322" s="190">
        <v>0</v>
      </c>
      <c r="J322" s="77">
        <v>0</v>
      </c>
      <c r="K322" s="77">
        <v>0</v>
      </c>
      <c r="L322" s="98">
        <v>13.33</v>
      </c>
      <c r="M322" s="77">
        <v>13</v>
      </c>
      <c r="N322" s="77">
        <v>7</v>
      </c>
      <c r="O322" s="77">
        <v>6</v>
      </c>
      <c r="P322" s="77">
        <v>1</v>
      </c>
      <c r="Q322" s="77">
        <v>9</v>
      </c>
      <c r="R322" s="77">
        <v>3</v>
      </c>
      <c r="S322" s="77">
        <v>11</v>
      </c>
      <c r="T322" s="77">
        <v>64</v>
      </c>
      <c r="U322" s="77"/>
      <c r="V322" s="51">
        <f>+(Q322-R322)/(T322-R322)*100</f>
        <v>9.8360655737704921</v>
      </c>
      <c r="W322" s="7">
        <f>IF(V322&lt;LeagueRatings!$K$21,((LeagueRatings!$K$21-V322)/LeagueRatings!$K$21)*36,(LeagueRatings!$K$21-V322)*6.48)</f>
        <v>-11.140414835841014</v>
      </c>
      <c r="X322" s="17">
        <v>0.76</v>
      </c>
      <c r="Y322" s="17">
        <f>(P322/(T322-R322))*100</f>
        <v>1.639344262295082</v>
      </c>
      <c r="Z322" s="7">
        <f>IF(Y322&lt;LeagueRatings!$K$19,((LeagueRatings!$K$19-Y322)/LeagueRatings!$K$19)*36,(LeagueRatings!$K$19-Y322)/LeagueRatings!$K$22)</f>
        <v>9.5368751762194375</v>
      </c>
      <c r="AA322" s="17">
        <v>-0.97</v>
      </c>
      <c r="AB322" s="18">
        <f>+((LeagueRatings!$I$17-E322)*5)+9.5</f>
        <v>7.5429093316940943</v>
      </c>
      <c r="AC322" s="18">
        <f t="shared" si="165"/>
        <v>7.5429093316940943</v>
      </c>
      <c r="AD322" s="18">
        <f>IF(M322&lt;L322,((1-(M322/L322))*7)-0.07,(1-(M322/L322))*5)</f>
        <v>0.10329332333083291</v>
      </c>
      <c r="AE322" s="4">
        <f t="shared" si="166"/>
        <v>7.4362026550249274</v>
      </c>
      <c r="AF322" t="s">
        <v>172</v>
      </c>
      <c r="AG322" s="5" t="s">
        <v>37</v>
      </c>
      <c r="AH322" s="5" t="s">
        <v>50</v>
      </c>
      <c r="AI322" s="5" t="s">
        <v>24</v>
      </c>
      <c r="AJ322" s="15">
        <f t="shared" si="167"/>
        <v>8</v>
      </c>
      <c r="AK322" s="73">
        <f>F322*LeagueRatings!$K$25</f>
        <v>20</v>
      </c>
      <c r="AL322" s="73">
        <f>G322*LeagueRatings!$K$25</f>
        <v>0</v>
      </c>
      <c r="AM322" s="73">
        <f>T322*LeagueRatings!$K$25</f>
        <v>35.555555555555557</v>
      </c>
      <c r="AO322" s="116">
        <f>+L322*LeagueRatings!$K$25</f>
        <v>7.4055555555555559</v>
      </c>
      <c r="AT322" s="98">
        <v>13.33</v>
      </c>
    </row>
    <row r="323" spans="1:47" x14ac:dyDescent="0.2">
      <c r="A323"/>
      <c r="C323"/>
      <c r="G323"/>
      <c r="I323" s="189"/>
      <c r="J323"/>
      <c r="L323" s="3">
        <f>(L321/100)/((L321+L322)/100)</f>
        <v>0.65313557116835808</v>
      </c>
      <c r="N323"/>
      <c r="R323"/>
      <c r="S323"/>
      <c r="T323" s="130"/>
      <c r="U323" s="130"/>
      <c r="W323" s="7">
        <f>W321*L323</f>
        <v>-2.2726720834700909</v>
      </c>
      <c r="Y323" s="17"/>
      <c r="Z323" s="7">
        <f>Z321*L323</f>
        <v>23.512880562060889</v>
      </c>
      <c r="AB323" s="18"/>
      <c r="AC323" s="18"/>
      <c r="AD323" s="18"/>
      <c r="AE323" s="4">
        <f>AE321*L323</f>
        <v>9.5623997976976778</v>
      </c>
      <c r="AF323"/>
      <c r="AJ323" s="15"/>
      <c r="AM323" s="45"/>
      <c r="AT323" s="3">
        <f>(AT321/100)/((AT321+AT322)/100)</f>
        <v>0.65313557116835808</v>
      </c>
    </row>
    <row r="324" spans="1:47" customFormat="1" x14ac:dyDescent="0.2">
      <c r="E324" s="3"/>
      <c r="H324" s="189"/>
      <c r="I324" s="189"/>
      <c r="L324" s="3">
        <f>(L322/100)/((L321+L322)/100)</f>
        <v>0.34686442883164198</v>
      </c>
      <c r="T324" s="130"/>
      <c r="U324" s="130"/>
      <c r="V324" s="17"/>
      <c r="W324" s="7">
        <f>W322*L324</f>
        <v>-3.8642136289815441</v>
      </c>
      <c r="X324" s="17"/>
      <c r="Y324" s="17"/>
      <c r="Z324" s="7">
        <f>Z322*L324</f>
        <v>3.3080027608380203</v>
      </c>
      <c r="AA324" s="17"/>
      <c r="AB324" s="18"/>
      <c r="AC324" s="18"/>
      <c r="AD324" s="18"/>
      <c r="AE324" s="4">
        <f>AE322*L324</f>
        <v>2.5793541866115612</v>
      </c>
      <c r="AG324" s="5"/>
      <c r="AH324" s="5"/>
      <c r="AI324" s="5"/>
      <c r="AJ324" s="15"/>
      <c r="AK324" s="15"/>
      <c r="AL324" s="15"/>
      <c r="AM324" s="45"/>
      <c r="AN324" s="25"/>
      <c r="AO324" s="116"/>
      <c r="AP324" s="116"/>
      <c r="AQ324" s="116"/>
      <c r="AR324" s="116"/>
      <c r="AS324" s="25"/>
      <c r="AT324" s="3">
        <f>(AT322/100)/((AT321+AT322)/100)</f>
        <v>0.34686442883164198</v>
      </c>
      <c r="AU324" s="25"/>
    </row>
    <row r="325" spans="1:47" customFormat="1" ht="12.75" customHeight="1" x14ac:dyDescent="0.2">
      <c r="E325" s="3"/>
      <c r="H325" s="189"/>
      <c r="I325" s="189"/>
      <c r="L325" s="3"/>
      <c r="T325" s="130"/>
      <c r="U325" s="130"/>
      <c r="V325" s="17"/>
      <c r="W325" s="7">
        <f>SUM(W323:W324)</f>
        <v>-6.1368857124516349</v>
      </c>
      <c r="X325" s="17"/>
      <c r="Y325" s="17"/>
      <c r="Z325" s="7">
        <f>SUM(Z323:Z324)</f>
        <v>26.820883322898908</v>
      </c>
      <c r="AA325" s="17"/>
      <c r="AB325" s="18"/>
      <c r="AC325" s="18"/>
      <c r="AD325" s="18"/>
      <c r="AE325" s="17">
        <f>SUM(AE323:AE324)</f>
        <v>12.14175398430924</v>
      </c>
      <c r="AG325" s="5" t="s">
        <v>22</v>
      </c>
      <c r="AH325" s="5" t="s">
        <v>76</v>
      </c>
      <c r="AI325" s="5" t="s">
        <v>91</v>
      </c>
      <c r="AJ325" s="15">
        <f>SUM(AJ321:AJ324)</f>
        <v>22</v>
      </c>
      <c r="AK325" s="15">
        <f>SUM(AK321:AK324)</f>
        <v>44.444444444444443</v>
      </c>
      <c r="AL325" s="15">
        <f>SUM(AL321:AL324)</f>
        <v>0</v>
      </c>
      <c r="AM325" s="15">
        <f>SUM(AM321:AM324)</f>
        <v>93.333333333333343</v>
      </c>
      <c r="AN325" s="25"/>
      <c r="AO325" s="116"/>
      <c r="AP325" s="116"/>
      <c r="AQ325" s="116"/>
      <c r="AR325" s="116"/>
      <c r="AS325" s="25"/>
      <c r="AT325" s="3"/>
      <c r="AU325" s="25"/>
    </row>
    <row r="326" spans="1:47" x14ac:dyDescent="0.2">
      <c r="A326"/>
      <c r="C326"/>
      <c r="G326"/>
      <c r="I326" s="189"/>
      <c r="J326"/>
      <c r="L326" s="3"/>
      <c r="N326"/>
      <c r="R326"/>
      <c r="S326"/>
      <c r="T326" s="130"/>
      <c r="U326" s="130"/>
      <c r="W326" s="7"/>
      <c r="Y326" s="17"/>
      <c r="Z326" s="7"/>
      <c r="AB326" s="18"/>
      <c r="AC326" s="18"/>
      <c r="AD326" s="18"/>
      <c r="AE326" s="4"/>
      <c r="AF326"/>
      <c r="AJ326" s="15"/>
      <c r="AM326" s="45"/>
      <c r="AT326" s="3"/>
    </row>
    <row r="327" spans="1:47" x14ac:dyDescent="0.2">
      <c r="A327" t="s">
        <v>165</v>
      </c>
      <c r="B327" s="77" t="s">
        <v>244</v>
      </c>
      <c r="C327" s="77">
        <v>3</v>
      </c>
      <c r="D327" s="77">
        <v>5</v>
      </c>
      <c r="E327" s="98">
        <v>5.77</v>
      </c>
      <c r="F327" s="77">
        <v>41</v>
      </c>
      <c r="G327" s="77">
        <v>0</v>
      </c>
      <c r="H327" s="190">
        <v>0</v>
      </c>
      <c r="I327" s="190">
        <v>0</v>
      </c>
      <c r="J327" s="77">
        <v>2</v>
      </c>
      <c r="K327" s="77">
        <v>5</v>
      </c>
      <c r="L327" s="113">
        <v>34.1</v>
      </c>
      <c r="M327" s="77">
        <v>48</v>
      </c>
      <c r="N327" s="77">
        <v>24</v>
      </c>
      <c r="O327" s="77">
        <v>22</v>
      </c>
      <c r="P327" s="77">
        <v>7</v>
      </c>
      <c r="Q327" s="77">
        <v>14</v>
      </c>
      <c r="R327" s="77">
        <v>3</v>
      </c>
      <c r="S327" s="77">
        <v>26</v>
      </c>
      <c r="T327" s="77">
        <v>160</v>
      </c>
      <c r="U327" s="77"/>
      <c r="V327" s="51">
        <f t="shared" ref="V327" si="168">+(Q327-R327)/(T327-R327)*100</f>
        <v>7.0063694267515926</v>
      </c>
      <c r="W327" s="7">
        <f>IF(V327&lt;LeagueRatings!$K$10,((LeagueRatings!$K$10-V327)/LeagueRatings!$K$10)*36,(LeagueRatings!$K$10-V327)*6.48)</f>
        <v>5.1316945363756084</v>
      </c>
      <c r="X327" s="17">
        <v>-0.48</v>
      </c>
      <c r="Y327" s="17">
        <f t="shared" ref="Y327" si="169">(P327/(T327-R327))*100</f>
        <v>4.4585987261146496</v>
      </c>
      <c r="Z327" s="7">
        <f>IF(Y327&lt;LeagueRatings!$K$8,((LeagueRatings!$K$8-Y327)/LeagueRatings!$K$8)*36,(LeagueRatings!$K$8-Y327)/LeagueRatings!$K$11)</f>
        <v>-16.878031335359871</v>
      </c>
      <c r="AA327" s="17">
        <v>1.26</v>
      </c>
      <c r="AB327" s="18">
        <f>+((LeagueRatings!$I$6-E327)*5)+9.5</f>
        <v>-0.27750612766741867</v>
      </c>
      <c r="AC327" s="18">
        <f t="shared" ref="AC327:AC328" si="170">IF(AB327&lt;4,4,AB327)</f>
        <v>4</v>
      </c>
      <c r="AD327" s="18">
        <f>IF(M327&lt;L327,((1-(M327/L327))*7)-0.07,(1-(M327/L327))*5)</f>
        <v>-2.0381231671554243</v>
      </c>
      <c r="AE327" s="4">
        <f t="shared" ref="AE327" si="171">+X327+AA327+AC327+AD327</f>
        <v>2.741876832844576</v>
      </c>
      <c r="AF327" t="s">
        <v>165</v>
      </c>
      <c r="AG327" s="5" t="s">
        <v>95</v>
      </c>
      <c r="AH327" s="5" t="s">
        <v>41</v>
      </c>
      <c r="AI327" s="5" t="s">
        <v>45</v>
      </c>
      <c r="AJ327" s="73">
        <f t="shared" ref="AJ327:AJ328" si="172">ROUNDUP(AO327,0)</f>
        <v>19</v>
      </c>
      <c r="AK327" s="73">
        <f>F327*LeagueRatings!$K$25</f>
        <v>22.777777777777779</v>
      </c>
      <c r="AL327" s="73">
        <f>G327*LeagueRatings!$K$25</f>
        <v>0</v>
      </c>
      <c r="AM327" s="73">
        <f>T327*LeagueRatings!$K$25</f>
        <v>88.888888888888886</v>
      </c>
      <c r="AO327" s="116">
        <f>+L327*LeagueRatings!$K$25</f>
        <v>18.944444444444446</v>
      </c>
      <c r="AT327" s="113">
        <v>34.1</v>
      </c>
    </row>
    <row r="328" spans="1:47" x14ac:dyDescent="0.2">
      <c r="A328" t="s">
        <v>165</v>
      </c>
      <c r="B328" s="77" t="s">
        <v>252</v>
      </c>
      <c r="C328" s="77">
        <v>0</v>
      </c>
      <c r="D328" s="77">
        <v>3</v>
      </c>
      <c r="E328" s="98">
        <v>19.8</v>
      </c>
      <c r="F328" s="77">
        <v>6</v>
      </c>
      <c r="G328" s="77">
        <v>0</v>
      </c>
      <c r="H328" s="190">
        <v>0</v>
      </c>
      <c r="I328" s="190">
        <v>0</v>
      </c>
      <c r="J328" s="77">
        <v>0</v>
      </c>
      <c r="K328" s="77">
        <v>3</v>
      </c>
      <c r="L328" s="98">
        <v>5</v>
      </c>
      <c r="M328" s="77">
        <v>13</v>
      </c>
      <c r="N328" s="77">
        <v>11</v>
      </c>
      <c r="O328" s="77">
        <v>11</v>
      </c>
      <c r="P328" s="77">
        <v>2</v>
      </c>
      <c r="Q328" s="77">
        <v>4</v>
      </c>
      <c r="R328" s="77">
        <v>1</v>
      </c>
      <c r="S328" s="77">
        <v>5</v>
      </c>
      <c r="T328" s="77">
        <v>32</v>
      </c>
      <c r="U328" s="77"/>
      <c r="V328" s="53">
        <f>+(Q328-R328)/(T328-R328)*100</f>
        <v>9.67741935483871</v>
      </c>
      <c r="W328" s="54">
        <f>IF(V328&lt;LeagueRatings!$K$21,((LeagueRatings!$K$21-V328)/LeagueRatings!$K$21)*36,(LeagueRatings!$K$21-V328)*6.48)</f>
        <v>-10.112387337163065</v>
      </c>
      <c r="X328" s="55">
        <v>0.65</v>
      </c>
      <c r="Y328" s="55">
        <f>(P328/(T328-R328))*100</f>
        <v>6.4516129032258061</v>
      </c>
      <c r="Z328" s="54">
        <f>IF(Y328&lt;LeagueRatings!$K$19,((LeagueRatings!$K$19-Y328)/LeagueRatings!$K$19)*36,(LeagueRatings!$K$19-Y328)/LeagueRatings!$K$22)</f>
        <v>-34.625588981515044</v>
      </c>
      <c r="AA328" s="55">
        <v>3.93</v>
      </c>
      <c r="AB328" s="56">
        <f>+((LeagueRatings!$I$17-E328)*5)+9.5</f>
        <v>-71.207090668305909</v>
      </c>
      <c r="AC328" s="56">
        <f t="shared" si="170"/>
        <v>4</v>
      </c>
      <c r="AD328" s="18">
        <f>IF(M328&lt;L328,((1-(M328/L328))*7)-0.07,(1-(M328/L328))*5)</f>
        <v>-8</v>
      </c>
      <c r="AE328" s="57">
        <f>+X328+AA328+AC328+AD328</f>
        <v>0.58000000000000007</v>
      </c>
      <c r="AF328" t="s">
        <v>165</v>
      </c>
      <c r="AG328" s="5" t="s">
        <v>28</v>
      </c>
      <c r="AH328" s="5" t="s">
        <v>38</v>
      </c>
      <c r="AI328" s="5" t="s">
        <v>283</v>
      </c>
      <c r="AJ328" s="15">
        <f t="shared" si="172"/>
        <v>3</v>
      </c>
      <c r="AK328" s="73">
        <f>F328*LeagueRatings!$K$25</f>
        <v>3.3333333333333335</v>
      </c>
      <c r="AL328" s="73">
        <f>G328*LeagueRatings!$K$25</f>
        <v>0</v>
      </c>
      <c r="AM328" s="73">
        <f>T328*LeagueRatings!$K$25</f>
        <v>17.777777777777779</v>
      </c>
      <c r="AO328" s="116">
        <f>+L328*LeagueRatings!$K$25</f>
        <v>2.7777777777777777</v>
      </c>
      <c r="AT328" s="98">
        <v>5</v>
      </c>
    </row>
    <row r="329" spans="1:47" x14ac:dyDescent="0.2">
      <c r="A329"/>
      <c r="C329"/>
      <c r="G329"/>
      <c r="I329" s="189"/>
      <c r="J329"/>
      <c r="L329" s="3">
        <f>(L327/100)/((L327+L328)/100)</f>
        <v>0.87212276214833762</v>
      </c>
      <c r="N329"/>
      <c r="R329"/>
      <c r="S329"/>
      <c r="T329" s="130"/>
      <c r="U329" s="130"/>
      <c r="W329" s="7">
        <f>W327*L329</f>
        <v>4.4754676135654288</v>
      </c>
      <c r="Y329" s="17"/>
      <c r="Z329" s="7">
        <f>Z327*L329</f>
        <v>-14.719715307820247</v>
      </c>
      <c r="AB329" s="18"/>
      <c r="AC329" s="18"/>
      <c r="AD329" s="18"/>
      <c r="AE329" s="4">
        <f>AE327*L329</f>
        <v>2.3912531969309474</v>
      </c>
      <c r="AF329"/>
      <c r="AJ329" s="15"/>
      <c r="AM329" s="45"/>
      <c r="AT329" s="3">
        <f>(AT327/100)/((AT327+AT328)/100)</f>
        <v>0.87212276214833762</v>
      </c>
    </row>
    <row r="330" spans="1:47" x14ac:dyDescent="0.2">
      <c r="A330"/>
      <c r="C330"/>
      <c r="G330"/>
      <c r="I330" s="189"/>
      <c r="J330"/>
      <c r="L330" s="3">
        <f>(L328/100)/((L327+L328)/100)</f>
        <v>0.12787723785166241</v>
      </c>
      <c r="N330"/>
      <c r="R330"/>
      <c r="S330"/>
      <c r="T330" s="130"/>
      <c r="U330" s="130"/>
      <c r="W330" s="7">
        <f>W328*L330</f>
        <v>-1.2931441607625405</v>
      </c>
      <c r="Y330" s="17"/>
      <c r="Z330" s="7">
        <f>Z328*L330</f>
        <v>-4.4278246779431001</v>
      </c>
      <c r="AB330" s="18"/>
      <c r="AC330" s="18"/>
      <c r="AD330" s="18"/>
      <c r="AE330" s="4">
        <f>AE328*L330</f>
        <v>7.4168797953964208E-2</v>
      </c>
      <c r="AF330"/>
      <c r="AJ330" s="15"/>
      <c r="AM330" s="45"/>
      <c r="AT330" s="3">
        <f>(AT328/100)/((AT327+AT328)/100)</f>
        <v>0.12787723785166241</v>
      </c>
    </row>
    <row r="331" spans="1:47" x14ac:dyDescent="0.2">
      <c r="A331"/>
      <c r="C331"/>
      <c r="G331"/>
      <c r="I331" s="189"/>
      <c r="J331"/>
      <c r="L331" s="3"/>
      <c r="N331"/>
      <c r="R331"/>
      <c r="S331"/>
      <c r="T331" s="130"/>
      <c r="U331" s="130"/>
      <c r="W331" s="7">
        <f>SUM(W329:W330)</f>
        <v>3.1823234528028883</v>
      </c>
      <c r="Y331" s="17"/>
      <c r="Z331" s="7">
        <f>SUM(Z329:Z330)</f>
        <v>-19.147539985763345</v>
      </c>
      <c r="AB331" s="18"/>
      <c r="AC331" s="18"/>
      <c r="AD331" s="18"/>
      <c r="AE331" s="17">
        <f>SUM(AE329:AE330)</f>
        <v>2.4654219948849114</v>
      </c>
      <c r="AF331"/>
      <c r="AG331" s="5" t="s">
        <v>95</v>
      </c>
      <c r="AH331" s="5" t="s">
        <v>51</v>
      </c>
      <c r="AI331" s="5" t="s">
        <v>44</v>
      </c>
      <c r="AJ331" s="15">
        <f>SUM(AJ327:AJ330)</f>
        <v>22</v>
      </c>
      <c r="AK331" s="15">
        <f>SUM(AK327:AK330)</f>
        <v>26.111111111111111</v>
      </c>
      <c r="AL331" s="15">
        <f>SUM(AL327:AL330)</f>
        <v>0</v>
      </c>
      <c r="AM331" s="15">
        <f>SUM(AM327:AM330)</f>
        <v>106.66666666666666</v>
      </c>
      <c r="AT331" s="3"/>
    </row>
    <row r="332" spans="1:47" x14ac:dyDescent="0.2">
      <c r="A332"/>
      <c r="C332"/>
      <c r="G332"/>
      <c r="I332" s="189"/>
      <c r="J332"/>
      <c r="L332" s="3"/>
      <c r="N332"/>
      <c r="R332"/>
      <c r="S332"/>
      <c r="T332" s="130"/>
      <c r="U332" s="130"/>
      <c r="W332" s="7"/>
      <c r="Y332" s="17"/>
      <c r="Z332" s="7"/>
      <c r="AB332" s="18"/>
      <c r="AC332" s="18"/>
      <c r="AD332" s="18"/>
      <c r="AE332" s="4"/>
      <c r="AF332"/>
      <c r="AJ332" s="15"/>
      <c r="AM332" s="45"/>
      <c r="AO332" s="25"/>
      <c r="AP332" s="25"/>
      <c r="AQ332" s="25"/>
      <c r="AR332" s="25"/>
      <c r="AT332" s="3"/>
    </row>
    <row r="333" spans="1:47" x14ac:dyDescent="0.2">
      <c r="A333" t="s">
        <v>197</v>
      </c>
      <c r="B333" s="77" t="s">
        <v>242</v>
      </c>
      <c r="C333" s="77">
        <v>2</v>
      </c>
      <c r="D333" s="77">
        <v>1</v>
      </c>
      <c r="E333" s="98">
        <v>4.17</v>
      </c>
      <c r="F333" s="77">
        <v>34</v>
      </c>
      <c r="G333" s="77">
        <v>0</v>
      </c>
      <c r="H333" s="190">
        <v>0</v>
      </c>
      <c r="I333" s="190">
        <v>0</v>
      </c>
      <c r="J333" s="77">
        <v>0</v>
      </c>
      <c r="K333" s="77">
        <v>2</v>
      </c>
      <c r="L333" s="113">
        <v>36.200000000000003</v>
      </c>
      <c r="M333" s="77">
        <v>23</v>
      </c>
      <c r="N333" s="77">
        <v>17</v>
      </c>
      <c r="O333" s="77">
        <v>17</v>
      </c>
      <c r="P333" s="77">
        <v>9</v>
      </c>
      <c r="Q333" s="77">
        <v>11</v>
      </c>
      <c r="R333" s="77">
        <v>1</v>
      </c>
      <c r="S333" s="77">
        <v>46</v>
      </c>
      <c r="T333" s="77">
        <v>148</v>
      </c>
      <c r="U333" s="77"/>
      <c r="V333" s="51">
        <f t="shared" ref="V333:V334" si="173">+(Q333-R333)/(T333-R333)*100</f>
        <v>6.8027210884353746</v>
      </c>
      <c r="W333" s="7">
        <f>IF(V333&lt;LeagueRatings!$K$10,((LeagueRatings!$K$10-V333)/LeagueRatings!$K$10)*36,(LeagueRatings!$K$10-V333)*6.48)</f>
        <v>6.0289180099627115</v>
      </c>
      <c r="X333" s="17">
        <v>-0.56000000000000005</v>
      </c>
      <c r="Y333" s="17">
        <f t="shared" ref="Y333:Y334" si="174">(P333/(T333-R333))*100</f>
        <v>6.1224489795918364</v>
      </c>
      <c r="Z333" s="7">
        <f>IF(Y333&lt;LeagueRatings!$K$8,((LeagueRatings!$K$8-Y333)/LeagueRatings!$K$8)*36,(LeagueRatings!$K$8-Y333)/LeagueRatings!$K$11)</f>
        <v>-30.170100954224857</v>
      </c>
      <c r="AA333" s="17">
        <v>3.08</v>
      </c>
      <c r="AB333" s="18">
        <f>+((LeagueRatings!$I$6-E333)*5)+9.5</f>
        <v>7.7224938723325796</v>
      </c>
      <c r="AC333" s="18">
        <f t="shared" ref="AC333:AC334" si="175">IF(AB333&lt;4,4,AB333)</f>
        <v>7.7224938723325796</v>
      </c>
      <c r="AD333" s="18">
        <f t="shared" ref="AD333:AD334" si="176">IF(M333&lt;L333,((1-(M333/L333))*7)-0.07,(1-(M333/L333))*5)</f>
        <v>2.4824861878453044</v>
      </c>
      <c r="AE333" s="4">
        <f t="shared" ref="AE333:AE334" si="177">+X333+AA333+AC333+AD333</f>
        <v>12.724980060177884</v>
      </c>
      <c r="AF333" t="s">
        <v>197</v>
      </c>
      <c r="AG333" s="5" t="s">
        <v>22</v>
      </c>
      <c r="AH333" s="5" t="s">
        <v>43</v>
      </c>
      <c r="AI333" s="5" t="s">
        <v>78</v>
      </c>
      <c r="AJ333" s="73">
        <f t="shared" ref="AJ333:AJ334" si="178">ROUNDUP(AO333,0)</f>
        <v>21</v>
      </c>
      <c r="AK333" s="73">
        <f>F333*LeagueRatings!$K$25</f>
        <v>18.888888888888889</v>
      </c>
      <c r="AL333" s="73">
        <f>G333*LeagueRatings!$K$25</f>
        <v>0</v>
      </c>
      <c r="AM333" s="73">
        <f>T333*LeagueRatings!$K$25</f>
        <v>82.222222222222229</v>
      </c>
      <c r="AO333" s="116">
        <f>+L333*LeagueRatings!$K$25</f>
        <v>20.111111111111114</v>
      </c>
      <c r="AT333" s="113">
        <v>36.200000000000003</v>
      </c>
    </row>
    <row r="334" spans="1:47" x14ac:dyDescent="0.2">
      <c r="A334" t="s">
        <v>197</v>
      </c>
      <c r="B334" s="77" t="s">
        <v>244</v>
      </c>
      <c r="C334" s="77">
        <v>2</v>
      </c>
      <c r="D334" s="77">
        <v>2</v>
      </c>
      <c r="E334" s="98">
        <v>3.38</v>
      </c>
      <c r="F334" s="77">
        <v>27</v>
      </c>
      <c r="G334" s="77">
        <v>0</v>
      </c>
      <c r="H334" s="190">
        <v>0</v>
      </c>
      <c r="I334" s="190">
        <v>0</v>
      </c>
      <c r="J334" s="77">
        <v>0</v>
      </c>
      <c r="K334" s="77">
        <v>0</v>
      </c>
      <c r="L334" s="113">
        <v>29.33</v>
      </c>
      <c r="M334" s="77">
        <v>23</v>
      </c>
      <c r="N334" s="77">
        <v>12</v>
      </c>
      <c r="O334" s="77">
        <v>11</v>
      </c>
      <c r="P334" s="77">
        <v>3</v>
      </c>
      <c r="Q334" s="77">
        <v>15</v>
      </c>
      <c r="R334" s="77">
        <v>0</v>
      </c>
      <c r="S334" s="77">
        <v>46</v>
      </c>
      <c r="T334" s="77">
        <v>126</v>
      </c>
      <c r="U334" s="77"/>
      <c r="V334" s="51">
        <f t="shared" si="173"/>
        <v>11.904761904761903</v>
      </c>
      <c r="W334" s="7">
        <f>IF(V334&lt;LeagueRatings!$K$10,((LeagueRatings!$K$10-V334)/LeagueRatings!$K$10)*36,(LeagueRatings!$K$10-V334)*6.48)</f>
        <v>-24.193858636973371</v>
      </c>
      <c r="X334" s="17">
        <v>2.72</v>
      </c>
      <c r="Y334" s="17">
        <f t="shared" si="174"/>
        <v>2.3809523809523809</v>
      </c>
      <c r="Z334" s="7">
        <f>IF(Y334&lt;LeagueRatings!$K$8,((LeagueRatings!$K$8-Y334)/LeagueRatings!$K$8)*36,(LeagueRatings!$K$8-Y334)/LeagueRatings!$K$11)</f>
        <v>-0.28025169409486939</v>
      </c>
      <c r="AA334" s="17">
        <v>-0.42</v>
      </c>
      <c r="AB334" s="18">
        <f>+((LeagueRatings!$I$6-E334)*5)+9.5</f>
        <v>11.672493872332579</v>
      </c>
      <c r="AC334" s="18">
        <f t="shared" si="175"/>
        <v>11.672493872332579</v>
      </c>
      <c r="AD334" s="18">
        <f t="shared" si="176"/>
        <v>1.4407398568019085</v>
      </c>
      <c r="AE334" s="4">
        <f t="shared" si="177"/>
        <v>15.413233729134488</v>
      </c>
      <c r="AF334" t="s">
        <v>197</v>
      </c>
      <c r="AG334" s="5" t="s">
        <v>57</v>
      </c>
      <c r="AH334" s="5" t="s">
        <v>77</v>
      </c>
      <c r="AI334" s="5" t="s">
        <v>41</v>
      </c>
      <c r="AJ334" s="73">
        <f t="shared" si="178"/>
        <v>17</v>
      </c>
      <c r="AK334" s="73">
        <f>F334*LeagueRatings!$K$25</f>
        <v>15</v>
      </c>
      <c r="AL334" s="73">
        <f>G334*LeagueRatings!$K$25</f>
        <v>0</v>
      </c>
      <c r="AM334" s="73">
        <f>T334*LeagueRatings!$K$25</f>
        <v>70</v>
      </c>
      <c r="AO334" s="116">
        <f>+L334*LeagueRatings!$K$25</f>
        <v>16.294444444444444</v>
      </c>
      <c r="AT334" s="113">
        <v>29.33</v>
      </c>
    </row>
    <row r="335" spans="1:47" x14ac:dyDescent="0.2">
      <c r="A335"/>
      <c r="C335"/>
      <c r="G335"/>
      <c r="I335" s="189"/>
      <c r="J335"/>
      <c r="L335" s="3">
        <f>(L333/100)/((L333+L334)/100)</f>
        <v>0.55241873950862208</v>
      </c>
      <c r="N335"/>
      <c r="R335"/>
      <c r="S335"/>
      <c r="T335" s="130"/>
      <c r="U335" s="130"/>
      <c r="W335" s="7">
        <f>W333*L335</f>
        <v>3.3304872876644316</v>
      </c>
      <c r="Y335" s="17"/>
      <c r="Z335" s="7">
        <f>Z333*L335</f>
        <v>-16.666529139980771</v>
      </c>
      <c r="AB335" s="18"/>
      <c r="AC335" s="18"/>
      <c r="AD335" s="18"/>
      <c r="AE335" s="4">
        <f>AE333*L335</f>
        <v>7.0295174451158164</v>
      </c>
      <c r="AF335"/>
      <c r="AJ335" s="15"/>
      <c r="AM335" s="45"/>
      <c r="AT335" s="3">
        <f>(AT333/100)/((AT333+AT334)/100)</f>
        <v>0.55241873950862208</v>
      </c>
    </row>
    <row r="336" spans="1:47" x14ac:dyDescent="0.2">
      <c r="A336"/>
      <c r="C336"/>
      <c r="G336"/>
      <c r="I336" s="189"/>
      <c r="J336"/>
      <c r="L336" s="3">
        <f>(L334/100)/((L333+L334)/100)</f>
        <v>0.44758126049137803</v>
      </c>
      <c r="N336"/>
      <c r="R336"/>
      <c r="S336"/>
      <c r="T336" s="130"/>
      <c r="U336" s="130"/>
      <c r="W336" s="7">
        <f>W334*L336</f>
        <v>-10.828717744886754</v>
      </c>
      <c r="Y336" s="17"/>
      <c r="Z336" s="7">
        <f>Z334*L336</f>
        <v>-0.12543540649782572</v>
      </c>
      <c r="AB336" s="18"/>
      <c r="AC336" s="18"/>
      <c r="AD336" s="18"/>
      <c r="AE336" s="4">
        <f>AE334*L336</f>
        <v>6.8986745807342373</v>
      </c>
      <c r="AF336"/>
      <c r="AJ336" s="15"/>
      <c r="AM336" s="45"/>
      <c r="AT336" s="3">
        <f>(AT334/100)/((AT333+AT334)/100)</f>
        <v>0.44758126049137803</v>
      </c>
    </row>
    <row r="337" spans="1:47" x14ac:dyDescent="0.2">
      <c r="A337"/>
      <c r="C337"/>
      <c r="G337"/>
      <c r="I337" s="189"/>
      <c r="J337"/>
      <c r="L337" s="3"/>
      <c r="N337"/>
      <c r="R337"/>
      <c r="S337"/>
      <c r="T337" s="130"/>
      <c r="U337" s="130"/>
      <c r="W337" s="7">
        <f>SUM(W335:W336)</f>
        <v>-7.4982304572223226</v>
      </c>
      <c r="Y337" s="17"/>
      <c r="Z337" s="7">
        <f>SUM(Z335:Z336)</f>
        <v>-16.791964546478596</v>
      </c>
      <c r="AB337" s="18"/>
      <c r="AC337" s="18"/>
      <c r="AD337" s="18"/>
      <c r="AE337" s="17">
        <f>SUM(AE335:AE336)</f>
        <v>13.928192025850054</v>
      </c>
      <c r="AF337"/>
      <c r="AG337" s="5" t="s">
        <v>14</v>
      </c>
      <c r="AH337" s="5" t="s">
        <v>47</v>
      </c>
      <c r="AI337" s="5" t="s">
        <v>19</v>
      </c>
      <c r="AJ337" s="15">
        <f>SUM(AJ333:AJ336)</f>
        <v>38</v>
      </c>
      <c r="AK337" s="15">
        <f>SUM(AK333:AK336)</f>
        <v>33.888888888888886</v>
      </c>
      <c r="AL337" s="15">
        <f>SUM(AL333:AL336)</f>
        <v>0</v>
      </c>
      <c r="AM337" s="15">
        <f>SUM(AM333:AM336)</f>
        <v>152.22222222222223</v>
      </c>
      <c r="AT337" s="3"/>
    </row>
    <row r="338" spans="1:47" x14ac:dyDescent="0.2">
      <c r="A338"/>
      <c r="C338"/>
      <c r="G338"/>
      <c r="I338" s="189"/>
      <c r="J338"/>
      <c r="L338" s="3"/>
      <c r="N338"/>
      <c r="R338"/>
      <c r="S338"/>
      <c r="T338" s="130"/>
      <c r="U338" s="130"/>
      <c r="W338" s="7"/>
      <c r="Y338" s="17"/>
      <c r="Z338" s="7"/>
      <c r="AB338" s="18"/>
      <c r="AC338" s="18"/>
      <c r="AD338" s="18"/>
      <c r="AE338" s="4"/>
      <c r="AF338"/>
      <c r="AJ338" s="15"/>
      <c r="AM338" s="45"/>
      <c r="AT338" s="3"/>
    </row>
    <row r="339" spans="1:47" x14ac:dyDescent="0.2">
      <c r="A339" t="s">
        <v>163</v>
      </c>
      <c r="B339" s="77" t="s">
        <v>249</v>
      </c>
      <c r="C339" s="77">
        <v>5</v>
      </c>
      <c r="D339" s="77">
        <v>5</v>
      </c>
      <c r="E339" s="98">
        <v>2.25</v>
      </c>
      <c r="F339" s="77">
        <v>16</v>
      </c>
      <c r="G339" s="77">
        <v>16</v>
      </c>
      <c r="H339" s="190">
        <v>0</v>
      </c>
      <c r="I339" s="190">
        <v>0</v>
      </c>
      <c r="J339" s="77">
        <v>0</v>
      </c>
      <c r="K339" s="77">
        <v>0</v>
      </c>
      <c r="L339" s="98">
        <v>104</v>
      </c>
      <c r="M339" s="77">
        <v>81</v>
      </c>
      <c r="N339" s="77">
        <v>28</v>
      </c>
      <c r="O339" s="77">
        <v>26</v>
      </c>
      <c r="P339" s="77">
        <v>9</v>
      </c>
      <c r="Q339" s="77">
        <v>27</v>
      </c>
      <c r="R339" s="77">
        <v>0</v>
      </c>
      <c r="S339" s="77">
        <v>83</v>
      </c>
      <c r="T339" s="77">
        <v>417</v>
      </c>
      <c r="U339" s="77"/>
      <c r="V339" s="51">
        <f>+(Q339-R339)/(T339-R339)*100</f>
        <v>6.4748201438848918</v>
      </c>
      <c r="W339" s="7">
        <f>IF(V339&lt;LeagueRatings!$K$21,((LeagueRatings!$K$21-V339)/LeagueRatings!$K$21)*36,(LeagueRatings!$K$21-V339)*6.48)</f>
        <v>7.2828162666717002</v>
      </c>
      <c r="X339" s="17">
        <v>-0.74</v>
      </c>
      <c r="Y339" s="17">
        <f>(P339/(T339-R339))*100</f>
        <v>2.1582733812949639</v>
      </c>
      <c r="Z339" s="7">
        <f>IF(Y339&lt;LeagueRatings!$K$19,((LeagueRatings!$K$19-Y339)/LeagueRatings!$K$19)*36,(LeagueRatings!$K$19-Y339)/LeagueRatings!$K$22)</f>
        <v>1.1600586852385419</v>
      </c>
      <c r="AA339" s="17">
        <v>-0.35</v>
      </c>
      <c r="AB339" s="18">
        <f>+((LeagueRatings!$I$17-E339)*5)+9.5</f>
        <v>16.542909331694094</v>
      </c>
      <c r="AC339" s="18">
        <f t="shared" ref="AC339:AC340" si="179">IF(AB339&lt;4,4,AB339)</f>
        <v>16.542909331694094</v>
      </c>
      <c r="AD339" s="18">
        <f>IF(M339&lt;L339,((1-(M339/L339))*7)-0.07,(1-(M339/L339))*5)</f>
        <v>1.4780769230769228</v>
      </c>
      <c r="AE339" s="4">
        <f t="shared" ref="AE339:AE340" si="180">+X339+AA339+AC339+AD339</f>
        <v>16.930986254771017</v>
      </c>
      <c r="AF339" t="s">
        <v>163</v>
      </c>
      <c r="AG339" s="5" t="s">
        <v>68</v>
      </c>
      <c r="AH339" s="5" t="s">
        <v>67</v>
      </c>
      <c r="AI339" s="5" t="s">
        <v>51</v>
      </c>
      <c r="AJ339" s="15">
        <f t="shared" ref="AJ339:AJ340" si="181">ROUNDUP(AO339,0)</f>
        <v>58</v>
      </c>
      <c r="AK339" s="73">
        <f>F339*LeagueRatings!$K$25</f>
        <v>8.8888888888888893</v>
      </c>
      <c r="AL339" s="73">
        <f>G339*LeagueRatings!$K$25</f>
        <v>8.8888888888888893</v>
      </c>
      <c r="AM339" s="73">
        <f>T339*LeagueRatings!$K$25</f>
        <v>231.66666666666669</v>
      </c>
      <c r="AN339"/>
      <c r="AO339" s="116">
        <f>+L339*LeagueRatings!$K$25</f>
        <v>57.777777777777779</v>
      </c>
      <c r="AS339"/>
      <c r="AT339" s="98">
        <v>104</v>
      </c>
      <c r="AU339"/>
    </row>
    <row r="340" spans="1:47" x14ac:dyDescent="0.2">
      <c r="A340" t="s">
        <v>163</v>
      </c>
      <c r="B340" s="77" t="s">
        <v>243</v>
      </c>
      <c r="C340" s="77">
        <v>7</v>
      </c>
      <c r="D340" s="77">
        <v>3</v>
      </c>
      <c r="E340" s="98">
        <v>5.09</v>
      </c>
      <c r="F340" s="77">
        <v>12</v>
      </c>
      <c r="G340" s="77">
        <v>12</v>
      </c>
      <c r="H340" s="190">
        <v>0</v>
      </c>
      <c r="I340" s="190">
        <v>0</v>
      </c>
      <c r="J340" s="77">
        <v>0</v>
      </c>
      <c r="K340" s="77">
        <v>0</v>
      </c>
      <c r="L340" s="113">
        <v>69</v>
      </c>
      <c r="M340" s="77">
        <v>74</v>
      </c>
      <c r="N340" s="77">
        <v>43</v>
      </c>
      <c r="O340" s="77">
        <v>39</v>
      </c>
      <c r="P340" s="77">
        <v>10</v>
      </c>
      <c r="Q340" s="77">
        <v>25</v>
      </c>
      <c r="R340" s="77">
        <v>0</v>
      </c>
      <c r="S340" s="77">
        <v>70</v>
      </c>
      <c r="T340" s="77">
        <v>300</v>
      </c>
      <c r="U340" s="77"/>
      <c r="V340" s="51">
        <f t="shared" ref="V340" si="182">+(Q340-R340)/(T340-R340)*100</f>
        <v>8.3333333333333321</v>
      </c>
      <c r="W340" s="7">
        <f>IF(V340&lt;LeagueRatings!$K$10,((LeagueRatings!$K$10-V340)/LeagueRatings!$K$10)*36,(LeagueRatings!$K$10-V340)*6.48)</f>
        <v>-1.0510014941162291</v>
      </c>
      <c r="X340" s="17">
        <v>-0.08</v>
      </c>
      <c r="Y340" s="17">
        <f t="shared" ref="Y340" si="183">(P340/(T340-R340))*100</f>
        <v>3.3333333333333335</v>
      </c>
      <c r="Z340" s="7">
        <f>IF(Y340&lt;LeagueRatings!$K$8,((LeagueRatings!$K$8-Y340)/LeagueRatings!$K$8)*36,(LeagueRatings!$K$8-Y340)/LeagueRatings!$K$11)</f>
        <v>-7.888576960309778</v>
      </c>
      <c r="AA340" s="17">
        <v>0.33</v>
      </c>
      <c r="AB340" s="18">
        <f>+((LeagueRatings!$I$6-E340)*5)+9.5</f>
        <v>3.1224938723325799</v>
      </c>
      <c r="AC340" s="18">
        <f t="shared" si="179"/>
        <v>4</v>
      </c>
      <c r="AD340" s="18">
        <f>IF(M340&lt;L340,((1-(M340/L340))*7)-0.07,(1-(M340/L340))*5)</f>
        <v>-0.36231884057971064</v>
      </c>
      <c r="AE340" s="4">
        <f t="shared" si="180"/>
        <v>3.8876811594202891</v>
      </c>
      <c r="AF340" t="s">
        <v>163</v>
      </c>
      <c r="AG340" s="95" t="s">
        <v>20</v>
      </c>
      <c r="AH340" s="95" t="s">
        <v>62</v>
      </c>
      <c r="AI340" s="95" t="s">
        <v>81</v>
      </c>
      <c r="AJ340" s="73">
        <f t="shared" si="181"/>
        <v>39</v>
      </c>
      <c r="AK340" s="73">
        <f>F340*LeagueRatings!$K$25</f>
        <v>6.666666666666667</v>
      </c>
      <c r="AL340" s="73">
        <f>G340*LeagueRatings!$K$25</f>
        <v>6.666666666666667</v>
      </c>
      <c r="AM340" s="73">
        <f>T340*LeagueRatings!$K$25</f>
        <v>166.66666666666669</v>
      </c>
      <c r="AN340" s="77"/>
      <c r="AO340" s="116">
        <f>+L340*LeagueRatings!$K$25</f>
        <v>38.333333333333336</v>
      </c>
      <c r="AS340" s="77"/>
      <c r="AT340" s="113">
        <v>69</v>
      </c>
      <c r="AU340"/>
    </row>
    <row r="341" spans="1:47" x14ac:dyDescent="0.2">
      <c r="A341"/>
      <c r="C341"/>
      <c r="G341"/>
      <c r="I341" s="189"/>
      <c r="J341"/>
      <c r="L341" s="3">
        <f>(L339/100)/((L339+L340)/100)</f>
        <v>0.60115606936416188</v>
      </c>
      <c r="N341"/>
      <c r="R341"/>
      <c r="S341"/>
      <c r="T341" s="130"/>
      <c r="U341" s="130"/>
      <c r="W341" s="7">
        <f>W339*L341</f>
        <v>4.3781092007737392</v>
      </c>
      <c r="Y341" s="17"/>
      <c r="Z341" s="7">
        <f>Z339*L341</f>
        <v>0.69737631944975931</v>
      </c>
      <c r="AB341" s="18"/>
      <c r="AC341" s="18"/>
      <c r="AD341" s="18"/>
      <c r="AE341" s="4">
        <f>AE339*L341</f>
        <v>10.178165147376797</v>
      </c>
      <c r="AF341"/>
      <c r="AJ341" s="15"/>
      <c r="AM341" s="45"/>
      <c r="AT341" s="3">
        <f>(AT339/100)/((AT339+AT340)/100)</f>
        <v>0.60115606936416188</v>
      </c>
    </row>
    <row r="342" spans="1:47" x14ac:dyDescent="0.2">
      <c r="A342"/>
      <c r="C342"/>
      <c r="G342"/>
      <c r="I342" s="189"/>
      <c r="J342"/>
      <c r="L342" s="3">
        <f>(L340/100)/((L339+L340)/100)</f>
        <v>0.39884393063583812</v>
      </c>
      <c r="N342"/>
      <c r="R342"/>
      <c r="S342"/>
      <c r="T342" s="130"/>
      <c r="U342" s="130"/>
      <c r="W342" s="7">
        <f>W340*L342</f>
        <v>-0.41918556701745552</v>
      </c>
      <c r="Y342" s="17"/>
      <c r="Z342" s="7">
        <f>Z340*L342</f>
        <v>-3.1463110419732638</v>
      </c>
      <c r="AB342" s="18"/>
      <c r="AC342" s="18"/>
      <c r="AD342" s="18"/>
      <c r="AE342" s="4">
        <f>AE340*L342</f>
        <v>1.5505780346820806</v>
      </c>
      <c r="AF342"/>
      <c r="AJ342" s="15"/>
      <c r="AM342" s="45"/>
      <c r="AT342" s="3">
        <f>(AT340/100)/((AT339+AT340)/100)</f>
        <v>0.39884393063583812</v>
      </c>
    </row>
    <row r="343" spans="1:47" x14ac:dyDescent="0.2">
      <c r="A343"/>
      <c r="C343"/>
      <c r="G343"/>
      <c r="I343" s="189"/>
      <c r="J343"/>
      <c r="L343" s="3"/>
      <c r="N343"/>
      <c r="R343"/>
      <c r="S343"/>
      <c r="T343" s="130"/>
      <c r="U343" s="130"/>
      <c r="W343" s="7">
        <f>SUM(W341:W342)</f>
        <v>3.9589236337562839</v>
      </c>
      <c r="Y343" s="17"/>
      <c r="Z343" s="7">
        <f>SUM(Z341:Z342)</f>
        <v>-2.4489347225235045</v>
      </c>
      <c r="AB343" s="18"/>
      <c r="AC343" s="18"/>
      <c r="AD343" s="18"/>
      <c r="AE343" s="17">
        <f>SUM(AE341:AE342)</f>
        <v>11.728743182058878</v>
      </c>
      <c r="AF343"/>
      <c r="AG343" s="5" t="s">
        <v>17</v>
      </c>
      <c r="AH343" s="5" t="s">
        <v>41</v>
      </c>
      <c r="AI343" s="5" t="s">
        <v>61</v>
      </c>
      <c r="AJ343" s="15">
        <f>SUM(AJ339:AJ342)</f>
        <v>97</v>
      </c>
      <c r="AK343" s="15">
        <f>SUM(AK339:AK342)</f>
        <v>15.555555555555557</v>
      </c>
      <c r="AL343" s="15">
        <f>SUM(AL339:AL342)</f>
        <v>15.555555555555557</v>
      </c>
      <c r="AM343" s="15">
        <f>SUM(AM339:AM342)</f>
        <v>398.33333333333337</v>
      </c>
      <c r="AT343" s="3"/>
    </row>
    <row r="344" spans="1:47" x14ac:dyDescent="0.2">
      <c r="A344"/>
      <c r="C344"/>
      <c r="G344"/>
      <c r="I344" s="189"/>
      <c r="J344"/>
      <c r="L344" s="3"/>
      <c r="N344"/>
      <c r="R344"/>
      <c r="S344"/>
      <c r="T344" s="130"/>
      <c r="U344" s="130"/>
      <c r="W344" s="7"/>
      <c r="Y344" s="17"/>
      <c r="Z344" s="7"/>
      <c r="AB344" s="18"/>
      <c r="AC344" s="18"/>
      <c r="AD344" s="18"/>
      <c r="AE344" s="4"/>
      <c r="AF344"/>
      <c r="AJ344" s="15"/>
      <c r="AM344" s="45"/>
      <c r="AT344" s="3"/>
    </row>
    <row r="345" spans="1:47" x14ac:dyDescent="0.2">
      <c r="A345" t="s">
        <v>181</v>
      </c>
      <c r="B345" s="77" t="s">
        <v>253</v>
      </c>
      <c r="C345" s="77">
        <v>1</v>
      </c>
      <c r="D345" s="77">
        <v>6</v>
      </c>
      <c r="E345" s="98">
        <v>4.1500000000000004</v>
      </c>
      <c r="F345" s="77">
        <v>10</v>
      </c>
      <c r="G345" s="77">
        <v>10</v>
      </c>
      <c r="H345" s="190">
        <v>0</v>
      </c>
      <c r="I345" s="190">
        <v>0</v>
      </c>
      <c r="J345" s="77">
        <v>0</v>
      </c>
      <c r="K345" s="77">
        <v>0</v>
      </c>
      <c r="L345" s="98">
        <v>56.33</v>
      </c>
      <c r="M345" s="77">
        <v>63</v>
      </c>
      <c r="N345" s="77">
        <v>27</v>
      </c>
      <c r="O345" s="77">
        <v>26</v>
      </c>
      <c r="P345" s="77">
        <v>5</v>
      </c>
      <c r="Q345" s="77">
        <v>20</v>
      </c>
      <c r="R345" s="77">
        <v>2</v>
      </c>
      <c r="S345" s="77">
        <v>34</v>
      </c>
      <c r="T345" s="77">
        <v>241</v>
      </c>
      <c r="U345" s="77"/>
      <c r="V345" s="51">
        <f>+(Q345-R345)/(T345-R345)*100</f>
        <v>7.5313807531380759</v>
      </c>
      <c r="W345" s="7">
        <f>IF(V345&lt;LeagueRatings!$K$21,((LeagueRatings!$K$21-V345)/LeagueRatings!$K$21)*36,(LeagueRatings!$K$21-V345)*6.48)</f>
        <v>2.5967486281787937</v>
      </c>
      <c r="X345" s="17">
        <v>-0.32</v>
      </c>
      <c r="Y345" s="17">
        <f>(P345/(T345-R345))*100</f>
        <v>2.0920502092050208</v>
      </c>
      <c r="Z345" s="7">
        <f>IF(Y345&lt;LeagueRatings!$K$19,((LeagueRatings!$K$19-Y345)/LeagueRatings!$K$19)*36,(LeagueRatings!$K$19-Y345)/LeagueRatings!$K$22)</f>
        <v>2.22906664747669</v>
      </c>
      <c r="AA345" s="17">
        <v>-0.42</v>
      </c>
      <c r="AB345" s="18">
        <f>+((LeagueRatings!$I$17-E345)*5)+9.5</f>
        <v>7.0429093316940925</v>
      </c>
      <c r="AC345" s="18">
        <f t="shared" ref="AC345:AC346" si="184">IF(AB345&lt;4,4,AB345)</f>
        <v>7.0429093316940925</v>
      </c>
      <c r="AD345" s="18">
        <f>IF(M345&lt;L345,((1-(M345/L345))*7)-0.07,(1-(M345/L345))*5)</f>
        <v>-0.5920468666785017</v>
      </c>
      <c r="AE345" s="4">
        <f t="shared" ref="AE345:AE346" si="185">+X345+AA345+AC345+AD345</f>
        <v>5.710862465015591</v>
      </c>
      <c r="AF345" t="s">
        <v>181</v>
      </c>
      <c r="AG345" s="5" t="s">
        <v>59</v>
      </c>
      <c r="AH345" s="5" t="s">
        <v>33</v>
      </c>
      <c r="AI345" s="5" t="s">
        <v>41</v>
      </c>
      <c r="AJ345" s="15">
        <f t="shared" ref="AJ345:AJ346" si="186">ROUNDUP(AO345,0)</f>
        <v>32</v>
      </c>
      <c r="AK345" s="73">
        <f>F345*LeagueRatings!$K$25</f>
        <v>5.5555555555555554</v>
      </c>
      <c r="AL345" s="73">
        <f>G345*LeagueRatings!$K$25</f>
        <v>5.5555555555555554</v>
      </c>
      <c r="AM345" s="73">
        <f>T345*LeagueRatings!$K$25</f>
        <v>133.88888888888889</v>
      </c>
      <c r="AO345" s="116">
        <f>+L345*LeagueRatings!$K$25</f>
        <v>31.294444444444444</v>
      </c>
      <c r="AT345" s="98">
        <v>56.33</v>
      </c>
    </row>
    <row r="346" spans="1:47" x14ac:dyDescent="0.2">
      <c r="A346" t="s">
        <v>181</v>
      </c>
      <c r="B346" s="77" t="s">
        <v>344</v>
      </c>
      <c r="C346" s="77">
        <v>3</v>
      </c>
      <c r="D346" s="77">
        <v>7</v>
      </c>
      <c r="E346" s="98">
        <v>4.43</v>
      </c>
      <c r="F346" s="77">
        <v>12</v>
      </c>
      <c r="G346" s="77">
        <v>12</v>
      </c>
      <c r="H346" s="190">
        <v>0</v>
      </c>
      <c r="I346" s="190">
        <v>0</v>
      </c>
      <c r="J346" s="77">
        <v>0</v>
      </c>
      <c r="K346" s="77">
        <v>0</v>
      </c>
      <c r="L346" s="98">
        <v>63</v>
      </c>
      <c r="M346" s="77">
        <v>70</v>
      </c>
      <c r="N346" s="77">
        <v>32</v>
      </c>
      <c r="O346" s="77">
        <v>31</v>
      </c>
      <c r="P346" s="77">
        <v>5</v>
      </c>
      <c r="Q346" s="77">
        <v>27</v>
      </c>
      <c r="R346" s="77">
        <v>1</v>
      </c>
      <c r="S346" s="77">
        <v>44</v>
      </c>
      <c r="T346" s="77">
        <v>285</v>
      </c>
      <c r="U346" s="77"/>
      <c r="V346" s="51">
        <f>+(Q346-R346)/(T346-R346)*100</f>
        <v>9.1549295774647899</v>
      </c>
      <c r="W346" s="7">
        <f>IF(V346&lt;LeagueRatings!$K$21,((LeagueRatings!$K$21-V346)/LeagueRatings!$K$21)*36,(LeagueRatings!$K$21-V346)*6.48)</f>
        <v>-6.7266535797800637</v>
      </c>
      <c r="X346" s="17">
        <v>0.36</v>
      </c>
      <c r="Y346" s="17">
        <f>(P346/(T346-R346))*100</f>
        <v>1.7605633802816902</v>
      </c>
      <c r="Z346" s="7">
        <f>IF(Y346&lt;LeagueRatings!$K$19,((LeagueRatings!$K$19-Y346)/LeagueRatings!$K$19)*36,(LeagueRatings!$K$19-Y346)/LeagueRatings!$K$22)</f>
        <v>7.5800948195314373</v>
      </c>
      <c r="AA346" s="17">
        <v>-0.81</v>
      </c>
      <c r="AB346" s="18">
        <f>+((LeagueRatings!$I$17-E346)*5)+9.5</f>
        <v>5.6429093316940957</v>
      </c>
      <c r="AC346" s="18">
        <f t="shared" si="184"/>
        <v>5.6429093316940957</v>
      </c>
      <c r="AD346" s="18">
        <f>IF(M346&lt;L346,((1-(M346/L346))*7)-0.07,(1-(M346/L346))*5)</f>
        <v>-0.5555555555555558</v>
      </c>
      <c r="AE346" s="4">
        <f t="shared" si="185"/>
        <v>4.6373537761385393</v>
      </c>
      <c r="AF346" t="s">
        <v>181</v>
      </c>
      <c r="AG346" s="5" t="s">
        <v>71</v>
      </c>
      <c r="AH346" s="5" t="s">
        <v>81</v>
      </c>
      <c r="AI346" s="5" t="s">
        <v>63</v>
      </c>
      <c r="AJ346" s="15">
        <f t="shared" si="186"/>
        <v>35</v>
      </c>
      <c r="AK346" s="73">
        <f>F346*LeagueRatings!$K$25</f>
        <v>6.666666666666667</v>
      </c>
      <c r="AL346" s="73">
        <f>G346*LeagueRatings!$K$25</f>
        <v>6.666666666666667</v>
      </c>
      <c r="AM346" s="73">
        <f>T346*LeagueRatings!$K$25</f>
        <v>158.33333333333334</v>
      </c>
      <c r="AO346" s="116">
        <f>+L346*LeagueRatings!$K$25</f>
        <v>35</v>
      </c>
      <c r="AT346" s="98">
        <v>63</v>
      </c>
    </row>
    <row r="347" spans="1:47" x14ac:dyDescent="0.2">
      <c r="A347"/>
      <c r="C347"/>
      <c r="G347"/>
      <c r="I347" s="189"/>
      <c r="J347"/>
      <c r="L347" s="3">
        <f>(L345/100)/((L345+L346)/100)</f>
        <v>0.47205229196346266</v>
      </c>
      <c r="N347"/>
      <c r="R347"/>
      <c r="S347"/>
      <c r="T347" s="130"/>
      <c r="U347" s="130"/>
      <c r="W347" s="7">
        <f>W345*L347</f>
        <v>1.2258011415847772</v>
      </c>
      <c r="Y347" s="17"/>
      <c r="Z347" s="7">
        <f>Z345*L347</f>
        <v>1.0522360198806833</v>
      </c>
      <c r="AB347" s="18"/>
      <c r="AC347" s="18"/>
      <c r="AD347" s="18"/>
      <c r="AE347" s="4">
        <f>AE345*L347</f>
        <v>2.69582571569872</v>
      </c>
      <c r="AF347"/>
      <c r="AJ347" s="15"/>
      <c r="AM347" s="45"/>
      <c r="AT347" s="3">
        <f>(AT345/100)/((AT345+AT346)/100)</f>
        <v>0.47205229196346266</v>
      </c>
    </row>
    <row r="348" spans="1:47" x14ac:dyDescent="0.2">
      <c r="A348"/>
      <c r="C348"/>
      <c r="G348"/>
      <c r="I348" s="189"/>
      <c r="J348"/>
      <c r="L348" s="3">
        <f>(L346/100)/((L345+L346)/100)</f>
        <v>0.52794770803653734</v>
      </c>
      <c r="N348"/>
      <c r="R348"/>
      <c r="S348"/>
      <c r="T348" s="130"/>
      <c r="U348" s="130"/>
      <c r="W348" s="7">
        <f>W346*L348</f>
        <v>-3.551321340200654</v>
      </c>
      <c r="Y348" s="17"/>
      <c r="Z348" s="7">
        <f>Z346*L348</f>
        <v>4.0018936866712522</v>
      </c>
      <c r="AB348" s="18"/>
      <c r="AC348" s="18"/>
      <c r="AD348" s="18"/>
      <c r="AE348" s="4">
        <f>AE346*L348</f>
        <v>2.4482802974669235</v>
      </c>
      <c r="AF348"/>
      <c r="AJ348" s="15"/>
      <c r="AM348" s="45"/>
      <c r="AT348" s="3">
        <f>(AT346/100)/((AT345+AT346)/100)</f>
        <v>0.52794770803653734</v>
      </c>
    </row>
    <row r="349" spans="1:47" customFormat="1" x14ac:dyDescent="0.2">
      <c r="E349" s="3"/>
      <c r="H349" s="189"/>
      <c r="I349" s="189"/>
      <c r="L349" s="3"/>
      <c r="T349" s="130"/>
      <c r="U349" s="130"/>
      <c r="V349" s="17"/>
      <c r="W349" s="7">
        <f>SUM(W347:W348)</f>
        <v>-2.3255201986158767</v>
      </c>
      <c r="X349" s="17"/>
      <c r="Y349" s="17"/>
      <c r="Z349" s="7">
        <f>SUM(Z347:Z348)</f>
        <v>5.0541297065519357</v>
      </c>
      <c r="AA349" s="17"/>
      <c r="AB349" s="18"/>
      <c r="AC349" s="18"/>
      <c r="AD349" s="18"/>
      <c r="AE349" s="17">
        <f>SUM(AE347:AE348)</f>
        <v>5.1441060131656435</v>
      </c>
      <c r="AG349" s="5" t="s">
        <v>71</v>
      </c>
      <c r="AH349" s="5" t="s">
        <v>48</v>
      </c>
      <c r="AI349" s="5" t="s">
        <v>67</v>
      </c>
      <c r="AJ349" s="15">
        <f>SUM(AJ345:AJ348)</f>
        <v>67</v>
      </c>
      <c r="AK349" s="15">
        <f>SUM(AK345:AK348)</f>
        <v>12.222222222222221</v>
      </c>
      <c r="AL349" s="15">
        <f>SUM(AL345:AL348)</f>
        <v>12.222222222222221</v>
      </c>
      <c r="AM349" s="15">
        <f>SUM(AM345:AM348)</f>
        <v>292.22222222222223</v>
      </c>
      <c r="AN349" s="25"/>
      <c r="AO349" s="116"/>
      <c r="AP349" s="116"/>
      <c r="AQ349" s="116"/>
      <c r="AR349" s="116"/>
      <c r="AS349" s="25"/>
      <c r="AT349" s="3"/>
      <c r="AU349" s="25"/>
    </row>
    <row r="350" spans="1:47" x14ac:dyDescent="0.2">
      <c r="A350"/>
      <c r="C350"/>
      <c r="G350"/>
      <c r="I350" s="189"/>
      <c r="J350"/>
      <c r="L350" s="3"/>
      <c r="N350"/>
      <c r="R350"/>
      <c r="S350"/>
      <c r="T350" s="130"/>
      <c r="U350" s="130"/>
      <c r="W350" s="7"/>
      <c r="Y350" s="17"/>
      <c r="Z350" s="7"/>
      <c r="AB350" s="18"/>
      <c r="AC350" s="18"/>
      <c r="AD350" s="18"/>
      <c r="AE350" s="4"/>
      <c r="AF350"/>
      <c r="AJ350" s="15"/>
      <c r="AM350" s="45"/>
      <c r="AT350" s="3"/>
    </row>
    <row r="351" spans="1:47" x14ac:dyDescent="0.2">
      <c r="A351" t="s">
        <v>194</v>
      </c>
      <c r="B351" s="77" t="s">
        <v>258</v>
      </c>
      <c r="C351" s="77">
        <v>1</v>
      </c>
      <c r="D351" s="77">
        <v>0</v>
      </c>
      <c r="E351" s="98">
        <v>2.31</v>
      </c>
      <c r="F351" s="77">
        <v>11</v>
      </c>
      <c r="G351" s="77">
        <v>0</v>
      </c>
      <c r="H351" s="190">
        <v>0</v>
      </c>
      <c r="I351" s="190">
        <v>0</v>
      </c>
      <c r="J351" s="77">
        <v>0</v>
      </c>
      <c r="K351" s="77">
        <v>0</v>
      </c>
      <c r="L351" s="98">
        <v>11.2</v>
      </c>
      <c r="M351" s="77">
        <v>9</v>
      </c>
      <c r="N351" s="77">
        <v>5</v>
      </c>
      <c r="O351" s="77">
        <v>3</v>
      </c>
      <c r="P351" s="77">
        <v>2</v>
      </c>
      <c r="Q351" s="77">
        <v>4</v>
      </c>
      <c r="R351" s="77">
        <v>0</v>
      </c>
      <c r="S351" s="77">
        <v>18</v>
      </c>
      <c r="T351" s="77">
        <v>50</v>
      </c>
      <c r="U351" s="77"/>
      <c r="V351" s="51">
        <f>+(Q351-R351)/(T351-R351)*100</f>
        <v>8</v>
      </c>
      <c r="W351" s="7">
        <f>IF(V351&lt;LeagueRatings!$K$10,((LeagueRatings!$K$10-V351)/LeagueRatings!$K$10)*36,(LeagueRatings!$K$10-V351)*6.48)</f>
        <v>0.75400757971615029</v>
      </c>
      <c r="X351" s="17">
        <v>-0.16</v>
      </c>
      <c r="Y351" s="17">
        <f>(P351/(T351-R351))*100</f>
        <v>4</v>
      </c>
      <c r="Z351" s="7">
        <f>IF(Y351&lt;LeagueRatings!$K$8,((LeagueRatings!$K$8-Y351)/LeagueRatings!$K$8)*36,(LeagueRatings!$K$8-Y351)/LeagueRatings!$K$11)</f>
        <v>-13.214404646660212</v>
      </c>
      <c r="AA351" s="17">
        <v>0.81</v>
      </c>
      <c r="AB351" s="18">
        <f>+((LeagueRatings!$I$6-E351)*5)+9.5</f>
        <v>17.022493872332578</v>
      </c>
      <c r="AC351" s="18">
        <f>IF(AB351&lt;4,4,AB351)</f>
        <v>17.022493872332578</v>
      </c>
      <c r="AD351" s="18">
        <f>IF(M351&lt;L351,((1-(M351/L351))*7)-0.07,(1-(M351/L351))*5)</f>
        <v>1.3049999999999997</v>
      </c>
      <c r="AE351" s="4">
        <f>+X351+AA351+AC351+AD351</f>
        <v>18.977493872332577</v>
      </c>
      <c r="AF351" t="s">
        <v>194</v>
      </c>
      <c r="AG351" s="5" t="s">
        <v>82</v>
      </c>
      <c r="AH351" s="5" t="s">
        <v>61</v>
      </c>
      <c r="AI351" s="5" t="s">
        <v>55</v>
      </c>
      <c r="AJ351" s="15">
        <f t="shared" ref="AJ351:AJ352" si="187">ROUNDUP(AO351,0)</f>
        <v>7</v>
      </c>
      <c r="AK351" s="73">
        <f>F351*LeagueRatings!$K$25</f>
        <v>6.1111111111111116</v>
      </c>
      <c r="AL351" s="73">
        <f>G351*LeagueRatings!$K$25</f>
        <v>0</v>
      </c>
      <c r="AM351" s="73">
        <f>T351*LeagueRatings!$K$25</f>
        <v>27.777777777777779</v>
      </c>
      <c r="AO351" s="116">
        <f>+L351*LeagueRatings!$K$25</f>
        <v>6.2222222222222223</v>
      </c>
      <c r="AT351" s="98">
        <v>11.2</v>
      </c>
    </row>
    <row r="352" spans="1:47" x14ac:dyDescent="0.2">
      <c r="A352" t="s">
        <v>194</v>
      </c>
      <c r="B352" s="77" t="s">
        <v>231</v>
      </c>
      <c r="C352" s="77">
        <v>4</v>
      </c>
      <c r="D352" s="77">
        <v>2</v>
      </c>
      <c r="E352" s="98">
        <v>2.3199999999999998</v>
      </c>
      <c r="F352" s="77">
        <v>56</v>
      </c>
      <c r="G352" s="77">
        <v>0</v>
      </c>
      <c r="H352" s="190">
        <v>0</v>
      </c>
      <c r="I352" s="190">
        <v>0</v>
      </c>
      <c r="J352" s="77">
        <v>23</v>
      </c>
      <c r="K352" s="77">
        <v>26</v>
      </c>
      <c r="L352" s="113">
        <v>54.33</v>
      </c>
      <c r="M352" s="77">
        <v>26</v>
      </c>
      <c r="N352" s="77">
        <v>15</v>
      </c>
      <c r="O352" s="77">
        <v>14</v>
      </c>
      <c r="P352" s="77">
        <v>7</v>
      </c>
      <c r="Q352" s="77">
        <v>26</v>
      </c>
      <c r="R352" s="77">
        <v>0</v>
      </c>
      <c r="S352" s="77">
        <v>80</v>
      </c>
      <c r="T352" s="77">
        <v>219</v>
      </c>
      <c r="U352" s="77"/>
      <c r="V352" s="51">
        <f>+(Q352-R352)/(T352-R352)*100</f>
        <v>11.87214611872146</v>
      </c>
      <c r="W352" s="7">
        <f>IF(V352&lt;LeagueRatings!$K$10,((LeagueRatings!$K$10-V352)/LeagueRatings!$K$10)*36,(LeagueRatings!$K$10-V352)*6.48)</f>
        <v>-23.982508343431299</v>
      </c>
      <c r="X352" s="17">
        <v>2.72</v>
      </c>
      <c r="Y352" s="17">
        <f>(P352/(T352-R352))*100</f>
        <v>3.1963470319634704</v>
      </c>
      <c r="Z352" s="7">
        <f>IF(Y352&lt;LeagueRatings!$K$8,((LeagueRatings!$K$8-Y352)/LeagueRatings!$K$8)*36,(LeagueRatings!$K$8-Y352)/LeagueRatings!$K$11)</f>
        <v>-6.7942288055802358</v>
      </c>
      <c r="AA352" s="17">
        <v>0.24</v>
      </c>
      <c r="AB352" s="18">
        <f>+((LeagueRatings!$I$6-E352)*5)+9.5</f>
        <v>16.972493872332578</v>
      </c>
      <c r="AC352" s="18">
        <f>IF(AB352&lt;4,4,AB352)</f>
        <v>16.972493872332578</v>
      </c>
      <c r="AD352" s="18">
        <f>IF(M352&lt;L352,((1-(M352/L352))*7)-0.07,(1-(M352/L352))*5)</f>
        <v>3.5801012332044917</v>
      </c>
      <c r="AE352" s="4">
        <f>+X352+AA352+AC352+AD352</f>
        <v>23.51259510553707</v>
      </c>
      <c r="AF352" t="s">
        <v>194</v>
      </c>
      <c r="AG352" s="5" t="s">
        <v>102</v>
      </c>
      <c r="AH352" s="5" t="s">
        <v>77</v>
      </c>
      <c r="AI352" s="5" t="s">
        <v>76</v>
      </c>
      <c r="AJ352" s="73">
        <f t="shared" si="187"/>
        <v>31</v>
      </c>
      <c r="AK352" s="73">
        <f>F352*LeagueRatings!$K$25</f>
        <v>31.111111111111114</v>
      </c>
      <c r="AL352" s="73">
        <f>G352*LeagueRatings!$K$25</f>
        <v>0</v>
      </c>
      <c r="AM352" s="73">
        <f>T352*LeagueRatings!$K$25</f>
        <v>121.66666666666667</v>
      </c>
      <c r="AO352" s="116">
        <f>+L352*LeagueRatings!$K$25</f>
        <v>30.183333333333334</v>
      </c>
      <c r="AT352" s="113">
        <v>54.33</v>
      </c>
    </row>
    <row r="353" spans="1:47" x14ac:dyDescent="0.2">
      <c r="A353"/>
      <c r="C353"/>
      <c r="G353"/>
      <c r="I353" s="189"/>
      <c r="J353"/>
      <c r="L353" s="3">
        <f>(L351/100)/((L351+L352)/100)</f>
        <v>0.17091408515183884</v>
      </c>
      <c r="N353"/>
      <c r="R353"/>
      <c r="S353"/>
      <c r="T353" s="130"/>
      <c r="U353" s="130"/>
      <c r="W353" s="7">
        <f>W351*L353</f>
        <v>0.12887051568473804</v>
      </c>
      <c r="Y353" s="17"/>
      <c r="Z353" s="7">
        <f>Z351*L353</f>
        <v>-2.2585278810101381</v>
      </c>
      <c r="AB353" s="18"/>
      <c r="AC353" s="18"/>
      <c r="AD353" s="18"/>
      <c r="AE353" s="4">
        <f>AE351*L353</f>
        <v>3.24352100366435</v>
      </c>
      <c r="AF353"/>
      <c r="AJ353" s="15"/>
      <c r="AM353" s="45"/>
      <c r="AT353" s="3">
        <f>(AT351/100)/((AT351+AT352)/100)</f>
        <v>0.17091408515183884</v>
      </c>
    </row>
    <row r="354" spans="1:47" x14ac:dyDescent="0.2">
      <c r="A354"/>
      <c r="C354"/>
      <c r="G354"/>
      <c r="I354" s="189"/>
      <c r="J354"/>
      <c r="L354" s="3">
        <f>(L352/100)/((L351+L352)/100)</f>
        <v>0.82908591484816119</v>
      </c>
      <c r="N354"/>
      <c r="R354"/>
      <c r="S354"/>
      <c r="T354" s="130"/>
      <c r="U354" s="130"/>
      <c r="W354" s="7">
        <f>W352*L354</f>
        <v>-19.883559870267398</v>
      </c>
      <c r="Y354" s="17"/>
      <c r="Z354" s="7">
        <f>Z352*L354</f>
        <v>-5.6329994049622192</v>
      </c>
      <c r="AB354" s="18"/>
      <c r="AC354" s="18"/>
      <c r="AD354" s="18"/>
      <c r="AE354" s="4">
        <f>AE352*L354</f>
        <v>19.493961423528599</v>
      </c>
      <c r="AF354"/>
      <c r="AJ354" s="15"/>
      <c r="AM354" s="45"/>
      <c r="AT354" s="3">
        <f>(AT352/100)/((AT351+AT352)/100)</f>
        <v>0.82908591484816119</v>
      </c>
    </row>
    <row r="355" spans="1:47" x14ac:dyDescent="0.2">
      <c r="A355"/>
      <c r="C355"/>
      <c r="G355"/>
      <c r="I355" s="189"/>
      <c r="J355"/>
      <c r="L355" s="3"/>
      <c r="N355"/>
      <c r="R355"/>
      <c r="S355"/>
      <c r="T355" s="130"/>
      <c r="U355" s="130"/>
      <c r="W355" s="7">
        <f>SUM(W353:W354)</f>
        <v>-19.754689354582659</v>
      </c>
      <c r="Y355" s="17"/>
      <c r="Z355" s="7">
        <f>SUM(Z353:Z354)</f>
        <v>-7.8915272859723569</v>
      </c>
      <c r="AB355" s="18"/>
      <c r="AC355" s="18"/>
      <c r="AD355" s="18"/>
      <c r="AE355" s="17">
        <f>SUM(AE353:AE354)</f>
        <v>22.737482427192951</v>
      </c>
      <c r="AF355"/>
      <c r="AG355" s="5" t="s">
        <v>436</v>
      </c>
      <c r="AH355" s="5" t="s">
        <v>56</v>
      </c>
      <c r="AI355" s="5" t="s">
        <v>81</v>
      </c>
      <c r="AJ355" s="15">
        <f>SUM(AJ351:AJ354)</f>
        <v>38</v>
      </c>
      <c r="AK355" s="15">
        <f>SUM(AK351:AK354)</f>
        <v>37.222222222222229</v>
      </c>
      <c r="AL355" s="15">
        <f>SUM(AL351:AL354)</f>
        <v>0</v>
      </c>
      <c r="AM355" s="15">
        <f>SUM(AM351:AM354)</f>
        <v>149.44444444444446</v>
      </c>
      <c r="AT355" s="3"/>
    </row>
    <row r="356" spans="1:47" x14ac:dyDescent="0.2">
      <c r="A356"/>
      <c r="C356"/>
      <c r="G356"/>
      <c r="I356" s="189"/>
      <c r="J356"/>
      <c r="L356" s="3"/>
      <c r="N356"/>
      <c r="R356"/>
      <c r="S356"/>
      <c r="T356" s="130"/>
      <c r="U356" s="130"/>
      <c r="W356" s="7"/>
      <c r="Y356" s="17"/>
      <c r="Z356" s="7"/>
      <c r="AB356" s="18"/>
      <c r="AC356" s="18"/>
      <c r="AD356" s="18"/>
      <c r="AE356" s="4"/>
      <c r="AF356"/>
      <c r="AJ356" s="15"/>
      <c r="AM356" s="45"/>
      <c r="AT356" s="3"/>
    </row>
    <row r="357" spans="1:47" x14ac:dyDescent="0.2">
      <c r="A357" t="s">
        <v>188</v>
      </c>
      <c r="B357" s="77" t="s">
        <v>241</v>
      </c>
      <c r="C357" s="77">
        <v>2</v>
      </c>
      <c r="D357" s="77">
        <v>2</v>
      </c>
      <c r="E357" s="98">
        <v>6.84</v>
      </c>
      <c r="F357" s="77">
        <v>26</v>
      </c>
      <c r="G357" s="77">
        <v>0</v>
      </c>
      <c r="H357" s="190">
        <v>0</v>
      </c>
      <c r="I357" s="190">
        <v>0</v>
      </c>
      <c r="J357" s="77">
        <v>5</v>
      </c>
      <c r="K357" s="77">
        <v>8</v>
      </c>
      <c r="L357" s="113">
        <v>25</v>
      </c>
      <c r="M357" s="77">
        <v>30</v>
      </c>
      <c r="N357" s="77">
        <v>19</v>
      </c>
      <c r="O357" s="77">
        <v>19</v>
      </c>
      <c r="P357" s="77">
        <v>5</v>
      </c>
      <c r="Q357" s="77">
        <v>10</v>
      </c>
      <c r="R357" s="77">
        <v>0</v>
      </c>
      <c r="S357" s="77">
        <v>18</v>
      </c>
      <c r="T357" s="77">
        <v>116</v>
      </c>
      <c r="U357" s="77"/>
      <c r="V357" s="51">
        <f t="shared" ref="V357" si="188">+(Q357-R357)/(T357-R357)*100</f>
        <v>8.6206896551724146</v>
      </c>
      <c r="W357" s="7">
        <f>IF(V357&lt;LeagueRatings!$K$10,((LeagueRatings!$K$10-V357)/LeagueRatings!$K$10)*36,(LeagueRatings!$K$10-V357)*6.48)</f>
        <v>-2.9130704596334835</v>
      </c>
      <c r="X357" s="17">
        <v>0.09</v>
      </c>
      <c r="Y357" s="17">
        <f t="shared" ref="Y357" si="189">(P357/(T357-R357))*100</f>
        <v>4.3103448275862073</v>
      </c>
      <c r="Z357" s="7">
        <f>IF(Y357&lt;LeagueRatings!$K$8,((LeagueRatings!$K$8-Y357)/LeagueRatings!$K$8)*36,(LeagueRatings!$K$8-Y357)/LeagueRatings!$K$11)</f>
        <v>-15.693669259271624</v>
      </c>
      <c r="AA357" s="17">
        <v>1.1399999999999999</v>
      </c>
      <c r="AB357" s="18">
        <f>+((LeagueRatings!$I$6-E357)*5)+9.5</f>
        <v>-5.6275061276674201</v>
      </c>
      <c r="AC357" s="18">
        <f t="shared" ref="AC357" si="190">IF(AB357&lt;4,4,AB357)</f>
        <v>4</v>
      </c>
      <c r="AD357" s="18">
        <f t="shared" ref="AD357" si="191">IF(M357&lt;L357,((1-(M357/L357))*7)-0.07,(1-(M357/L357))*5)</f>
        <v>-0.99999999999999978</v>
      </c>
      <c r="AE357" s="4">
        <f t="shared" ref="AE357" si="192">+X357+AA357+AC357+AD357</f>
        <v>4.2300000000000004</v>
      </c>
      <c r="AF357" t="s">
        <v>188</v>
      </c>
      <c r="AG357" s="5" t="s">
        <v>20</v>
      </c>
      <c r="AH357" s="5" t="s">
        <v>16</v>
      </c>
      <c r="AI357" s="5" t="s">
        <v>19</v>
      </c>
      <c r="AJ357" s="73">
        <f t="shared" ref="AJ357" si="193">ROUNDUP(AO357,0)</f>
        <v>14</v>
      </c>
      <c r="AK357" s="73">
        <f>F357*LeagueRatings!$K$25</f>
        <v>14.444444444444445</v>
      </c>
      <c r="AL357" s="73">
        <f>G357*LeagueRatings!$K$25</f>
        <v>0</v>
      </c>
      <c r="AM357" s="73">
        <f>T357*LeagueRatings!$K$25</f>
        <v>64.444444444444443</v>
      </c>
      <c r="AO357" s="116">
        <f>+L357*LeagueRatings!$K$25</f>
        <v>13.888888888888889</v>
      </c>
      <c r="AT357" s="113">
        <v>25</v>
      </c>
    </row>
    <row r="358" spans="1:47" x14ac:dyDescent="0.2">
      <c r="A358" t="s">
        <v>188</v>
      </c>
      <c r="B358" s="77" t="s">
        <v>260</v>
      </c>
      <c r="C358" s="77">
        <v>0</v>
      </c>
      <c r="D358" s="77">
        <v>0</v>
      </c>
      <c r="E358" s="98">
        <v>9</v>
      </c>
      <c r="F358" s="77">
        <v>6</v>
      </c>
      <c r="G358" s="77">
        <v>0</v>
      </c>
      <c r="H358" s="190">
        <v>0</v>
      </c>
      <c r="I358" s="190">
        <v>0</v>
      </c>
      <c r="J358" s="77">
        <v>0</v>
      </c>
      <c r="K358" s="77">
        <v>0</v>
      </c>
      <c r="L358" s="98">
        <v>5</v>
      </c>
      <c r="M358" s="77">
        <v>6</v>
      </c>
      <c r="N358" s="77">
        <v>5</v>
      </c>
      <c r="O358" s="77">
        <v>5</v>
      </c>
      <c r="P358" s="77">
        <v>1</v>
      </c>
      <c r="Q358" s="77">
        <v>5</v>
      </c>
      <c r="R358" s="77">
        <v>0</v>
      </c>
      <c r="S358" s="77">
        <v>6</v>
      </c>
      <c r="T358" s="77">
        <v>26</v>
      </c>
      <c r="U358" s="77"/>
      <c r="V358" s="51">
        <f t="shared" ref="V358" si="194">+(Q358-R358)/(T358-R358)*100</f>
        <v>19.230769230769234</v>
      </c>
      <c r="W358" s="7">
        <f>IF(V358&lt;LeagueRatings!$K$21,((LeagueRatings!$K$21-V358)/LeagueRatings!$K$21)*36,(LeagueRatings!$K$21-V358)*6.48)</f>
        <v>-72.018094533192865</v>
      </c>
      <c r="X358" s="17">
        <v>5.44</v>
      </c>
      <c r="Y358" s="17">
        <f>(P358/(T358-R358))*100</f>
        <v>3.8461538461538463</v>
      </c>
      <c r="Z358" s="7">
        <f>IF(Y358&lt;LeagueRatings!$K$19,((LeagueRatings!$K$19-Y358)/LeagueRatings!$K$19)*36,(LeagueRatings!$K$19-Y358)/LeagueRatings!$K$22)</f>
        <v>-13.254969749351773</v>
      </c>
      <c r="AA358" s="17">
        <v>0.92</v>
      </c>
      <c r="AB358" s="18">
        <f>+((LeagueRatings!$I$6-E358)*5)+9.5</f>
        <v>-16.427506127667421</v>
      </c>
      <c r="AC358" s="18">
        <f t="shared" ref="AC358" si="195">IF(AB358&lt;4,4,AB358)</f>
        <v>4</v>
      </c>
      <c r="AD358" s="18">
        <f t="shared" ref="AD358" si="196">IF(M358&lt;L358,((1-(M358/L358))*7)-0.07,(1-(M358/L358))*5)</f>
        <v>-0.99999999999999978</v>
      </c>
      <c r="AE358" s="4">
        <f t="shared" ref="AE358" si="197">+X358+AA358+AC358+AD358</f>
        <v>9.36</v>
      </c>
      <c r="AF358" t="s">
        <v>188</v>
      </c>
      <c r="AG358" s="5" t="s">
        <v>42</v>
      </c>
      <c r="AH358" s="5" t="s">
        <v>66</v>
      </c>
      <c r="AI358" s="5" t="s">
        <v>49</v>
      </c>
      <c r="AJ358" s="15">
        <f t="shared" ref="AJ358" si="198">ROUNDUP(AO358,0)</f>
        <v>3</v>
      </c>
      <c r="AK358" s="73">
        <f>F358*LeagueRatings!$K$25</f>
        <v>3.3333333333333335</v>
      </c>
      <c r="AL358" s="73">
        <f>G358*LeagueRatings!$K$25</f>
        <v>0</v>
      </c>
      <c r="AM358" s="73">
        <f>T358*LeagueRatings!$K$25</f>
        <v>14.444444444444445</v>
      </c>
      <c r="AO358" s="116">
        <f>+L358*LeagueRatings!$K$25</f>
        <v>2.7777777777777777</v>
      </c>
      <c r="AT358" s="98">
        <v>5</v>
      </c>
    </row>
    <row r="359" spans="1:47" x14ac:dyDescent="0.2">
      <c r="A359"/>
      <c r="C359"/>
      <c r="G359"/>
      <c r="I359" s="189"/>
      <c r="J359"/>
      <c r="L359" s="3">
        <f>(L357/100)/((L357+L358)/100)</f>
        <v>0.83333333333333337</v>
      </c>
      <c r="N359"/>
      <c r="R359"/>
      <c r="S359"/>
      <c r="T359" s="130"/>
      <c r="U359" s="130"/>
      <c r="W359" s="7">
        <f>W357*L359</f>
        <v>-2.4275587163612364</v>
      </c>
      <c r="Y359" s="17"/>
      <c r="Z359" s="7">
        <f>Z357*L359</f>
        <v>-13.078057716059687</v>
      </c>
      <c r="AB359" s="18"/>
      <c r="AC359" s="18"/>
      <c r="AD359" s="18"/>
      <c r="AE359" s="4">
        <f>AE357*L359</f>
        <v>3.5250000000000004</v>
      </c>
      <c r="AF359"/>
      <c r="AJ359" s="15"/>
      <c r="AM359" s="45"/>
      <c r="AT359" s="3">
        <f>(AT357/100)/((AT357+AT358)/100)</f>
        <v>0.83333333333333337</v>
      </c>
    </row>
    <row r="360" spans="1:47" customFormat="1" x14ac:dyDescent="0.2">
      <c r="E360" s="3"/>
      <c r="H360" s="189"/>
      <c r="I360" s="189"/>
      <c r="L360" s="3">
        <f>(L358/100)/((L357+L358)/100)</f>
        <v>0.16666666666666669</v>
      </c>
      <c r="T360" s="130"/>
      <c r="U360" s="130"/>
      <c r="V360" s="17"/>
      <c r="W360" s="7">
        <f>W358*L360</f>
        <v>-12.003015755532145</v>
      </c>
      <c r="X360" s="17"/>
      <c r="Y360" s="17"/>
      <c r="Z360" s="7">
        <f>Z358*L360</f>
        <v>-2.2091616248919625</v>
      </c>
      <c r="AA360" s="17"/>
      <c r="AB360" s="18"/>
      <c r="AC360" s="18"/>
      <c r="AD360" s="18"/>
      <c r="AE360" s="4">
        <f>AE358*L360</f>
        <v>1.56</v>
      </c>
      <c r="AG360" s="5"/>
      <c r="AH360" s="5"/>
      <c r="AI360" s="5"/>
      <c r="AJ360" s="15"/>
      <c r="AK360" s="15"/>
      <c r="AL360" s="15"/>
      <c r="AM360" s="45"/>
      <c r="AN360" s="25"/>
      <c r="AO360" s="116"/>
      <c r="AP360" s="116"/>
      <c r="AQ360" s="116"/>
      <c r="AR360" s="116"/>
      <c r="AS360" s="25"/>
      <c r="AT360" s="3">
        <f>(AT358/100)/((AT357+AT358)/100)</f>
        <v>0.16666666666666669</v>
      </c>
      <c r="AU360" s="25"/>
    </row>
    <row r="361" spans="1:47" x14ac:dyDescent="0.2">
      <c r="A361"/>
      <c r="C361"/>
      <c r="G361"/>
      <c r="I361" s="189"/>
      <c r="J361"/>
      <c r="L361" s="3"/>
      <c r="N361"/>
      <c r="R361"/>
      <c r="S361"/>
      <c r="T361" s="130"/>
      <c r="U361" s="130"/>
      <c r="W361" s="7">
        <f>SUM(W359:W360)</f>
        <v>-14.430574471893381</v>
      </c>
      <c r="Y361" s="17"/>
      <c r="Z361" s="7">
        <f>SUM(Z359:Z360)</f>
        <v>-15.287219340951649</v>
      </c>
      <c r="AB361" s="18"/>
      <c r="AC361" s="18"/>
      <c r="AD361" s="18"/>
      <c r="AE361" s="17">
        <f>SUM(AE359:AE360)</f>
        <v>5.0850000000000009</v>
      </c>
      <c r="AF361"/>
      <c r="AG361" s="5" t="s">
        <v>25</v>
      </c>
      <c r="AH361" s="5" t="s">
        <v>19</v>
      </c>
      <c r="AI361" s="5" t="s">
        <v>40</v>
      </c>
      <c r="AJ361" s="15">
        <f>SUM(AJ357:AJ360)</f>
        <v>17</v>
      </c>
      <c r="AK361" s="15">
        <f>SUM(AK357:AK360)</f>
        <v>17.777777777777779</v>
      </c>
      <c r="AL361" s="15">
        <f>SUM(AL357:AL360)</f>
        <v>0</v>
      </c>
      <c r="AM361" s="15">
        <f>SUM(AM357:AM360)</f>
        <v>78.888888888888886</v>
      </c>
      <c r="AT361" s="3"/>
    </row>
    <row r="362" spans="1:47" x14ac:dyDescent="0.2">
      <c r="A362"/>
      <c r="C362"/>
      <c r="G362"/>
      <c r="I362" s="189"/>
      <c r="J362"/>
      <c r="L362" s="3"/>
      <c r="N362"/>
      <c r="R362"/>
      <c r="S362"/>
      <c r="T362" s="130"/>
      <c r="U362" s="130"/>
      <c r="W362" s="7"/>
      <c r="Y362" s="17"/>
      <c r="Z362" s="7"/>
      <c r="AB362" s="18"/>
      <c r="AC362" s="18"/>
      <c r="AD362" s="18"/>
      <c r="AE362" s="4"/>
      <c r="AF362"/>
      <c r="AJ362" s="15"/>
      <c r="AM362" s="45"/>
      <c r="AO362" s="25"/>
      <c r="AP362" s="25"/>
      <c r="AQ362" s="25"/>
      <c r="AR362" s="25"/>
      <c r="AT362" s="3"/>
    </row>
    <row r="363" spans="1:47" x14ac:dyDescent="0.2">
      <c r="A363" t="s">
        <v>166</v>
      </c>
      <c r="B363" s="77" t="s">
        <v>234</v>
      </c>
      <c r="C363" s="77">
        <v>0</v>
      </c>
      <c r="D363" s="77">
        <v>0</v>
      </c>
      <c r="E363" s="98">
        <v>0</v>
      </c>
      <c r="F363" s="77">
        <v>1</v>
      </c>
      <c r="G363" s="77">
        <v>0</v>
      </c>
      <c r="H363" s="190">
        <v>0</v>
      </c>
      <c r="I363" s="190">
        <v>0</v>
      </c>
      <c r="J363" s="77">
        <v>0</v>
      </c>
      <c r="K363" s="77">
        <v>0</v>
      </c>
      <c r="L363" s="113">
        <v>5.2</v>
      </c>
      <c r="M363" s="77">
        <v>5</v>
      </c>
      <c r="N363" s="77">
        <v>0</v>
      </c>
      <c r="O363" s="77">
        <v>0</v>
      </c>
      <c r="P363" s="77">
        <v>0</v>
      </c>
      <c r="Q363" s="77">
        <v>2</v>
      </c>
      <c r="R363" s="77">
        <v>0</v>
      </c>
      <c r="S363" s="77">
        <v>7</v>
      </c>
      <c r="T363" s="77">
        <v>24</v>
      </c>
      <c r="U363" s="77"/>
      <c r="V363" s="51">
        <f t="shared" ref="V363" si="199">+(Q363-R363)/(T363-R363)*100</f>
        <v>8.3333333333333321</v>
      </c>
      <c r="W363" s="7">
        <f>IF(V363&lt;LeagueRatings!$K$10,((LeagueRatings!$K$10-V363)/LeagueRatings!$K$10)*36,(LeagueRatings!$K$10-V363)*6.48)</f>
        <v>-1.0510014941162291</v>
      </c>
      <c r="X363" s="17">
        <v>-0.24</v>
      </c>
      <c r="Y363" s="17">
        <f>(P363/(T363-R363))*100</f>
        <v>0</v>
      </c>
      <c r="Z363" s="7">
        <f>IF(Y363&lt;LeagueRatings!$K$8,((LeagueRatings!$K$8-Y363)/LeagueRatings!$K$8)*36,(LeagueRatings!$K$8-Y363)/LeagueRatings!$K$11)</f>
        <v>36</v>
      </c>
      <c r="AA363" s="17">
        <v>-3.26</v>
      </c>
      <c r="AB363" s="18">
        <f>+((LeagueRatings!$I$6-E363)*5)+9.5</f>
        <v>28.572493872332579</v>
      </c>
      <c r="AC363" s="18">
        <f t="shared" ref="AC363" si="200">IF(AB363&lt;4,4,AB363)</f>
        <v>28.572493872332579</v>
      </c>
      <c r="AD363" s="18">
        <f>IF(M363&lt;L363,((1-(M363/L363))*7)-0.07,(1-(M363/L363))*5)</f>
        <v>0.19923076923076982</v>
      </c>
      <c r="AE363" s="4">
        <f t="shared" ref="AE363" si="201">+X363+AA363+AC363+AD363</f>
        <v>25.271724641563349</v>
      </c>
      <c r="AF363" t="s">
        <v>166</v>
      </c>
      <c r="AG363" s="5" t="s">
        <v>230</v>
      </c>
      <c r="AH363" s="5" t="s">
        <v>23</v>
      </c>
      <c r="AI363" s="5" t="s">
        <v>30</v>
      </c>
      <c r="AJ363" s="73">
        <f t="shared" ref="AJ363" si="202">ROUNDUP(AO363,0)</f>
        <v>3</v>
      </c>
      <c r="AK363" s="73">
        <f>F363*LeagueRatings!$K$25</f>
        <v>0.55555555555555558</v>
      </c>
      <c r="AL363" s="73">
        <f>G363*LeagueRatings!$K$25</f>
        <v>0</v>
      </c>
      <c r="AM363" s="73">
        <f>T363*LeagueRatings!$K$25</f>
        <v>13.333333333333334</v>
      </c>
      <c r="AO363" s="116">
        <f>+L363*LeagueRatings!$K$25</f>
        <v>2.8888888888888893</v>
      </c>
      <c r="AT363" s="113">
        <v>5.2</v>
      </c>
    </row>
    <row r="364" spans="1:47" x14ac:dyDescent="0.2">
      <c r="A364" t="s">
        <v>166</v>
      </c>
      <c r="B364" s="77" t="s">
        <v>249</v>
      </c>
      <c r="C364" s="77">
        <v>2</v>
      </c>
      <c r="D364" s="77">
        <v>10</v>
      </c>
      <c r="E364" s="98">
        <v>6.75</v>
      </c>
      <c r="F364" s="77">
        <v>13</v>
      </c>
      <c r="G364" s="77">
        <v>12</v>
      </c>
      <c r="H364" s="190">
        <v>0</v>
      </c>
      <c r="I364" s="190">
        <v>0</v>
      </c>
      <c r="J364" s="77">
        <v>0</v>
      </c>
      <c r="K364" s="77">
        <v>0</v>
      </c>
      <c r="L364" s="98">
        <v>64</v>
      </c>
      <c r="M364" s="77">
        <v>81</v>
      </c>
      <c r="N364" s="77">
        <v>52</v>
      </c>
      <c r="O364" s="77">
        <v>48</v>
      </c>
      <c r="P364" s="77">
        <v>7</v>
      </c>
      <c r="Q364" s="77">
        <v>19</v>
      </c>
      <c r="R364" s="77">
        <v>2</v>
      </c>
      <c r="S364" s="77">
        <v>45</v>
      </c>
      <c r="T364" s="77">
        <v>296</v>
      </c>
      <c r="U364" s="77"/>
      <c r="V364" s="51">
        <f>+(Q364-R364)/(T364-R364)*100</f>
        <v>5.7823129251700678</v>
      </c>
      <c r="W364" s="7">
        <f>IF(V364&lt;LeagueRatings!$K$21,((LeagueRatings!$K$21-V364)/LeagueRatings!$K$21)*36,(LeagueRatings!$K$21-V364)*6.48)</f>
        <v>10.354230853418454</v>
      </c>
      <c r="X364" s="17">
        <v>-1.01</v>
      </c>
      <c r="Y364" s="17">
        <f>(P364/(T364-R364))*100</f>
        <v>2.3809523809523809</v>
      </c>
      <c r="Z364" s="7">
        <f>IF(Y364&lt;LeagueRatings!$K$19,((LeagueRatings!$K$19-Y364)/LeagueRatings!$K$19)*36,(LeagueRatings!$K$19-Y364)/LeagueRatings!$K$22)</f>
        <v>-1.2370251471375069</v>
      </c>
      <c r="AA364" s="17">
        <v>-0.14000000000000001</v>
      </c>
      <c r="AB364" s="18">
        <f>+((LeagueRatings!$I$17-E364)*5)+9.5</f>
        <v>-5.9570906683059057</v>
      </c>
      <c r="AC364" s="18">
        <f t="shared" ref="AC364" si="203">IF(AB364&lt;4,4,AB364)</f>
        <v>4</v>
      </c>
      <c r="AD364" s="18">
        <f>IF(M364&lt;L364,((1-(M364/L364))*7)-0.07,(1-(M364/L364))*5)</f>
        <v>-1.328125</v>
      </c>
      <c r="AE364" s="4">
        <f>+X364+AA364+AC364+AD364</f>
        <v>1.5218750000000001</v>
      </c>
      <c r="AF364" t="s">
        <v>166</v>
      </c>
      <c r="AG364" s="5" t="s">
        <v>54</v>
      </c>
      <c r="AH364" s="5" t="s">
        <v>52</v>
      </c>
      <c r="AI364" s="5" t="s">
        <v>61</v>
      </c>
      <c r="AJ364" s="15">
        <f t="shared" ref="AJ364" si="204">ROUNDUP(AO364,0)</f>
        <v>36</v>
      </c>
      <c r="AK364" s="73">
        <f>F364*LeagueRatings!$K$25</f>
        <v>7.2222222222222223</v>
      </c>
      <c r="AL364" s="73">
        <f>G364*LeagueRatings!$K$25</f>
        <v>6.666666666666667</v>
      </c>
      <c r="AM364" s="73">
        <f>T364*LeagueRatings!$K$25</f>
        <v>164.44444444444446</v>
      </c>
      <c r="AN364"/>
      <c r="AO364" s="116">
        <f>+L364*LeagueRatings!$K$25</f>
        <v>35.555555555555557</v>
      </c>
      <c r="AS364"/>
      <c r="AT364" s="98">
        <v>64</v>
      </c>
      <c r="AU364"/>
    </row>
    <row r="365" spans="1:47" x14ac:dyDescent="0.2">
      <c r="A365"/>
      <c r="C365"/>
      <c r="G365"/>
      <c r="I365" s="189"/>
      <c r="J365"/>
      <c r="L365" s="3">
        <f>(L363/100)/((L363+L364)/100)</f>
        <v>7.5144508670520235E-2</v>
      </c>
      <c r="N365"/>
      <c r="R365"/>
      <c r="S365"/>
      <c r="T365" s="130"/>
      <c r="U365" s="130"/>
      <c r="W365" s="7">
        <f>W363*L365</f>
        <v>-7.8976990887346707E-2</v>
      </c>
      <c r="Y365" s="17"/>
      <c r="Z365" s="7">
        <f>Z363*L365</f>
        <v>2.7052023121387285</v>
      </c>
      <c r="AB365" s="18"/>
      <c r="AC365" s="18"/>
      <c r="AD365" s="18"/>
      <c r="AE365" s="4">
        <f>AE363*L365</f>
        <v>1.8990313314469569</v>
      </c>
      <c r="AF365"/>
      <c r="AJ365" s="15"/>
      <c r="AM365" s="45"/>
      <c r="AT365" s="3">
        <f>(AT363/100)/((AT363+AT364)/100)</f>
        <v>7.5144508670520235E-2</v>
      </c>
    </row>
    <row r="366" spans="1:47" customFormat="1" x14ac:dyDescent="0.2">
      <c r="E366" s="3"/>
      <c r="H366" s="189"/>
      <c r="I366" s="189"/>
      <c r="L366" s="3">
        <f>(L364/100)/((L363+L364)/100)</f>
        <v>0.92485549132947975</v>
      </c>
      <c r="T366" s="130"/>
      <c r="U366" s="130"/>
      <c r="V366" s="17"/>
      <c r="W366" s="7">
        <f>W364*L366</f>
        <v>9.576167263277183</v>
      </c>
      <c r="X366" s="17"/>
      <c r="Y366" s="17"/>
      <c r="Z366" s="7">
        <f>Z364*L366</f>
        <v>-1.144069500242781</v>
      </c>
      <c r="AA366" s="17"/>
      <c r="AB366" s="18"/>
      <c r="AC366" s="18"/>
      <c r="AD366" s="18"/>
      <c r="AE366" s="4">
        <f>AE364*L366</f>
        <v>1.4075144508670521</v>
      </c>
      <c r="AG366" s="5"/>
      <c r="AH366" s="5"/>
      <c r="AI366" s="5"/>
      <c r="AJ366" s="15"/>
      <c r="AK366" s="15"/>
      <c r="AL366" s="15"/>
      <c r="AM366" s="45"/>
      <c r="AN366" s="25"/>
      <c r="AO366" s="116"/>
      <c r="AP366" s="116"/>
      <c r="AQ366" s="116"/>
      <c r="AR366" s="116"/>
      <c r="AS366" s="25"/>
      <c r="AT366" s="3">
        <f>(AT364/100)/((AT363+AT364)/100)</f>
        <v>0.92485549132947975</v>
      </c>
      <c r="AU366" s="25"/>
    </row>
    <row r="367" spans="1:47" x14ac:dyDescent="0.2">
      <c r="A367"/>
      <c r="C367"/>
      <c r="G367"/>
      <c r="I367" s="189"/>
      <c r="J367"/>
      <c r="L367" s="3"/>
      <c r="N367"/>
      <c r="R367"/>
      <c r="S367"/>
      <c r="T367" s="130"/>
      <c r="U367" s="130"/>
      <c r="W367" s="7">
        <f>SUM(W365:W366)</f>
        <v>9.4971902723898367</v>
      </c>
      <c r="Y367" s="17"/>
      <c r="Z367" s="7">
        <f>SUM(Z365:Z366)</f>
        <v>1.5611328118959475</v>
      </c>
      <c r="AB367" s="18"/>
      <c r="AC367" s="18"/>
      <c r="AD367" s="18"/>
      <c r="AE367" s="17">
        <f>SUM(AE365:AE366)</f>
        <v>3.306545782314009</v>
      </c>
      <c r="AF367"/>
      <c r="AG367" s="5" t="s">
        <v>65</v>
      </c>
      <c r="AH367" s="5" t="s">
        <v>63</v>
      </c>
      <c r="AI367" s="5" t="s">
        <v>51</v>
      </c>
      <c r="AJ367" s="15">
        <f>SUM(AJ363:AJ366)</f>
        <v>39</v>
      </c>
      <c r="AK367" s="15">
        <f>SUM(AK363:AK366)</f>
        <v>7.7777777777777777</v>
      </c>
      <c r="AL367" s="15">
        <f>SUM(AL363:AL366)</f>
        <v>6.666666666666667</v>
      </c>
      <c r="AM367" s="15">
        <f>SUM(AM363:AM366)</f>
        <v>177.7777777777778</v>
      </c>
      <c r="AT367" s="3"/>
    </row>
    <row r="368" spans="1:47" x14ac:dyDescent="0.2">
      <c r="A368"/>
      <c r="C368"/>
      <c r="G368"/>
      <c r="I368" s="189"/>
      <c r="J368"/>
      <c r="L368" s="3"/>
      <c r="N368"/>
      <c r="R368"/>
      <c r="S368"/>
      <c r="T368" s="130"/>
      <c r="U368" s="130"/>
      <c r="W368" s="7"/>
      <c r="Y368" s="17"/>
      <c r="Z368" s="7"/>
      <c r="AB368" s="18"/>
      <c r="AC368" s="18"/>
      <c r="AD368" s="18"/>
      <c r="AE368" s="4"/>
      <c r="AF368"/>
      <c r="AJ368" s="15"/>
      <c r="AM368" s="45"/>
      <c r="AT368" s="3"/>
    </row>
    <row r="369" spans="1:47" x14ac:dyDescent="0.2">
      <c r="A369" t="s">
        <v>184</v>
      </c>
      <c r="B369" s="77" t="s">
        <v>254</v>
      </c>
      <c r="C369" s="77">
        <v>9</v>
      </c>
      <c r="D369" s="77">
        <v>3</v>
      </c>
      <c r="E369" s="98">
        <v>3.44</v>
      </c>
      <c r="F369" s="77">
        <v>21</v>
      </c>
      <c r="G369" s="77">
        <v>21</v>
      </c>
      <c r="H369" s="190">
        <v>0</v>
      </c>
      <c r="I369" s="190">
        <v>0</v>
      </c>
      <c r="J369" s="77">
        <v>0</v>
      </c>
      <c r="K369" s="77">
        <v>0</v>
      </c>
      <c r="L369" s="98">
        <v>123</v>
      </c>
      <c r="M369" s="77">
        <v>120</v>
      </c>
      <c r="N369" s="77">
        <v>49</v>
      </c>
      <c r="O369" s="77">
        <v>47</v>
      </c>
      <c r="P369" s="77">
        <v>7</v>
      </c>
      <c r="Q369" s="77">
        <v>28</v>
      </c>
      <c r="R369" s="77">
        <v>0</v>
      </c>
      <c r="S369" s="77">
        <v>122</v>
      </c>
      <c r="T369" s="77">
        <v>504</v>
      </c>
      <c r="U369" s="77"/>
      <c r="V369" s="51">
        <f>+(Q369-R369)/(T369-R369)*100</f>
        <v>5.5555555555555554</v>
      </c>
      <c r="W369" s="7">
        <f>IF(V369&lt;LeagueRatings!$K$21,((LeagueRatings!$K$21-V369)/LeagueRatings!$K$21)*36,(LeagueRatings!$K$21-V369)*6.48)</f>
        <v>11.359947290539299</v>
      </c>
      <c r="X369" s="17">
        <v>-1.1000000000000001</v>
      </c>
      <c r="Y369" s="17">
        <f>(P369/(T369-R369))*100</f>
        <v>1.3888888888888888</v>
      </c>
      <c r="Z369" s="7">
        <f>IF(Y369&lt;LeagueRatings!$K$19,((LeagueRatings!$K$19-Y369)/LeagueRatings!$K$19)*36,(LeagueRatings!$K$19-Y369)/LeagueRatings!$K$22)</f>
        <v>13.579852579852579</v>
      </c>
      <c r="AA369" s="17">
        <v>-1.23</v>
      </c>
      <c r="AB369" s="18">
        <f>+((LeagueRatings!$I$17-E369)*5)+9.5</f>
        <v>10.592909331694095</v>
      </c>
      <c r="AC369" s="18">
        <f t="shared" ref="AC369:AC370" si="205">IF(AB369&lt;4,4,AB369)</f>
        <v>10.592909331694095</v>
      </c>
      <c r="AD369" s="18">
        <f>IF(M369&lt;L369,((1-(M369/L369))*7)-0.07,(1-(M369/L369))*5)</f>
        <v>0.10073170731707332</v>
      </c>
      <c r="AE369" s="4">
        <f>+X369+AA369+AC369+AD369</f>
        <v>8.3636410390111688</v>
      </c>
      <c r="AF369" t="s">
        <v>184</v>
      </c>
      <c r="AG369" s="5" t="s">
        <v>42</v>
      </c>
      <c r="AH369" s="5" t="s">
        <v>24</v>
      </c>
      <c r="AI369" s="5" t="s">
        <v>53</v>
      </c>
      <c r="AJ369" s="15">
        <f t="shared" ref="AJ369:AJ370" si="206">ROUNDUP(AO369,0)</f>
        <v>69</v>
      </c>
      <c r="AK369" s="73">
        <f>F369*LeagueRatings!$K$25</f>
        <v>11.666666666666668</v>
      </c>
      <c r="AL369" s="73">
        <f>G369*LeagueRatings!$K$25</f>
        <v>11.666666666666668</v>
      </c>
      <c r="AM369" s="73">
        <f>T369*LeagueRatings!$K$25</f>
        <v>280</v>
      </c>
      <c r="AO369" s="116">
        <f>+L369*LeagueRatings!$K$25</f>
        <v>68.333333333333343</v>
      </c>
      <c r="AT369" s="98">
        <v>123</v>
      </c>
    </row>
    <row r="370" spans="1:47" x14ac:dyDescent="0.2">
      <c r="A370" t="s">
        <v>184</v>
      </c>
      <c r="B370" s="77" t="s">
        <v>231</v>
      </c>
      <c r="C370" s="77">
        <v>6</v>
      </c>
      <c r="D370" s="77">
        <v>2</v>
      </c>
      <c r="E370" s="98">
        <v>3.53</v>
      </c>
      <c r="F370" s="77">
        <v>13</v>
      </c>
      <c r="G370" s="77">
        <v>13</v>
      </c>
      <c r="H370" s="190">
        <v>0</v>
      </c>
      <c r="I370" s="190">
        <v>0</v>
      </c>
      <c r="J370" s="77">
        <v>0</v>
      </c>
      <c r="K370" s="77">
        <v>0</v>
      </c>
      <c r="L370" s="113">
        <v>89.33</v>
      </c>
      <c r="M370" s="77">
        <v>80</v>
      </c>
      <c r="N370" s="77">
        <v>35</v>
      </c>
      <c r="O370" s="77">
        <v>35</v>
      </c>
      <c r="P370" s="77">
        <v>11</v>
      </c>
      <c r="Q370" s="77">
        <v>26</v>
      </c>
      <c r="R370" s="77">
        <v>0</v>
      </c>
      <c r="S370" s="77">
        <v>78</v>
      </c>
      <c r="T370" s="77">
        <v>364</v>
      </c>
      <c r="U370" s="77"/>
      <c r="V370" s="51">
        <f t="shared" ref="V370" si="207">+(Q370-R370)/(T370-R370)*100</f>
        <v>7.1428571428571423</v>
      </c>
      <c r="W370" s="7">
        <f>IF(V370&lt;LeagueRatings!$K$10,((LeagueRatings!$K$10-V370)/LeagueRatings!$K$10)*36,(LeagueRatings!$K$10-V370)*6.48)</f>
        <v>4.5303639104608511</v>
      </c>
      <c r="X370" s="17">
        <v>-0.48</v>
      </c>
      <c r="Y370" s="17">
        <f>(P370/(T370-R370))*100</f>
        <v>3.0219780219780219</v>
      </c>
      <c r="Z370" s="7">
        <f>IF(Y370&lt;LeagueRatings!$K$8,((LeagueRatings!$K$8-Y370)/LeagueRatings!$K$8)*36,(LeagueRatings!$K$8-Y370)/LeagueRatings!$K$11)</f>
        <v>-5.4012398540472102</v>
      </c>
      <c r="AA370" s="17">
        <v>0.08</v>
      </c>
      <c r="AB370" s="18">
        <f>+((LeagueRatings!$I$6-E370)*5)+9.5</f>
        <v>10.922493872332581</v>
      </c>
      <c r="AC370" s="18">
        <f t="shared" si="205"/>
        <v>10.922493872332581</v>
      </c>
      <c r="AD370" s="18">
        <f>IF(M370&lt;L370,((1-(M370/L370))*7)-0.07,(1-(M370/L370))*5)</f>
        <v>0.6611093697526027</v>
      </c>
      <c r="AE370" s="4">
        <f t="shared" ref="AE370" si="208">+X370+AA370+AC370+AD370</f>
        <v>11.183603242085184</v>
      </c>
      <c r="AF370" t="s">
        <v>184</v>
      </c>
      <c r="AG370" s="5" t="s">
        <v>17</v>
      </c>
      <c r="AH370" s="5" t="s">
        <v>41</v>
      </c>
      <c r="AI370" s="5" t="s">
        <v>16</v>
      </c>
      <c r="AJ370" s="73">
        <f t="shared" si="206"/>
        <v>50</v>
      </c>
      <c r="AK370" s="73">
        <f>F370*LeagueRatings!$K$25</f>
        <v>7.2222222222222223</v>
      </c>
      <c r="AL370" s="73">
        <f>G370*LeagueRatings!$K$25</f>
        <v>7.2222222222222223</v>
      </c>
      <c r="AM370" s="73">
        <f>T370*LeagueRatings!$K$25</f>
        <v>202.22222222222223</v>
      </c>
      <c r="AO370" s="116">
        <f>+L370*LeagueRatings!$K$25</f>
        <v>49.62777777777778</v>
      </c>
      <c r="AT370" s="113">
        <v>89.33</v>
      </c>
    </row>
    <row r="371" spans="1:47" x14ac:dyDescent="0.2">
      <c r="A371"/>
      <c r="C371"/>
      <c r="G371"/>
      <c r="I371" s="189"/>
      <c r="J371"/>
      <c r="L371" s="3">
        <f>(L369/100)/((L369+L370)/100)</f>
        <v>0.57928695897894789</v>
      </c>
      <c r="N371"/>
      <c r="R371"/>
      <c r="S371"/>
      <c r="T371" s="130"/>
      <c r="U371" s="130"/>
      <c r="W371" s="7">
        <f>W369*L371</f>
        <v>6.5806693200976492</v>
      </c>
      <c r="Y371" s="17"/>
      <c r="Z371" s="7">
        <f>Z369*L371</f>
        <v>7.8666315043652206</v>
      </c>
      <c r="AB371" s="18"/>
      <c r="AC371" s="18"/>
      <c r="AD371" s="18"/>
      <c r="AE371" s="4">
        <f>AE369*L371</f>
        <v>4.8449481834803079</v>
      </c>
      <c r="AF371"/>
      <c r="AJ371" s="15"/>
      <c r="AM371" s="45"/>
      <c r="AT371" s="3">
        <f>(AT369/100)/((AT369+AT370)/100)</f>
        <v>0.57928695897894789</v>
      </c>
    </row>
    <row r="372" spans="1:47" customFormat="1" x14ac:dyDescent="0.2">
      <c r="E372" s="3"/>
      <c r="H372" s="189"/>
      <c r="I372" s="189"/>
      <c r="L372" s="3">
        <f>(L370/100)/((L369+L370)/100)</f>
        <v>0.42071304102105211</v>
      </c>
      <c r="T372" s="130"/>
      <c r="U372" s="130"/>
      <c r="V372" s="17"/>
      <c r="W372" s="7">
        <f>W370*L372</f>
        <v>1.9059831777020102</v>
      </c>
      <c r="X372" s="17"/>
      <c r="Y372" s="17"/>
      <c r="Z372" s="7">
        <f>Z370*L372</f>
        <v>-2.2723720442803055</v>
      </c>
      <c r="AA372" s="17"/>
      <c r="AB372" s="18"/>
      <c r="AC372" s="18"/>
      <c r="AD372" s="18"/>
      <c r="AE372" s="4">
        <f>AE370*L372</f>
        <v>4.7050877295505549</v>
      </c>
      <c r="AG372" s="5"/>
      <c r="AH372" s="5"/>
      <c r="AI372" s="5"/>
      <c r="AJ372" s="15"/>
      <c r="AK372" s="15"/>
      <c r="AL372" s="15"/>
      <c r="AM372" s="45"/>
      <c r="AN372" s="25"/>
      <c r="AO372" s="116"/>
      <c r="AP372" s="116"/>
      <c r="AQ372" s="116"/>
      <c r="AR372" s="116"/>
      <c r="AS372" s="25"/>
      <c r="AT372" s="3">
        <f>(AT370/100)/((AT369+AT370)/100)</f>
        <v>0.42071304102105211</v>
      </c>
      <c r="AU372" s="25"/>
    </row>
    <row r="373" spans="1:47" x14ac:dyDescent="0.2">
      <c r="A373"/>
      <c r="C373"/>
      <c r="G373"/>
      <c r="I373" s="189"/>
      <c r="J373"/>
      <c r="L373" s="3"/>
      <c r="N373"/>
      <c r="R373"/>
      <c r="S373"/>
      <c r="T373" s="130"/>
      <c r="U373" s="130"/>
      <c r="W373" s="7">
        <f>SUM(W371:W372)</f>
        <v>8.4866524977996587</v>
      </c>
      <c r="Y373" s="17"/>
      <c r="Z373" s="7">
        <f>SUM(Z371:Z372)</f>
        <v>5.5942594600849151</v>
      </c>
      <c r="AB373" s="18"/>
      <c r="AC373" s="18"/>
      <c r="AD373" s="18"/>
      <c r="AE373" s="17">
        <f>SUM(AE371:AE372)</f>
        <v>9.5500359130308627</v>
      </c>
      <c r="AF373"/>
      <c r="AG373" s="5" t="s">
        <v>75</v>
      </c>
      <c r="AH373" s="5" t="s">
        <v>70</v>
      </c>
      <c r="AI373" s="5" t="s">
        <v>67</v>
      </c>
      <c r="AJ373" s="15">
        <f>SUM(AJ369:AJ372)</f>
        <v>119</v>
      </c>
      <c r="AK373" s="15">
        <f>SUM(AK369:AK372)</f>
        <v>18.888888888888889</v>
      </c>
      <c r="AL373" s="15">
        <f>SUM(AL369:AL372)</f>
        <v>18.888888888888889</v>
      </c>
      <c r="AM373" s="15">
        <f>SUM(AM369:AM372)</f>
        <v>482.22222222222223</v>
      </c>
      <c r="AT373" s="3"/>
    </row>
    <row r="374" spans="1:47" x14ac:dyDescent="0.2">
      <c r="A374"/>
      <c r="C374"/>
      <c r="G374"/>
      <c r="I374" s="189"/>
      <c r="J374"/>
      <c r="L374" s="3"/>
      <c r="N374"/>
      <c r="R374"/>
      <c r="S374"/>
      <c r="T374" s="130"/>
      <c r="U374" s="130"/>
      <c r="W374" s="7"/>
      <c r="Y374" s="17"/>
      <c r="Z374" s="7"/>
      <c r="AB374" s="18"/>
      <c r="AC374" s="18"/>
      <c r="AD374" s="18"/>
      <c r="AE374" s="4"/>
      <c r="AF374"/>
      <c r="AJ374" s="15"/>
      <c r="AM374" s="45"/>
      <c r="AT374" s="3"/>
    </row>
    <row r="375" spans="1:47" x14ac:dyDescent="0.2">
      <c r="A375" t="s">
        <v>159</v>
      </c>
      <c r="B375" s="77" t="s">
        <v>251</v>
      </c>
      <c r="C375" s="77">
        <v>3</v>
      </c>
      <c r="D375" s="77">
        <v>9</v>
      </c>
      <c r="E375" s="98">
        <v>6.35</v>
      </c>
      <c r="F375" s="77">
        <v>19</v>
      </c>
      <c r="G375" s="77">
        <v>15</v>
      </c>
      <c r="H375" s="190">
        <v>0</v>
      </c>
      <c r="I375" s="190">
        <v>0</v>
      </c>
      <c r="J375" s="77">
        <v>0</v>
      </c>
      <c r="K375" s="77">
        <v>1</v>
      </c>
      <c r="L375" s="98">
        <v>90.2</v>
      </c>
      <c r="M375" s="77">
        <v>122</v>
      </c>
      <c r="N375" s="77">
        <v>72</v>
      </c>
      <c r="O375" s="77">
        <v>64</v>
      </c>
      <c r="P375" s="77">
        <v>21</v>
      </c>
      <c r="Q375" s="77">
        <v>31</v>
      </c>
      <c r="R375" s="77">
        <v>2</v>
      </c>
      <c r="S375" s="77">
        <v>45</v>
      </c>
      <c r="T375" s="77">
        <v>422</v>
      </c>
      <c r="U375" s="77"/>
      <c r="V375" s="51">
        <f>+(Q375-R375)/(T375-R375)*100</f>
        <v>6.9047619047619051</v>
      </c>
      <c r="W375" s="7">
        <f>IF(V375&lt;LeagueRatings!$K$21,((LeagueRatings!$K$21-V375)/LeagueRatings!$K$21)*36,(LeagueRatings!$K$21-V375)*6.48)</f>
        <v>5.3759344896702679</v>
      </c>
      <c r="X375" s="17">
        <v>-0.56000000000000005</v>
      </c>
      <c r="Y375" s="17">
        <f>(P375/(T375-R375))*100</f>
        <v>5</v>
      </c>
      <c r="Z375" s="7">
        <f>IF(Y375&lt;LeagueRatings!$K$19,((LeagueRatings!$K$19-Y375)/LeagueRatings!$K$19)*36,(LeagueRatings!$K$19-Y375)/LeagueRatings!$K$22)</f>
        <v>-22.719101123595507</v>
      </c>
      <c r="AA375" s="17">
        <v>2.0299999999999998</v>
      </c>
      <c r="AB375" s="18">
        <f>+((LeagueRatings!$I$17-E375)*5)+9.5</f>
        <v>-3.9570906683059039</v>
      </c>
      <c r="AC375" s="18">
        <f t="shared" ref="AC375:AC376" si="209">IF(AB375&lt;4,4,AB375)</f>
        <v>4</v>
      </c>
      <c r="AD375" s="18">
        <f>IF(M375&lt;L375,((1-(M375/L375))*7)-0.07,(1-(M375/L375))*5)</f>
        <v>-1.7627494456762749</v>
      </c>
      <c r="AE375" s="4">
        <f t="shared" ref="AE375:AE376" si="210">+X375+AA375+AC375+AD375</f>
        <v>3.7072505543237249</v>
      </c>
      <c r="AF375" t="s">
        <v>159</v>
      </c>
      <c r="AG375" s="5" t="s">
        <v>65</v>
      </c>
      <c r="AH375" s="5" t="s">
        <v>43</v>
      </c>
      <c r="AI375" s="5" t="s">
        <v>60</v>
      </c>
      <c r="AJ375" s="15">
        <f t="shared" ref="AJ375:AJ376" si="211">ROUNDUP(AO375,0)</f>
        <v>51</v>
      </c>
      <c r="AK375" s="73">
        <f>F375*LeagueRatings!$K$25</f>
        <v>10.555555555555555</v>
      </c>
      <c r="AL375" s="73">
        <f>G375*LeagueRatings!$K$25</f>
        <v>8.3333333333333339</v>
      </c>
      <c r="AM375" s="73">
        <f>T375*LeagueRatings!$K$25</f>
        <v>234.44444444444446</v>
      </c>
      <c r="AN375"/>
      <c r="AO375" s="116">
        <f>+L375*LeagueRatings!$K$25</f>
        <v>50.111111111111114</v>
      </c>
      <c r="AS375"/>
      <c r="AT375" s="98">
        <v>90.2</v>
      </c>
      <c r="AU375"/>
    </row>
    <row r="376" spans="1:47" x14ac:dyDescent="0.2">
      <c r="A376" t="s">
        <v>159</v>
      </c>
      <c r="B376" s="77" t="s">
        <v>238</v>
      </c>
      <c r="C376" s="77">
        <v>5</v>
      </c>
      <c r="D376" s="77">
        <v>3</v>
      </c>
      <c r="E376" s="98">
        <v>3.16</v>
      </c>
      <c r="F376" s="77">
        <v>14</v>
      </c>
      <c r="G376" s="77">
        <v>14</v>
      </c>
      <c r="H376" s="190">
        <v>0</v>
      </c>
      <c r="I376" s="190">
        <v>0</v>
      </c>
      <c r="J376" s="77">
        <v>0</v>
      </c>
      <c r="K376" s="77">
        <v>0</v>
      </c>
      <c r="L376" s="113">
        <v>91</v>
      </c>
      <c r="M376" s="77">
        <v>84</v>
      </c>
      <c r="N376" s="77">
        <v>37</v>
      </c>
      <c r="O376" s="77">
        <v>32</v>
      </c>
      <c r="P376" s="77">
        <v>9</v>
      </c>
      <c r="Q376" s="77">
        <v>19</v>
      </c>
      <c r="R376" s="77">
        <v>0</v>
      </c>
      <c r="S376" s="77">
        <v>56</v>
      </c>
      <c r="T376" s="77">
        <v>366</v>
      </c>
      <c r="U376" s="77"/>
      <c r="V376" s="51">
        <f t="shared" ref="V376" si="212">+(Q376-R376)/(T376-R376)*100</f>
        <v>5.1912568306010929</v>
      </c>
      <c r="W376" s="7">
        <f>IF(V376&lt;LeagueRatings!$K$10,((LeagueRatings!$K$10-V376)/LeagueRatings!$K$10)*36,(LeagueRatings!$K$10-V376)*6.48)</f>
        <v>13.128625137110889</v>
      </c>
      <c r="X376" s="17">
        <v>-1.19</v>
      </c>
      <c r="Y376" s="17">
        <f>(P376/(T376-R376))*100</f>
        <v>2.459016393442623</v>
      </c>
      <c r="Z376" s="7">
        <f>IF(Y376&lt;LeagueRatings!$K$8,((LeagueRatings!$K$8-Y376)/LeagueRatings!$K$8)*36,(LeagueRatings!$K$8-Y376)/LeagueRatings!$K$11)</f>
        <v>-0.9038849126370756</v>
      </c>
      <c r="AA376" s="17">
        <v>-0.35</v>
      </c>
      <c r="AB376" s="18">
        <f>+((LeagueRatings!$I$6-E376)*5)+9.5</f>
        <v>12.772493872332578</v>
      </c>
      <c r="AC376" s="18">
        <f t="shared" si="209"/>
        <v>12.772493872332578</v>
      </c>
      <c r="AD376" s="18">
        <f>IF(M376&lt;L376,((1-(M376/L376))*7)-0.07,(1-(M376/L376))*5)</f>
        <v>0.4684615384615381</v>
      </c>
      <c r="AE376" s="4">
        <f t="shared" si="210"/>
        <v>11.700955410794117</v>
      </c>
      <c r="AF376" t="s">
        <v>159</v>
      </c>
      <c r="AG376" s="5" t="s">
        <v>17</v>
      </c>
      <c r="AH376" s="5" t="s">
        <v>39</v>
      </c>
      <c r="AI376" s="5" t="s">
        <v>51</v>
      </c>
      <c r="AJ376" s="73">
        <f t="shared" si="211"/>
        <v>51</v>
      </c>
      <c r="AK376" s="73">
        <f>F376*LeagueRatings!$K$25</f>
        <v>7.7777777777777786</v>
      </c>
      <c r="AL376" s="73">
        <f>G376*LeagueRatings!$K$25</f>
        <v>7.7777777777777786</v>
      </c>
      <c r="AM376" s="73">
        <f>T376*LeagueRatings!$K$25</f>
        <v>203.33333333333334</v>
      </c>
      <c r="AO376" s="116">
        <f>+L376*LeagueRatings!$K$25</f>
        <v>50.555555555555557</v>
      </c>
      <c r="AT376" s="113">
        <v>91</v>
      </c>
    </row>
    <row r="377" spans="1:47" x14ac:dyDescent="0.2">
      <c r="A377"/>
      <c r="C377"/>
      <c r="G377"/>
      <c r="I377" s="189"/>
      <c r="J377"/>
      <c r="L377" s="3">
        <f>(L375/100)/((L375+L376)/100)</f>
        <v>0.49779249448123625</v>
      </c>
      <c r="N377"/>
      <c r="R377"/>
      <c r="S377"/>
      <c r="T377" s="130"/>
      <c r="U377" s="130"/>
      <c r="W377" s="7">
        <f>W375*L377</f>
        <v>2.6760998397806746</v>
      </c>
      <c r="Y377" s="17"/>
      <c r="Z377" s="7">
        <f>Z375*L377</f>
        <v>-11.309398020686064</v>
      </c>
      <c r="AB377" s="18"/>
      <c r="AC377" s="18"/>
      <c r="AD377" s="18"/>
      <c r="AE377" s="4">
        <f>AE375*L377</f>
        <v>1.8454415011037528</v>
      </c>
      <c r="AF377"/>
      <c r="AJ377" s="15"/>
      <c r="AM377" s="45"/>
      <c r="AT377" s="3">
        <f>(AT375/100)/((AT375+AT376)/100)</f>
        <v>0.49779249448123625</v>
      </c>
    </row>
    <row r="378" spans="1:47" x14ac:dyDescent="0.2">
      <c r="A378"/>
      <c r="C378"/>
      <c r="G378"/>
      <c r="I378" s="189"/>
      <c r="J378"/>
      <c r="L378" s="3">
        <f>(L376/100)/((L375+L376)/100)</f>
        <v>0.50220750551876381</v>
      </c>
      <c r="N378"/>
      <c r="R378"/>
      <c r="S378"/>
      <c r="T378" s="130"/>
      <c r="U378" s="130"/>
      <c r="W378" s="7">
        <f>W376*L378</f>
        <v>6.5932940809993985</v>
      </c>
      <c r="Y378" s="17"/>
      <c r="Z378" s="7">
        <f>Z376*L378</f>
        <v>-0.45393778725151146</v>
      </c>
      <c r="AB378" s="18"/>
      <c r="AC378" s="18"/>
      <c r="AD378" s="18"/>
      <c r="AE378" s="4">
        <f>AE376*L378</f>
        <v>5.8763076290411957</v>
      </c>
      <c r="AF378"/>
      <c r="AJ378" s="15"/>
      <c r="AM378" s="45"/>
      <c r="AT378" s="3">
        <f>(AT376/100)/((AT375+AT376)/100)</f>
        <v>0.50220750551876381</v>
      </c>
    </row>
    <row r="379" spans="1:47" customFormat="1" x14ac:dyDescent="0.2">
      <c r="E379" s="3"/>
      <c r="H379" s="189"/>
      <c r="I379" s="189"/>
      <c r="L379" s="3"/>
      <c r="T379" s="130"/>
      <c r="U379" s="130"/>
      <c r="V379" s="17"/>
      <c r="W379" s="7">
        <f>SUM(W377:W378)</f>
        <v>9.2693939207800735</v>
      </c>
      <c r="X379" s="17"/>
      <c r="Y379" s="17"/>
      <c r="Z379" s="7">
        <f>SUM(Z377:Z378)</f>
        <v>-11.763335807937576</v>
      </c>
      <c r="AA379" s="17"/>
      <c r="AB379" s="18"/>
      <c r="AC379" s="18"/>
      <c r="AD379" s="18"/>
      <c r="AE379" s="17">
        <f>SUM(AE377:AE378)</f>
        <v>7.7217491301449481</v>
      </c>
      <c r="AG379" s="5" t="s">
        <v>37</v>
      </c>
      <c r="AH379" s="5" t="s">
        <v>70</v>
      </c>
      <c r="AI379" s="5" t="s">
        <v>38</v>
      </c>
      <c r="AJ379" s="15">
        <f>SUM(AJ375:AJ378)</f>
        <v>102</v>
      </c>
      <c r="AK379" s="15">
        <f>SUM(AK375:AK378)</f>
        <v>18.333333333333336</v>
      </c>
      <c r="AL379" s="15">
        <f>SUM(AL375:AL378)</f>
        <v>16.111111111111114</v>
      </c>
      <c r="AM379" s="15">
        <f>SUM(AM375:AM378)</f>
        <v>437.77777777777783</v>
      </c>
      <c r="AN379" s="25"/>
      <c r="AO379" s="116"/>
      <c r="AP379" s="116"/>
      <c r="AQ379" s="116"/>
      <c r="AR379" s="116"/>
      <c r="AS379" s="25"/>
      <c r="AT379" s="3"/>
      <c r="AU379" s="25"/>
    </row>
    <row r="380" spans="1:47" x14ac:dyDescent="0.2">
      <c r="A380"/>
      <c r="C380"/>
      <c r="G380"/>
      <c r="I380" s="189"/>
      <c r="J380"/>
      <c r="L380" s="3"/>
      <c r="N380"/>
      <c r="R380"/>
      <c r="S380"/>
      <c r="T380" s="130"/>
      <c r="U380" s="130"/>
      <c r="W380" s="7"/>
      <c r="Y380" s="17"/>
      <c r="Z380" s="7"/>
      <c r="AB380" s="18"/>
      <c r="AC380" s="18"/>
      <c r="AD380" s="18"/>
      <c r="AE380" s="4"/>
      <c r="AF380"/>
      <c r="AJ380" s="15"/>
      <c r="AM380" s="45"/>
      <c r="AT380" s="3"/>
    </row>
    <row r="381" spans="1:47" x14ac:dyDescent="0.2">
      <c r="A381" t="s">
        <v>177</v>
      </c>
      <c r="B381" s="77" t="s">
        <v>252</v>
      </c>
      <c r="C381" s="77">
        <v>7</v>
      </c>
      <c r="D381" s="77">
        <v>9</v>
      </c>
      <c r="E381" s="98">
        <v>4.83</v>
      </c>
      <c r="F381" s="77">
        <v>18</v>
      </c>
      <c r="G381" s="77">
        <v>18</v>
      </c>
      <c r="H381" s="190">
        <v>0</v>
      </c>
      <c r="I381" s="190">
        <v>0</v>
      </c>
      <c r="J381" s="77">
        <v>0</v>
      </c>
      <c r="K381" s="77">
        <v>0</v>
      </c>
      <c r="L381" s="98">
        <v>104.33</v>
      </c>
      <c r="M381" s="77">
        <v>112</v>
      </c>
      <c r="N381" s="77">
        <v>58</v>
      </c>
      <c r="O381" s="77">
        <v>56</v>
      </c>
      <c r="P381" s="77">
        <v>17</v>
      </c>
      <c r="Q381" s="77">
        <v>39</v>
      </c>
      <c r="R381" s="77">
        <v>0</v>
      </c>
      <c r="S381" s="77">
        <v>98</v>
      </c>
      <c r="T381" s="77">
        <v>457</v>
      </c>
      <c r="U381" s="77"/>
      <c r="V381" s="51">
        <f>+(Q381-R381)/(T381-R381)*100</f>
        <v>8.5339168490153181</v>
      </c>
      <c r="W381" s="7">
        <f>IF(V381&lt;LeagueRatings!$K$21,((LeagueRatings!$K$21-V381)/LeagueRatings!$K$21)*36,(LeagueRatings!$K$21-V381)*6.48)</f>
        <v>-2.7024910994274864</v>
      </c>
      <c r="X381" s="17">
        <v>0</v>
      </c>
      <c r="Y381" s="17">
        <f>(P381/(T381-R381))*100</f>
        <v>3.7199124726477026</v>
      </c>
      <c r="Z381" s="7">
        <f>IF(Y381&lt;LeagueRatings!$K$19,((LeagueRatings!$K$19-Y381)/LeagueRatings!$K$19)*36,(LeagueRatings!$K$19-Y381)/LeagueRatings!$K$22)</f>
        <v>-12.219506798121607</v>
      </c>
      <c r="AA381" s="17">
        <v>0.81</v>
      </c>
      <c r="AB381" s="18">
        <f>+((LeagueRatings!$I$17-E381)*5)+9.5</f>
        <v>3.6429093316940939</v>
      </c>
      <c r="AC381" s="18">
        <f t="shared" ref="AC381:AC382" si="213">IF(AB381&lt;4,4,AB381)</f>
        <v>4</v>
      </c>
      <c r="AD381" s="18">
        <f>IF(M381&lt;L381,((1-(M381/L381))*7)-0.07,(1-(M381/L381))*5)</f>
        <v>-0.3675836288699319</v>
      </c>
      <c r="AE381" s="4">
        <f t="shared" ref="AE381:AE382" si="214">+X381+AA381+AC381+AD381</f>
        <v>4.4424163711300686</v>
      </c>
      <c r="AF381" t="s">
        <v>177</v>
      </c>
      <c r="AG381" s="5" t="s">
        <v>25</v>
      </c>
      <c r="AH381" s="5" t="s">
        <v>48</v>
      </c>
      <c r="AI381" s="5" t="s">
        <v>55</v>
      </c>
      <c r="AJ381" s="15">
        <f t="shared" ref="AJ381:AJ382" si="215">ROUNDUP(AO381,0)</f>
        <v>58</v>
      </c>
      <c r="AK381" s="73">
        <f>F381*LeagueRatings!$K$25</f>
        <v>10</v>
      </c>
      <c r="AL381" s="73">
        <f>G381*LeagueRatings!$K$25</f>
        <v>10</v>
      </c>
      <c r="AM381" s="73">
        <f>T381*LeagueRatings!$K$25</f>
        <v>253.88888888888891</v>
      </c>
      <c r="AN381"/>
      <c r="AO381" s="116">
        <f>+L381*LeagueRatings!$K$25</f>
        <v>57.961111111111116</v>
      </c>
      <c r="AS381"/>
      <c r="AT381" s="98">
        <v>104.33</v>
      </c>
      <c r="AU381"/>
    </row>
    <row r="382" spans="1:47" x14ac:dyDescent="0.2">
      <c r="A382" t="s">
        <v>177</v>
      </c>
      <c r="B382" s="77" t="s">
        <v>244</v>
      </c>
      <c r="C382" s="77">
        <v>3</v>
      </c>
      <c r="D382" s="77">
        <v>2</v>
      </c>
      <c r="E382" s="98">
        <v>4.6900000000000004</v>
      </c>
      <c r="F382" s="77">
        <v>10</v>
      </c>
      <c r="G382" s="77">
        <v>6</v>
      </c>
      <c r="H382" s="190">
        <v>0</v>
      </c>
      <c r="I382" s="190">
        <v>0</v>
      </c>
      <c r="J382" s="77">
        <v>0</v>
      </c>
      <c r="K382" s="77">
        <v>0</v>
      </c>
      <c r="L382" s="113">
        <v>40.33</v>
      </c>
      <c r="M382" s="77">
        <v>35</v>
      </c>
      <c r="N382" s="77">
        <v>21</v>
      </c>
      <c r="O382" s="77">
        <v>21</v>
      </c>
      <c r="P382" s="77">
        <v>2</v>
      </c>
      <c r="Q382" s="77">
        <v>17</v>
      </c>
      <c r="R382" s="77">
        <v>1</v>
      </c>
      <c r="S382" s="77">
        <v>46</v>
      </c>
      <c r="T382" s="77">
        <v>170</v>
      </c>
      <c r="U382" s="77"/>
      <c r="V382" s="51">
        <f t="shared" ref="V382" si="216">+(Q382-R382)/(T382-R382)*100</f>
        <v>9.4674556213017755</v>
      </c>
      <c r="W382" s="7">
        <f>IF(V382&lt;LeagueRatings!$K$10,((LeagueRatings!$K$10-V382)/LeagueRatings!$K$10)*36,(LeagueRatings!$K$10-V382)*6.48)</f>
        <v>-8.4001139201517425</v>
      </c>
      <c r="X382" s="17">
        <v>0.54</v>
      </c>
      <c r="Y382" s="17">
        <f t="shared" ref="Y382" si="217">(P382/(T382-R382))*100</f>
        <v>1.1834319526627219</v>
      </c>
      <c r="Z382" s="7">
        <f>IF(Y382&lt;LeagueRatings!$K$8,((LeagueRatings!$K$8-Y382)/LeagueRatings!$K$8)*36,(LeagueRatings!$K$8-Y382)/LeagueRatings!$K$11)</f>
        <v>17.838924512886532</v>
      </c>
      <c r="AA382" s="17">
        <v>-1.68</v>
      </c>
      <c r="AB382" s="18">
        <f>+((LeagueRatings!$I$6-E382)*5)+9.5</f>
        <v>5.1224938723325764</v>
      </c>
      <c r="AC382" s="18">
        <f t="shared" si="213"/>
        <v>5.1224938723325764</v>
      </c>
      <c r="AD382" s="18">
        <f>IF(M382&lt;L382,((1-(M382/L382))*7)-0.07,(1-(M382/L382))*5)</f>
        <v>0.8551177783287871</v>
      </c>
      <c r="AE382" s="4">
        <f t="shared" si="214"/>
        <v>4.8376116506613638</v>
      </c>
      <c r="AF382" t="s">
        <v>177</v>
      </c>
      <c r="AG382" s="5" t="s">
        <v>71</v>
      </c>
      <c r="AH382" s="5" t="s">
        <v>47</v>
      </c>
      <c r="AI382" s="5" t="s">
        <v>85</v>
      </c>
      <c r="AJ382" s="73">
        <f t="shared" si="215"/>
        <v>23</v>
      </c>
      <c r="AK382" s="73">
        <f>F382*LeagueRatings!$K$25</f>
        <v>5.5555555555555554</v>
      </c>
      <c r="AL382" s="73">
        <f>G382*LeagueRatings!$K$25</f>
        <v>3.3333333333333335</v>
      </c>
      <c r="AM382" s="73">
        <f>T382*LeagueRatings!$K$25</f>
        <v>94.444444444444443</v>
      </c>
      <c r="AO382" s="116">
        <f>+L382*LeagueRatings!$K$25</f>
        <v>22.405555555555555</v>
      </c>
      <c r="AT382" s="113">
        <v>40.33</v>
      </c>
    </row>
    <row r="383" spans="1:47" x14ac:dyDescent="0.2">
      <c r="A383"/>
      <c r="C383"/>
      <c r="G383"/>
      <c r="I383" s="189"/>
      <c r="J383"/>
      <c r="L383" s="3">
        <f>(L381/100)/((L381+L382)/100)</f>
        <v>0.72120835061523569</v>
      </c>
      <c r="N383"/>
      <c r="R383"/>
      <c r="S383"/>
      <c r="T383" s="130"/>
      <c r="U383" s="130"/>
      <c r="W383" s="7">
        <f>W381*L383</f>
        <v>-1.9490591483704525</v>
      </c>
      <c r="Y383" s="17"/>
      <c r="Z383" s="7">
        <f>Z381*L383</f>
        <v>-8.8128103432049443</v>
      </c>
      <c r="AB383" s="18"/>
      <c r="AC383" s="18"/>
      <c r="AD383" s="18"/>
      <c r="AE383" s="4">
        <f>AE381*L383</f>
        <v>3.2039077837688374</v>
      </c>
      <c r="AF383"/>
      <c r="AJ383" s="15"/>
      <c r="AM383" s="45"/>
      <c r="AT383" s="3">
        <f>(AT381/100)/((AT381+AT382)/100)</f>
        <v>0.72120835061523569</v>
      </c>
    </row>
    <row r="384" spans="1:47" x14ac:dyDescent="0.2">
      <c r="A384"/>
      <c r="C384"/>
      <c r="G384"/>
      <c r="I384" s="189"/>
      <c r="J384"/>
      <c r="L384" s="3">
        <f>(L382/100)/((L381+L382)/100)</f>
        <v>0.27879164938476431</v>
      </c>
      <c r="N384"/>
      <c r="R384"/>
      <c r="S384"/>
      <c r="T384" s="130"/>
      <c r="U384" s="130"/>
      <c r="W384" s="7">
        <f>W382*L384</f>
        <v>-2.3418816148190227</v>
      </c>
      <c r="Y384" s="17"/>
      <c r="Z384" s="7">
        <f>Z382*L384</f>
        <v>4.9733431881979397</v>
      </c>
      <c r="AB384" s="18"/>
      <c r="AC384" s="18"/>
      <c r="AD384" s="18"/>
      <c r="AE384" s="4">
        <f>AE382*L384</f>
        <v>1.3486857311708338</v>
      </c>
      <c r="AF384"/>
      <c r="AJ384" s="15"/>
      <c r="AM384" s="45"/>
      <c r="AT384" s="3">
        <f>(AT382/100)/((AT381+AT382)/100)</f>
        <v>0.27879164938476431</v>
      </c>
    </row>
    <row r="385" spans="1:47" x14ac:dyDescent="0.2">
      <c r="A385"/>
      <c r="C385"/>
      <c r="G385"/>
      <c r="I385" s="189"/>
      <c r="J385"/>
      <c r="L385" s="3"/>
      <c r="N385"/>
      <c r="R385"/>
      <c r="S385"/>
      <c r="T385" s="130"/>
      <c r="U385" s="130"/>
      <c r="W385" s="7">
        <f>SUM(W383:W384)</f>
        <v>-4.2909407631894751</v>
      </c>
      <c r="Y385" s="17"/>
      <c r="Z385" s="7">
        <f>SUM(Z383:Z384)</f>
        <v>-3.8394671550070045</v>
      </c>
      <c r="AB385" s="18"/>
      <c r="AC385" s="18"/>
      <c r="AD385" s="18"/>
      <c r="AE385" s="17">
        <f>SUM(AE383:AE384)</f>
        <v>4.5525935149396712</v>
      </c>
      <c r="AF385"/>
      <c r="AG385" s="5" t="s">
        <v>25</v>
      </c>
      <c r="AH385" s="5" t="s">
        <v>32</v>
      </c>
      <c r="AI385" s="5" t="s">
        <v>16</v>
      </c>
      <c r="AJ385" s="15">
        <f>SUM(AJ381:AJ384)</f>
        <v>81</v>
      </c>
      <c r="AK385" s="15">
        <f>SUM(AK381:AK384)</f>
        <v>15.555555555555555</v>
      </c>
      <c r="AL385" s="15">
        <f>SUM(AL381:AL384)</f>
        <v>13.333333333333334</v>
      </c>
      <c r="AM385" s="15">
        <f>SUM(AM381:AM384)</f>
        <v>348.33333333333337</v>
      </c>
      <c r="AT385" s="3"/>
    </row>
    <row r="386" spans="1:47" x14ac:dyDescent="0.2">
      <c r="A386"/>
      <c r="C386"/>
      <c r="G386"/>
      <c r="I386" s="189"/>
      <c r="J386"/>
      <c r="L386" s="3"/>
      <c r="N386"/>
      <c r="R386"/>
      <c r="S386"/>
      <c r="T386" s="130"/>
      <c r="U386" s="130"/>
      <c r="W386" s="7"/>
      <c r="Y386" s="17"/>
      <c r="Z386" s="7"/>
      <c r="AB386" s="18"/>
      <c r="AC386" s="18"/>
      <c r="AD386" s="18"/>
      <c r="AE386" s="4"/>
      <c r="AF386"/>
      <c r="AJ386" s="15"/>
      <c r="AM386" s="45"/>
      <c r="AT386" s="3"/>
    </row>
    <row r="387" spans="1:47" x14ac:dyDescent="0.2">
      <c r="A387" t="s">
        <v>199</v>
      </c>
      <c r="B387" s="77" t="s">
        <v>248</v>
      </c>
      <c r="C387" s="77">
        <v>1</v>
      </c>
      <c r="D387" s="77">
        <v>1</v>
      </c>
      <c r="E387" s="98">
        <v>4.9400000000000004</v>
      </c>
      <c r="F387" s="77">
        <v>18</v>
      </c>
      <c r="G387" s="77">
        <v>0</v>
      </c>
      <c r="H387" s="190">
        <v>0</v>
      </c>
      <c r="I387" s="190">
        <v>0</v>
      </c>
      <c r="J387" s="77">
        <v>1</v>
      </c>
      <c r="K387" s="77">
        <v>1</v>
      </c>
      <c r="L387" s="98">
        <v>31</v>
      </c>
      <c r="M387" s="77">
        <v>40</v>
      </c>
      <c r="N387" s="77">
        <v>17</v>
      </c>
      <c r="O387" s="77">
        <v>17</v>
      </c>
      <c r="P387" s="77">
        <v>5</v>
      </c>
      <c r="Q387" s="77">
        <v>8</v>
      </c>
      <c r="R387" s="77">
        <v>4</v>
      </c>
      <c r="S387" s="77">
        <v>19</v>
      </c>
      <c r="T387" s="77">
        <v>136</v>
      </c>
      <c r="U387" s="77"/>
      <c r="V387" s="51">
        <v>0.33</v>
      </c>
      <c r="W387" s="7">
        <f>IF(V387&lt;LeagueRatings!$K$21,((LeagueRatings!$K$21-V387)/LeagueRatings!$K$21)*36,(LeagueRatings!$K$21-V387)*6.48)</f>
        <v>34.536380869058036</v>
      </c>
      <c r="X387" s="17">
        <v>-3.5</v>
      </c>
      <c r="Y387" s="17">
        <f>(P387/(T387-R387))*100</f>
        <v>3.7878787878787881</v>
      </c>
      <c r="Z387" s="7">
        <f>IF(Y387&lt;LeagueRatings!$K$19,((LeagueRatings!$K$19-Y387)/LeagueRatings!$K$19)*36,(LeagueRatings!$K$19-Y387)/LeagueRatings!$K$22)</f>
        <v>-12.776983316309162</v>
      </c>
      <c r="AA387" s="17">
        <v>0.92</v>
      </c>
      <c r="AB387" s="18">
        <f>+((LeagueRatings!$I$17-E387)*5)+9.5</f>
        <v>3.0929093316940914</v>
      </c>
      <c r="AC387" s="18">
        <f t="shared" ref="AC387:AC388" si="218">IF(AB387&lt;4,4,AB387)</f>
        <v>4</v>
      </c>
      <c r="AD387" s="18">
        <f>IF(M387&lt;L387,((1-(M387/L387))*7)-0.07,(1-(M387/L387))*5)</f>
        <v>-1.4516129032258063</v>
      </c>
      <c r="AE387" s="4">
        <f t="shared" ref="AE387:AE388" si="219">+X387+AA387+AC387+AD387</f>
        <v>-3.1612903225806344E-2</v>
      </c>
      <c r="AF387" t="s">
        <v>199</v>
      </c>
      <c r="AG387" s="5" t="s">
        <v>28</v>
      </c>
      <c r="AH387" s="5" t="s">
        <v>435</v>
      </c>
      <c r="AI387" s="5" t="s">
        <v>49</v>
      </c>
      <c r="AJ387" s="15">
        <f t="shared" ref="AJ387:AJ388" si="220">ROUNDUP(AO387,0)</f>
        <v>18</v>
      </c>
      <c r="AK387" s="73">
        <f>F387*LeagueRatings!$K$25</f>
        <v>10</v>
      </c>
      <c r="AL387" s="73">
        <f>G387*LeagueRatings!$K$25</f>
        <v>0</v>
      </c>
      <c r="AM387" s="73">
        <f>T387*LeagueRatings!$K$25</f>
        <v>75.555555555555557</v>
      </c>
      <c r="AN387"/>
      <c r="AO387" s="116">
        <f>+L387*LeagueRatings!$K$25</f>
        <v>17.222222222222221</v>
      </c>
      <c r="AS387"/>
      <c r="AT387" s="98">
        <v>31</v>
      </c>
      <c r="AU387"/>
    </row>
    <row r="388" spans="1:47" x14ac:dyDescent="0.2">
      <c r="A388" t="s">
        <v>199</v>
      </c>
      <c r="B388" s="77" t="s">
        <v>254</v>
      </c>
      <c r="C388" s="77">
        <v>3</v>
      </c>
      <c r="D388" s="77">
        <v>0</v>
      </c>
      <c r="E388" s="98">
        <v>7.68</v>
      </c>
      <c r="F388" s="77">
        <v>26</v>
      </c>
      <c r="G388" s="77">
        <v>0</v>
      </c>
      <c r="H388" s="190">
        <v>0</v>
      </c>
      <c r="I388" s="190">
        <v>0</v>
      </c>
      <c r="J388" s="77">
        <v>0</v>
      </c>
      <c r="K388" s="77">
        <v>1</v>
      </c>
      <c r="L388" s="98">
        <v>36.33</v>
      </c>
      <c r="M388" s="77">
        <v>44</v>
      </c>
      <c r="N388" s="77">
        <v>31</v>
      </c>
      <c r="O388" s="77">
        <v>31</v>
      </c>
      <c r="P388" s="77">
        <v>10</v>
      </c>
      <c r="Q388" s="77">
        <v>8</v>
      </c>
      <c r="R388" s="77">
        <v>0</v>
      </c>
      <c r="S388" s="77">
        <v>29</v>
      </c>
      <c r="T388" s="77">
        <v>156</v>
      </c>
      <c r="U388" s="77"/>
      <c r="V388" s="51">
        <f t="shared" ref="V388" si="221">+(Q388-R388)/(T388-R388)*100</f>
        <v>5.1282051282051277</v>
      </c>
      <c r="W388" s="7">
        <f>IF(V388&lt;LeagueRatings!$K$21,((LeagueRatings!$K$21-V388)/LeagueRatings!$K$21)*36,(LeagueRatings!$K$21-V388)*6.48)</f>
        <v>13.255335960497815</v>
      </c>
      <c r="X388" s="17">
        <v>-1.19</v>
      </c>
      <c r="Y388" s="17">
        <f t="shared" ref="Y388" si="222">(P388/(T388-R388))*100</f>
        <v>6.4102564102564097</v>
      </c>
      <c r="Z388" s="7">
        <f>IF(Y388&lt;LeagueRatings!$K$19,((LeagueRatings!$K$19-Y388)/LeagueRatings!$K$19)*36,(LeagueRatings!$K$19-Y388)/LeagueRatings!$K$22)</f>
        <v>-34.286372803226726</v>
      </c>
      <c r="AA388" s="17">
        <v>3.93</v>
      </c>
      <c r="AB388" s="18">
        <f>+((LeagueRatings!$I$17-E388)*5)+9.5</f>
        <v>-10.607090668305901</v>
      </c>
      <c r="AC388" s="18">
        <f t="shared" si="218"/>
        <v>4</v>
      </c>
      <c r="AD388" s="18">
        <f>IF(M388&lt;L388,((1-(M388/L388))*7)-0.07,(1-(M388/L388))*5)</f>
        <v>-1.0556014313239748</v>
      </c>
      <c r="AE388" s="4">
        <f t="shared" si="219"/>
        <v>5.6843985686760252</v>
      </c>
      <c r="AF388" t="s">
        <v>199</v>
      </c>
      <c r="AG388" s="5" t="s">
        <v>25</v>
      </c>
      <c r="AH388" s="5" t="s">
        <v>39</v>
      </c>
      <c r="AI388" s="5" t="s">
        <v>283</v>
      </c>
      <c r="AJ388" s="15">
        <f t="shared" si="220"/>
        <v>21</v>
      </c>
      <c r="AK388" s="73">
        <f>F388*LeagueRatings!$K$25</f>
        <v>14.444444444444445</v>
      </c>
      <c r="AL388" s="73">
        <f>G388*LeagueRatings!$K$25</f>
        <v>0</v>
      </c>
      <c r="AM388" s="73">
        <f>T388*LeagueRatings!$K$25</f>
        <v>86.666666666666671</v>
      </c>
      <c r="AO388" s="116">
        <f>+L388*LeagueRatings!$K$25</f>
        <v>20.183333333333334</v>
      </c>
      <c r="AT388" s="98">
        <v>36.33</v>
      </c>
    </row>
    <row r="389" spans="1:47" x14ac:dyDescent="0.2">
      <c r="A389"/>
      <c r="C389"/>
      <c r="G389"/>
      <c r="I389" s="189"/>
      <c r="J389"/>
      <c r="L389" s="3">
        <f>(L387/100)/((L387+L388)/100)</f>
        <v>0.460418832615476</v>
      </c>
      <c r="N389"/>
      <c r="R389"/>
      <c r="S389"/>
      <c r="T389" s="130"/>
      <c r="U389" s="130"/>
      <c r="W389" s="7">
        <f>W387*L389</f>
        <v>15.90120016249516</v>
      </c>
      <c r="Y389" s="17"/>
      <c r="Z389" s="7">
        <f>Z387*L389</f>
        <v>-5.8827637428424771</v>
      </c>
      <c r="AB389" s="18"/>
      <c r="AC389" s="18"/>
      <c r="AD389" s="18"/>
      <c r="AE389" s="4">
        <f>AE387*L389</f>
        <v>-1.4555175998811773E-2</v>
      </c>
      <c r="AF389"/>
      <c r="AJ389" s="15"/>
      <c r="AM389" s="45"/>
      <c r="AT389" s="3">
        <f>(AT387/100)/((AT387+AT388)/100)</f>
        <v>0.460418832615476</v>
      </c>
    </row>
    <row r="390" spans="1:47" x14ac:dyDescent="0.2">
      <c r="A390"/>
      <c r="C390"/>
      <c r="G390"/>
      <c r="I390" s="189"/>
      <c r="J390"/>
      <c r="L390" s="3">
        <f>(L388/100)/((L387+L388)/100)</f>
        <v>0.53958116738452389</v>
      </c>
      <c r="N390"/>
      <c r="R390"/>
      <c r="S390"/>
      <c r="T390" s="130"/>
      <c r="U390" s="130"/>
      <c r="W390" s="7">
        <f>W388*L390</f>
        <v>7.1523296516394703</v>
      </c>
      <c r="Y390" s="17"/>
      <c r="Z390" s="7">
        <f>Z388*L390</f>
        <v>-18.500281062546069</v>
      </c>
      <c r="AB390" s="18"/>
      <c r="AC390" s="18"/>
      <c r="AD390" s="18"/>
      <c r="AE390" s="4">
        <f>AE388*L390</f>
        <v>3.0671944155651265</v>
      </c>
      <c r="AF390"/>
      <c r="AJ390" s="15"/>
      <c r="AM390" s="45"/>
      <c r="AT390" s="3">
        <f>(AT388/100)/((AT387+AT388)/100)</f>
        <v>0.53958116738452389</v>
      </c>
    </row>
    <row r="391" spans="1:47" x14ac:dyDescent="0.2">
      <c r="A391"/>
      <c r="C391"/>
      <c r="G391"/>
      <c r="I391" s="189"/>
      <c r="J391"/>
      <c r="L391" s="3"/>
      <c r="N391"/>
      <c r="R391"/>
      <c r="S391"/>
      <c r="T391" s="130"/>
      <c r="U391" s="130"/>
      <c r="W391" s="7">
        <f>SUM(W389:W390)</f>
        <v>23.053529814134631</v>
      </c>
      <c r="Y391" s="17"/>
      <c r="Z391" s="7">
        <f>SUM(Z389:Z390)</f>
        <v>-24.383044805388547</v>
      </c>
      <c r="AB391" s="18"/>
      <c r="AC391" s="18"/>
      <c r="AD391" s="18"/>
      <c r="AE391" s="17">
        <f>SUM(AE389:AE390)</f>
        <v>3.0526392395663149</v>
      </c>
      <c r="AF391"/>
      <c r="AG391" s="5" t="s">
        <v>65</v>
      </c>
      <c r="AH391" s="5" t="s">
        <v>83</v>
      </c>
      <c r="AI391" s="5" t="s">
        <v>35</v>
      </c>
      <c r="AJ391" s="15">
        <f>SUM(AJ387:AJ390)</f>
        <v>39</v>
      </c>
      <c r="AK391" s="15">
        <f>SUM(AK387:AK390)</f>
        <v>24.444444444444443</v>
      </c>
      <c r="AL391" s="15">
        <f>SUM(AL387:AL390)</f>
        <v>0</v>
      </c>
      <c r="AM391" s="15">
        <f>SUM(AM387:AM390)</f>
        <v>162.22222222222223</v>
      </c>
      <c r="AT391" s="3"/>
    </row>
    <row r="392" spans="1:47" x14ac:dyDescent="0.2">
      <c r="A392"/>
      <c r="C392"/>
      <c r="G392"/>
      <c r="I392" s="189"/>
      <c r="J392"/>
      <c r="L392" s="3"/>
      <c r="N392"/>
      <c r="R392"/>
      <c r="S392"/>
      <c r="T392" s="130"/>
      <c r="U392" s="130"/>
      <c r="W392" s="7"/>
      <c r="Y392" s="17"/>
      <c r="Z392" s="7"/>
      <c r="AB392" s="18"/>
      <c r="AC392" s="18"/>
      <c r="AD392" s="18"/>
      <c r="AE392" s="4"/>
      <c r="AF392"/>
      <c r="AJ392" s="15"/>
      <c r="AM392" s="45"/>
      <c r="AT392" s="3"/>
    </row>
    <row r="393" spans="1:47" x14ac:dyDescent="0.2">
      <c r="A393" t="s">
        <v>343</v>
      </c>
      <c r="B393" s="77" t="s">
        <v>258</v>
      </c>
      <c r="C393" s="77">
        <v>1</v>
      </c>
      <c r="D393" s="77">
        <v>1</v>
      </c>
      <c r="E393" s="98">
        <v>4.5</v>
      </c>
      <c r="F393" s="77">
        <v>31</v>
      </c>
      <c r="G393" s="77">
        <v>0</v>
      </c>
      <c r="H393" s="190">
        <v>0</v>
      </c>
      <c r="I393" s="190">
        <v>0</v>
      </c>
      <c r="J393" s="77">
        <v>0</v>
      </c>
      <c r="K393" s="77">
        <v>1</v>
      </c>
      <c r="L393" s="98">
        <v>28</v>
      </c>
      <c r="M393" s="77">
        <v>23</v>
      </c>
      <c r="N393" s="77">
        <v>14</v>
      </c>
      <c r="O393" s="77">
        <v>14</v>
      </c>
      <c r="P393" s="77">
        <v>5</v>
      </c>
      <c r="Q393" s="77">
        <v>20</v>
      </c>
      <c r="R393" s="77">
        <v>2</v>
      </c>
      <c r="S393" s="77">
        <v>36</v>
      </c>
      <c r="T393" s="77">
        <v>129</v>
      </c>
      <c r="U393" s="77"/>
      <c r="V393" s="51">
        <f t="shared" ref="V393" si="223">+(Q393-R393)/(T393-R393)*100</f>
        <v>14.173228346456693</v>
      </c>
      <c r="W393" s="7">
        <f>IF(V393&lt;LeagueRatings!$K$21,((LeagueRatings!$K$21-V393)/LeagueRatings!$K$21)*36,(LeagueRatings!$K$21-V393)*6.48)</f>
        <v>-39.245229602847594</v>
      </c>
      <c r="X393" s="17">
        <v>5.44</v>
      </c>
      <c r="Y393" s="17">
        <f>(P393/(T393-R393))*100</f>
        <v>3.9370078740157481</v>
      </c>
      <c r="Z393" s="7">
        <f>IF(Y393&lt;LeagueRatings!$K$19,((LeagueRatings!$K$19-Y393)/LeagueRatings!$K$19)*36,(LeagueRatings!$K$19-Y393)/LeagueRatings!$K$22)</f>
        <v>-14.000176944174115</v>
      </c>
      <c r="AA393" s="17">
        <v>1.03</v>
      </c>
      <c r="AB393" s="18">
        <f>+((LeagueRatings!$I$17-E393)*5)+9.5</f>
        <v>5.2929093316940943</v>
      </c>
      <c r="AC393" s="18">
        <f t="shared" ref="AC393" si="224">IF(AB393&lt;4,4,AB393)</f>
        <v>5.2929093316940943</v>
      </c>
      <c r="AD393" s="18">
        <f>IF(M393&lt;L393,((1-(M393/L393))*7)-0.07,(1-(M393/L393))*5)</f>
        <v>1.1800000000000002</v>
      </c>
      <c r="AE393" s="4">
        <f t="shared" ref="AE393:AE394" si="225">+X393+AA393+AC393+AD393</f>
        <v>12.942909331694095</v>
      </c>
      <c r="AF393" t="s">
        <v>343</v>
      </c>
      <c r="AG393" s="5" t="s">
        <v>22</v>
      </c>
      <c r="AH393" s="5" t="s">
        <v>66</v>
      </c>
      <c r="AI393" s="5" t="s">
        <v>40</v>
      </c>
      <c r="AJ393" s="15">
        <f t="shared" ref="AJ393:AJ394" si="226">ROUNDUP(AO393,0)</f>
        <v>16</v>
      </c>
      <c r="AK393" s="73">
        <f>F393*LeagueRatings!$K$25</f>
        <v>17.222222222222221</v>
      </c>
      <c r="AL393" s="73">
        <f>G393*LeagueRatings!$K$25</f>
        <v>0</v>
      </c>
      <c r="AM393" s="73">
        <f>T393*LeagueRatings!$K$25</f>
        <v>71.666666666666671</v>
      </c>
      <c r="AO393" s="116">
        <f>+L393*LeagueRatings!$K$25</f>
        <v>15.555555555555557</v>
      </c>
      <c r="AT393" s="98">
        <v>28</v>
      </c>
    </row>
    <row r="394" spans="1:47" x14ac:dyDescent="0.2">
      <c r="A394" t="s">
        <v>343</v>
      </c>
      <c r="B394" s="77" t="s">
        <v>249</v>
      </c>
      <c r="C394" s="77">
        <v>0</v>
      </c>
      <c r="D394" s="77">
        <v>0</v>
      </c>
      <c r="E394" s="98">
        <v>135</v>
      </c>
      <c r="F394" s="77">
        <v>2</v>
      </c>
      <c r="G394" s="77">
        <v>0</v>
      </c>
      <c r="H394" s="190">
        <v>0</v>
      </c>
      <c r="I394" s="190">
        <v>0</v>
      </c>
      <c r="J394" s="77">
        <v>0</v>
      </c>
      <c r="K394" s="77">
        <v>0</v>
      </c>
      <c r="L394" s="98">
        <v>0.33</v>
      </c>
      <c r="M394" s="77">
        <v>4</v>
      </c>
      <c r="N394" s="77">
        <v>5</v>
      </c>
      <c r="O394" s="77">
        <v>5</v>
      </c>
      <c r="P394" s="77">
        <v>3</v>
      </c>
      <c r="Q394" s="77">
        <v>1</v>
      </c>
      <c r="R394" s="77">
        <v>0</v>
      </c>
      <c r="S394" s="77">
        <v>0</v>
      </c>
      <c r="T394" s="77">
        <v>6</v>
      </c>
      <c r="U394" s="77"/>
      <c r="V394" s="51">
        <f>+(Q394-R394)/(T394-R394)*100</f>
        <v>16.666666666666664</v>
      </c>
      <c r="W394" s="7">
        <f>IF(V394&lt;LeagueRatings!$K$21,((LeagueRatings!$K$21-V394)/LeagueRatings!$K$21)*36,(LeagueRatings!$K$21-V394)*6.48)</f>
        <v>-55.40270991780821</v>
      </c>
      <c r="X394" s="17">
        <v>5.44</v>
      </c>
      <c r="Y394" s="17">
        <f>(P394/(T394-R394))*100</f>
        <v>50</v>
      </c>
      <c r="Z394" s="7">
        <f>IF(Y394&lt;LeagueRatings!$K$19,((LeagueRatings!$K$19-Y394)/LeagueRatings!$K$19)*36,(LeagueRatings!$K$19-Y394)/LeagueRatings!$K$22)</f>
        <v>-391.82022471910113</v>
      </c>
      <c r="AA394" s="17">
        <v>4.8600000000000003</v>
      </c>
      <c r="AB394" s="18">
        <f>+((LeagueRatings!$I$17-E394)*5)+9.5</f>
        <v>-647.20709066830591</v>
      </c>
      <c r="AC394" s="18">
        <f t="shared" ref="AC394" si="227">IF(AB394&lt;4,4,AB394)</f>
        <v>4</v>
      </c>
      <c r="AD394" s="18">
        <f>IF(M394&lt;L394,((1-(M394/L394))*7)-0.07,(1-(M394/L394))*5)</f>
        <v>-55.606060606060609</v>
      </c>
      <c r="AE394" s="4">
        <f t="shared" si="225"/>
        <v>-41.306060606060612</v>
      </c>
      <c r="AF394" t="s">
        <v>343</v>
      </c>
      <c r="AG394" s="5" t="s">
        <v>28</v>
      </c>
      <c r="AH394" s="5" t="s">
        <v>66</v>
      </c>
      <c r="AI394" s="5" t="s">
        <v>66</v>
      </c>
      <c r="AJ394" s="15">
        <f t="shared" si="226"/>
        <v>1</v>
      </c>
      <c r="AK394" s="73">
        <f>F394*LeagueRatings!$K$25</f>
        <v>1.1111111111111112</v>
      </c>
      <c r="AL394" s="73">
        <f>G394*LeagueRatings!$K$25</f>
        <v>0</v>
      </c>
      <c r="AM394" s="73">
        <f>T394*LeagueRatings!$K$25</f>
        <v>3.3333333333333335</v>
      </c>
      <c r="AN394"/>
      <c r="AO394" s="116">
        <f>+L394*LeagueRatings!$K$25</f>
        <v>0.18333333333333335</v>
      </c>
      <c r="AS394"/>
      <c r="AT394" s="98">
        <v>0.33</v>
      </c>
      <c r="AU394"/>
    </row>
    <row r="395" spans="1:47" x14ac:dyDescent="0.2">
      <c r="A395"/>
      <c r="C395"/>
      <c r="G395"/>
      <c r="I395" s="189"/>
      <c r="J395"/>
      <c r="L395" s="3">
        <f>(L393/100)/((L393+L394)/100)</f>
        <v>0.98835157077303226</v>
      </c>
      <c r="N395"/>
      <c r="R395"/>
      <c r="S395"/>
      <c r="T395" s="130"/>
      <c r="U395" s="130"/>
      <c r="W395" s="7">
        <f>W393*L395</f>
        <v>-38.788084323322728</v>
      </c>
      <c r="Y395" s="17"/>
      <c r="Z395" s="7">
        <f>Z393*L395</f>
        <v>-13.837096873874877</v>
      </c>
      <c r="AB395" s="18"/>
      <c r="AC395" s="18"/>
      <c r="AD395" s="18"/>
      <c r="AE395" s="4">
        <f>AE393*L395</f>
        <v>12.792144768352795</v>
      </c>
      <c r="AF395"/>
      <c r="AJ395" s="15"/>
      <c r="AM395" s="45"/>
      <c r="AT395" s="3">
        <f>(AT393/100)/((AT393+AT394)/100)</f>
        <v>0.98835157077303226</v>
      </c>
    </row>
    <row r="396" spans="1:47" x14ac:dyDescent="0.2">
      <c r="A396"/>
      <c r="C396"/>
      <c r="G396"/>
      <c r="I396" s="189"/>
      <c r="J396"/>
      <c r="L396" s="3">
        <f>(L394/100)/((L393+L394)/100)</f>
        <v>1.1648429226967879E-2</v>
      </c>
      <c r="N396"/>
      <c r="R396"/>
      <c r="S396"/>
      <c r="T396" s="130"/>
      <c r="U396" s="130"/>
      <c r="W396" s="7">
        <f>W394*L396</f>
        <v>-0.64535454545982029</v>
      </c>
      <c r="Y396" s="17"/>
      <c r="Z396" s="7">
        <f>Z394*L396</f>
        <v>-4.5640901573350998</v>
      </c>
      <c r="AB396" s="18"/>
      <c r="AC396" s="18"/>
      <c r="AD396" s="18"/>
      <c r="AE396" s="4">
        <f>AE394*L396</f>
        <v>-0.48115072361454297</v>
      </c>
      <c r="AF396"/>
      <c r="AJ396" s="15"/>
      <c r="AM396" s="45"/>
      <c r="AT396" s="3">
        <f>(AT394/100)/((AT393+AT394)/100)</f>
        <v>1.1648429226967879E-2</v>
      </c>
    </row>
    <row r="397" spans="1:47" x14ac:dyDescent="0.2">
      <c r="A397"/>
      <c r="C397"/>
      <c r="G397"/>
      <c r="I397" s="189"/>
      <c r="J397"/>
      <c r="L397" s="3"/>
      <c r="N397"/>
      <c r="R397"/>
      <c r="S397"/>
      <c r="T397" s="130"/>
      <c r="U397" s="130"/>
      <c r="W397" s="7">
        <f>SUM(W395:W396)</f>
        <v>-39.433438868782545</v>
      </c>
      <c r="Y397" s="17"/>
      <c r="Z397" s="7">
        <f>SUM(Z395:Z396)</f>
        <v>-18.401187031209979</v>
      </c>
      <c r="AB397" s="18"/>
      <c r="AC397" s="18"/>
      <c r="AD397" s="18"/>
      <c r="AE397" s="17">
        <f>SUM(AE395:AE396)</f>
        <v>12.310994044738251</v>
      </c>
      <c r="AF397"/>
      <c r="AG397" s="5" t="s">
        <v>22</v>
      </c>
      <c r="AH397" s="5" t="s">
        <v>66</v>
      </c>
      <c r="AI397" s="5" t="s">
        <v>44</v>
      </c>
      <c r="AJ397" s="15">
        <f>SUM(AJ393:AJ396)</f>
        <v>17</v>
      </c>
      <c r="AK397" s="15">
        <f>SUM(AK393:AK396)</f>
        <v>18.333333333333332</v>
      </c>
      <c r="AL397" s="15">
        <f>SUM(AL393:AL396)</f>
        <v>0</v>
      </c>
      <c r="AM397" s="15">
        <f>SUM(AM393:AM396)</f>
        <v>75</v>
      </c>
      <c r="AT397" s="3"/>
    </row>
    <row r="398" spans="1:47" x14ac:dyDescent="0.2">
      <c r="A398"/>
      <c r="C398"/>
      <c r="G398"/>
      <c r="I398" s="189"/>
      <c r="J398"/>
      <c r="L398" s="3"/>
      <c r="N398"/>
      <c r="R398"/>
      <c r="S398"/>
      <c r="T398" s="130"/>
      <c r="U398" s="130"/>
      <c r="W398" s="7"/>
      <c r="Y398" s="17"/>
      <c r="Z398" s="7"/>
      <c r="AB398" s="18"/>
      <c r="AC398" s="18"/>
      <c r="AD398" s="18"/>
      <c r="AE398" s="4"/>
      <c r="AF398"/>
      <c r="AJ398" s="15"/>
      <c r="AM398" s="45"/>
      <c r="AT398" s="3"/>
    </row>
    <row r="399" spans="1:47" x14ac:dyDescent="0.2">
      <c r="A399" t="s">
        <v>198</v>
      </c>
      <c r="B399" s="77" t="s">
        <v>242</v>
      </c>
      <c r="C399" s="77">
        <v>0</v>
      </c>
      <c r="D399" s="77">
        <v>5</v>
      </c>
      <c r="E399" s="98">
        <v>3.63</v>
      </c>
      <c r="F399" s="77">
        <v>46</v>
      </c>
      <c r="G399" s="77">
        <v>0</v>
      </c>
      <c r="H399" s="190">
        <v>0</v>
      </c>
      <c r="I399" s="190">
        <v>0</v>
      </c>
      <c r="J399" s="77">
        <v>9</v>
      </c>
      <c r="K399" s="77">
        <v>15</v>
      </c>
      <c r="L399" s="113">
        <v>44.2</v>
      </c>
      <c r="M399" s="77">
        <v>48</v>
      </c>
      <c r="N399" s="77">
        <v>20</v>
      </c>
      <c r="O399" s="77">
        <v>18</v>
      </c>
      <c r="P399" s="77">
        <v>1</v>
      </c>
      <c r="Q399" s="77">
        <v>19</v>
      </c>
      <c r="R399" s="77">
        <v>3</v>
      </c>
      <c r="S399" s="77">
        <v>27</v>
      </c>
      <c r="T399" s="77">
        <v>193</v>
      </c>
      <c r="U399" s="77"/>
      <c r="V399" s="51">
        <f t="shared" ref="V399" si="228">+(Q399-R399)/(T399-R399)*100</f>
        <v>8.4210526315789469</v>
      </c>
      <c r="W399" s="7">
        <f>IF(V399&lt;LeagueRatings!$K$10,((LeagueRatings!$K$10-V399)/LeagueRatings!$K$10)*36,(LeagueRatings!$K$10-V399)*6.48)</f>
        <v>-1.6194225467478127</v>
      </c>
      <c r="X399" s="17">
        <v>0</v>
      </c>
      <c r="Y399" s="17">
        <f t="shared" ref="Y399" si="229">(P399/(T399-R399))*100</f>
        <v>0.52631578947368418</v>
      </c>
      <c r="Z399" s="7">
        <f>IF(Y399&lt;LeagueRatings!$K$8,((LeagueRatings!$K$8-Y399)/LeagueRatings!$K$8)*36,(LeagueRatings!$K$8-Y399)/LeagueRatings!$K$11)</f>
        <v>27.923100638625858</v>
      </c>
      <c r="AA399" s="17">
        <v>-2.4900000000000002</v>
      </c>
      <c r="AB399" s="18">
        <f>+((LeagueRatings!$I$6-E399)*5)+9.5</f>
        <v>10.422493872332579</v>
      </c>
      <c r="AC399" s="18">
        <f t="shared" ref="AC399:AC400" si="230">IF(AB399&lt;4,4,AB399)</f>
        <v>10.422493872332579</v>
      </c>
      <c r="AD399" s="18">
        <f>IF(M399&lt;L399,((1-(M399/L399))*7)-0.07,(1-(M399/L399))*5)</f>
        <v>-0.42986425339366474</v>
      </c>
      <c r="AE399" s="4">
        <f t="shared" ref="AE399:AE400" si="231">+X399+AA399+AC399+AD399</f>
        <v>7.5026296189389141</v>
      </c>
      <c r="AF399" t="s">
        <v>198</v>
      </c>
      <c r="AG399" s="5" t="s">
        <v>37</v>
      </c>
      <c r="AH399" s="5" t="s">
        <v>48</v>
      </c>
      <c r="AI399" s="5" t="s">
        <v>284</v>
      </c>
      <c r="AJ399" s="73">
        <f t="shared" ref="AJ399:AJ400" si="232">ROUNDUP(AO399,0)</f>
        <v>25</v>
      </c>
      <c r="AK399" s="73">
        <f>F399*LeagueRatings!$K$25</f>
        <v>25.555555555555557</v>
      </c>
      <c r="AL399" s="73">
        <f>G399*LeagueRatings!$K$25</f>
        <v>0</v>
      </c>
      <c r="AM399" s="73">
        <f>T399*LeagueRatings!$K$25</f>
        <v>107.22222222222223</v>
      </c>
      <c r="AO399" s="116">
        <f>+L399*LeagueRatings!$K$25</f>
        <v>24.555555555555557</v>
      </c>
      <c r="AT399" s="113">
        <v>44.2</v>
      </c>
    </row>
    <row r="400" spans="1:47" x14ac:dyDescent="0.2">
      <c r="A400" t="s">
        <v>198</v>
      </c>
      <c r="B400" s="77" t="s">
        <v>253</v>
      </c>
      <c r="C400" s="77">
        <v>2</v>
      </c>
      <c r="D400" s="77">
        <v>1</v>
      </c>
      <c r="E400" s="98">
        <v>2.2999999999999998</v>
      </c>
      <c r="F400" s="77">
        <v>28</v>
      </c>
      <c r="G400" s="77">
        <v>0</v>
      </c>
      <c r="H400" s="190">
        <v>0</v>
      </c>
      <c r="I400" s="190">
        <v>0</v>
      </c>
      <c r="J400" s="77">
        <v>6</v>
      </c>
      <c r="K400" s="77">
        <v>6</v>
      </c>
      <c r="L400" s="98">
        <v>27.33</v>
      </c>
      <c r="M400" s="77">
        <v>17</v>
      </c>
      <c r="N400" s="77">
        <v>7</v>
      </c>
      <c r="O400" s="77">
        <v>7</v>
      </c>
      <c r="P400" s="77">
        <v>0</v>
      </c>
      <c r="Q400" s="77">
        <v>14</v>
      </c>
      <c r="R400" s="77">
        <v>4</v>
      </c>
      <c r="S400" s="77">
        <v>27</v>
      </c>
      <c r="T400" s="77">
        <v>108</v>
      </c>
      <c r="U400" s="77"/>
      <c r="V400" s="51">
        <f>+(Q400-R400)/(T400-R400)*100</f>
        <v>9.6153846153846168</v>
      </c>
      <c r="W400" s="7">
        <f>IF(V400&lt;LeagueRatings!$K$21,((LeagueRatings!$K$21-V400)/LeagueRatings!$K$21)*36,(LeagueRatings!$K$21-V400)*6.48)</f>
        <v>-9.7104022255005429</v>
      </c>
      <c r="X400" s="17">
        <v>0.65</v>
      </c>
      <c r="Y400" s="17">
        <f>(P400/(T400-R400))*100</f>
        <v>0</v>
      </c>
      <c r="Z400" s="7">
        <f>IF(Y400&lt;LeagueRatings!$K$19,((LeagueRatings!$K$19-Y400)/LeagueRatings!$K$19)*36,(LeagueRatings!$K$19-Y400)/LeagueRatings!$K$22)</f>
        <v>36</v>
      </c>
      <c r="AA400" s="17">
        <v>-3.26</v>
      </c>
      <c r="AB400" s="18">
        <f>+((LeagueRatings!$I$17-E400)*5)+9.5</f>
        <v>16.292909331694094</v>
      </c>
      <c r="AC400" s="18">
        <f t="shared" si="230"/>
        <v>16.292909331694094</v>
      </c>
      <c r="AD400" s="18">
        <f>IF(M400&lt;L400,((1-(M400/L400))*7)-0.07,(1-(M400/L400))*5)</f>
        <v>2.5758104646908162</v>
      </c>
      <c r="AE400" s="4">
        <f t="shared" si="231"/>
        <v>16.258719796384909</v>
      </c>
      <c r="AF400" t="s">
        <v>198</v>
      </c>
      <c r="AG400" s="5" t="s">
        <v>68</v>
      </c>
      <c r="AH400" s="5" t="s">
        <v>38</v>
      </c>
      <c r="AI400" s="5" t="s">
        <v>30</v>
      </c>
      <c r="AJ400" s="15">
        <f t="shared" si="232"/>
        <v>16</v>
      </c>
      <c r="AK400" s="73">
        <f>F400*LeagueRatings!$K$25</f>
        <v>15.555555555555557</v>
      </c>
      <c r="AL400" s="73">
        <f>G400*LeagueRatings!$K$25</f>
        <v>0</v>
      </c>
      <c r="AM400" s="73">
        <f>T400*LeagueRatings!$K$25</f>
        <v>60</v>
      </c>
      <c r="AO400" s="116">
        <f>+L400*LeagueRatings!$K$25</f>
        <v>15.183333333333334</v>
      </c>
      <c r="AT400" s="98">
        <v>27.33</v>
      </c>
    </row>
    <row r="401" spans="1:47" x14ac:dyDescent="0.2">
      <c r="A401"/>
      <c r="C401"/>
      <c r="G401"/>
      <c r="I401" s="189"/>
      <c r="J401"/>
      <c r="L401" s="3">
        <f>(L399/100)/((L399+L400)/100)</f>
        <v>0.61792254997902973</v>
      </c>
      <c r="N401"/>
      <c r="R401"/>
      <c r="S401"/>
      <c r="T401" s="130"/>
      <c r="U401" s="130"/>
      <c r="W401" s="7">
        <f>W399*L401</f>
        <v>-1.0006777095799428</v>
      </c>
      <c r="Y401" s="17"/>
      <c r="Z401" s="7">
        <f>Z399*L401</f>
        <v>17.254313549940765</v>
      </c>
      <c r="AB401" s="18"/>
      <c r="AC401" s="18"/>
      <c r="AD401" s="18"/>
      <c r="AE401" s="4">
        <f>AE399*L401</f>
        <v>4.6360440256829296</v>
      </c>
      <c r="AF401"/>
      <c r="AJ401" s="15"/>
      <c r="AM401" s="45"/>
      <c r="AT401" s="3">
        <f>(AT399/100)/((AT399+AT400)/100)</f>
        <v>0.61792254997902973</v>
      </c>
    </row>
    <row r="402" spans="1:47" s="28" customFormat="1" x14ac:dyDescent="0.2">
      <c r="A402"/>
      <c r="B402"/>
      <c r="C402"/>
      <c r="D402"/>
      <c r="E402" s="3"/>
      <c r="F402"/>
      <c r="G402"/>
      <c r="H402" s="189"/>
      <c r="I402" s="189"/>
      <c r="J402"/>
      <c r="K402"/>
      <c r="L402" s="3">
        <f>(L400/100)/((L399+L400)/100)</f>
        <v>0.38207745002097016</v>
      </c>
      <c r="M402"/>
      <c r="N402"/>
      <c r="O402"/>
      <c r="P402"/>
      <c r="Q402"/>
      <c r="R402"/>
      <c r="S402"/>
      <c r="T402" s="130"/>
      <c r="U402" s="130"/>
      <c r="V402" s="17"/>
      <c r="W402" s="7">
        <f>W400*L402</f>
        <v>-3.7101257209972012</v>
      </c>
      <c r="X402" s="17"/>
      <c r="Y402" s="17"/>
      <c r="Z402" s="7">
        <f>Z400*L402</f>
        <v>13.754788200754925</v>
      </c>
      <c r="AA402" s="17"/>
      <c r="AB402" s="18"/>
      <c r="AC402" s="18"/>
      <c r="AD402" s="18"/>
      <c r="AE402" s="4">
        <f>AE400*L402</f>
        <v>6.2120902004082135</v>
      </c>
      <c r="AF402"/>
      <c r="AG402" s="5"/>
      <c r="AH402" s="5"/>
      <c r="AI402" s="5"/>
      <c r="AJ402" s="15"/>
      <c r="AK402" s="15"/>
      <c r="AL402" s="15"/>
      <c r="AM402" s="45"/>
      <c r="AN402" s="25"/>
      <c r="AO402" s="116"/>
      <c r="AP402" s="116"/>
      <c r="AQ402" s="116"/>
      <c r="AR402" s="116"/>
      <c r="AS402" s="25"/>
      <c r="AT402" s="3">
        <f>(AT400/100)/((AT399+AT400)/100)</f>
        <v>0.38207745002097016</v>
      </c>
      <c r="AU402" s="25"/>
    </row>
    <row r="403" spans="1:47" customFormat="1" x14ac:dyDescent="0.2">
      <c r="E403" s="3"/>
      <c r="H403" s="189"/>
      <c r="I403" s="189"/>
      <c r="L403" s="3"/>
      <c r="T403" s="130"/>
      <c r="U403" s="130"/>
      <c r="V403" s="17"/>
      <c r="W403" s="7">
        <f>SUM(W401:W402)</f>
        <v>-4.710803430577144</v>
      </c>
      <c r="X403" s="17"/>
      <c r="Y403" s="17"/>
      <c r="Z403" s="7">
        <f>SUM(Z401:Z402)</f>
        <v>31.009101750695692</v>
      </c>
      <c r="AA403" s="17"/>
      <c r="AB403" s="18"/>
      <c r="AC403" s="18"/>
      <c r="AD403" s="18"/>
      <c r="AE403" s="17">
        <f>SUM(AE401:AE402)</f>
        <v>10.848134226091144</v>
      </c>
      <c r="AG403" s="5" t="s">
        <v>17</v>
      </c>
      <c r="AH403" s="5" t="s">
        <v>32</v>
      </c>
      <c r="AI403" s="5" t="s">
        <v>437</v>
      </c>
      <c r="AJ403" s="15">
        <f>SUM(AJ399:AJ402)</f>
        <v>41</v>
      </c>
      <c r="AK403" s="15">
        <f>SUM(AK399:AK402)</f>
        <v>41.111111111111114</v>
      </c>
      <c r="AL403" s="15">
        <f>SUM(AL399:AL402)</f>
        <v>0</v>
      </c>
      <c r="AM403" s="15">
        <f>SUM(AM399:AM402)</f>
        <v>167.22222222222223</v>
      </c>
      <c r="AN403" s="25"/>
      <c r="AO403" s="116"/>
      <c r="AP403" s="116"/>
      <c r="AQ403" s="116"/>
      <c r="AR403" s="116"/>
      <c r="AS403" s="25"/>
      <c r="AT403" s="3"/>
      <c r="AU403" s="25"/>
    </row>
    <row r="404" spans="1:47" x14ac:dyDescent="0.2">
      <c r="A404"/>
      <c r="C404"/>
      <c r="G404"/>
      <c r="I404" s="189"/>
      <c r="J404"/>
      <c r="L404" s="3"/>
      <c r="N404"/>
      <c r="R404"/>
      <c r="S404"/>
      <c r="T404" s="130"/>
      <c r="U404" s="130"/>
      <c r="W404" s="7"/>
      <c r="Y404" s="17"/>
      <c r="Z404" s="7"/>
      <c r="AB404" s="18"/>
      <c r="AC404" s="18"/>
      <c r="AD404" s="18"/>
      <c r="AE404" s="4"/>
      <c r="AF404"/>
      <c r="AJ404" s="15"/>
      <c r="AM404" s="45"/>
      <c r="AT404" s="3"/>
    </row>
    <row r="405" spans="1:47" x14ac:dyDescent="0.2">
      <c r="A405" t="s">
        <v>180</v>
      </c>
      <c r="B405" s="77" t="s">
        <v>253</v>
      </c>
      <c r="C405" s="77">
        <v>2</v>
      </c>
      <c r="D405" s="77">
        <v>2</v>
      </c>
      <c r="E405" s="98">
        <v>3.02</v>
      </c>
      <c r="F405" s="77">
        <v>48</v>
      </c>
      <c r="G405" s="77">
        <v>0</v>
      </c>
      <c r="H405" s="190">
        <v>0</v>
      </c>
      <c r="I405" s="190">
        <v>0</v>
      </c>
      <c r="J405" s="77">
        <v>0</v>
      </c>
      <c r="K405" s="77">
        <v>2</v>
      </c>
      <c r="L405" s="98">
        <v>47.2</v>
      </c>
      <c r="M405" s="77">
        <v>42</v>
      </c>
      <c r="N405" s="77">
        <v>16</v>
      </c>
      <c r="O405" s="77">
        <v>16</v>
      </c>
      <c r="P405" s="77">
        <v>9</v>
      </c>
      <c r="Q405" s="77">
        <v>18</v>
      </c>
      <c r="R405" s="77">
        <v>0</v>
      </c>
      <c r="S405" s="77">
        <v>43</v>
      </c>
      <c r="T405" s="77">
        <v>197</v>
      </c>
      <c r="U405" s="77"/>
      <c r="V405" s="51">
        <f>+(Q405-R405)/(T405-R405)*100</f>
        <v>9.1370558375634516</v>
      </c>
      <c r="W405" s="7">
        <f>IF(V405&lt;LeagueRatings!$K$21,((LeagueRatings!$K$21-V405)/LeagueRatings!$K$21)*36,(LeagueRatings!$K$21-V405)*6.48)</f>
        <v>-6.6108317452193921</v>
      </c>
      <c r="X405" s="17">
        <v>0.36</v>
      </c>
      <c r="Y405" s="17">
        <f>(P405/(T405-R405))*100</f>
        <v>4.5685279187817258</v>
      </c>
      <c r="Z405" s="7">
        <f>IF(Y405&lt;LeagueRatings!$K$19,((LeagueRatings!$K$19-Y405)/LeagueRatings!$K$19)*36,(LeagueRatings!$K$19-Y405)/LeagueRatings!$K$22)</f>
        <v>-19.180060457423146</v>
      </c>
      <c r="AA405" s="17">
        <v>1.63</v>
      </c>
      <c r="AB405" s="18">
        <f>+((LeagueRatings!$I$17-E405)*5)+9.5</f>
        <v>12.692909331694093</v>
      </c>
      <c r="AC405" s="18">
        <f t="shared" ref="AC405" si="233">IF(AB405&lt;4,4,AB405)</f>
        <v>12.692909331694093</v>
      </c>
      <c r="AD405" s="18">
        <f>IF(M405&lt;L405,((1-(M405/L405))*7)-0.07,(1-(M405/L405))*5)</f>
        <v>0.70118644067796643</v>
      </c>
      <c r="AE405" s="4">
        <f t="shared" ref="AE405:AE406" si="234">+X405+AA405+AC405+AD405</f>
        <v>15.38409577237206</v>
      </c>
      <c r="AF405" t="s">
        <v>180</v>
      </c>
      <c r="AG405" s="5" t="s">
        <v>57</v>
      </c>
      <c r="AH405" s="5" t="s">
        <v>81</v>
      </c>
      <c r="AI405" s="5" t="s">
        <v>74</v>
      </c>
      <c r="AJ405" s="15">
        <f t="shared" ref="AJ405:AJ406" si="235">ROUNDUP(AO405,0)</f>
        <v>27</v>
      </c>
      <c r="AK405" s="73">
        <f>F405*LeagueRatings!$K$25</f>
        <v>26.666666666666668</v>
      </c>
      <c r="AL405" s="73">
        <f>G405*LeagueRatings!$K$25</f>
        <v>0</v>
      </c>
      <c r="AM405" s="73">
        <f>T405*LeagueRatings!$K$25</f>
        <v>109.44444444444444</v>
      </c>
      <c r="AO405" s="116">
        <f>+L405*LeagueRatings!$K$25</f>
        <v>26.222222222222225</v>
      </c>
      <c r="AT405" s="98">
        <v>47.2</v>
      </c>
    </row>
    <row r="406" spans="1:47" x14ac:dyDescent="0.2">
      <c r="A406" t="s">
        <v>180</v>
      </c>
      <c r="B406" s="77" t="s">
        <v>256</v>
      </c>
      <c r="C406" s="77">
        <v>1</v>
      </c>
      <c r="D406" s="77">
        <v>3</v>
      </c>
      <c r="E406" s="98">
        <v>4.63</v>
      </c>
      <c r="F406" s="77">
        <v>26</v>
      </c>
      <c r="G406" s="77">
        <v>0</v>
      </c>
      <c r="H406" s="190">
        <v>0</v>
      </c>
      <c r="I406" s="190">
        <v>0</v>
      </c>
      <c r="J406" s="77">
        <v>1</v>
      </c>
      <c r="K406" s="77">
        <v>2</v>
      </c>
      <c r="L406" s="98">
        <v>23.33</v>
      </c>
      <c r="M406" s="77">
        <v>19</v>
      </c>
      <c r="N406" s="77">
        <v>15</v>
      </c>
      <c r="O406" s="77">
        <v>12</v>
      </c>
      <c r="P406" s="77">
        <v>4</v>
      </c>
      <c r="Q406" s="77">
        <v>17</v>
      </c>
      <c r="R406" s="77">
        <v>2</v>
      </c>
      <c r="S406" s="77">
        <v>27</v>
      </c>
      <c r="T406" s="77">
        <v>107</v>
      </c>
      <c r="U406" s="77"/>
      <c r="V406" s="51">
        <f t="shared" ref="V406" si="236">+(Q406-R406)/(T406-R406)*100</f>
        <v>14.285714285714285</v>
      </c>
      <c r="W406" s="7">
        <f>IF(V406&lt;LeagueRatings!$K$21,((LeagueRatings!$K$21-V406)/LeagueRatings!$K$21)*36,(LeagueRatings!$K$21-V406)*6.48)</f>
        <v>-39.974138489236793</v>
      </c>
      <c r="X406" s="17">
        <v>5.44</v>
      </c>
      <c r="Y406" s="17">
        <f>(P406/(T406-R406))*100</f>
        <v>3.8095238095238098</v>
      </c>
      <c r="Z406" s="7">
        <f>IF(Y406&lt;LeagueRatings!$K$19,((LeagueRatings!$K$19-Y406)/LeagueRatings!$K$19)*36,(LeagueRatings!$K$19-Y406)/LeagueRatings!$K$22)</f>
        <v>-12.954521134296417</v>
      </c>
      <c r="AA406" s="17">
        <v>0.92</v>
      </c>
      <c r="AB406" s="18">
        <f>+((LeagueRatings!$I$17-E406)*5)+9.5</f>
        <v>4.6429093316940939</v>
      </c>
      <c r="AC406" s="18">
        <f t="shared" ref="AC406" si="237">IF(AB406&lt;4,4,AB406)</f>
        <v>4.6429093316940939</v>
      </c>
      <c r="AD406" s="18">
        <f>IF(M406&lt;L406,((1-(M406/L406))*7)-0.07,(1-(M406/L406))*5)</f>
        <v>1.2291855979425628</v>
      </c>
      <c r="AE406" s="4">
        <f t="shared" si="234"/>
        <v>12.232094929636657</v>
      </c>
      <c r="AF406" t="s">
        <v>180</v>
      </c>
      <c r="AG406" s="5" t="s">
        <v>22</v>
      </c>
      <c r="AH406" s="5" t="s">
        <v>66</v>
      </c>
      <c r="AI406" s="5" t="s">
        <v>49</v>
      </c>
      <c r="AJ406" s="15">
        <f t="shared" si="235"/>
        <v>13</v>
      </c>
      <c r="AK406" s="73">
        <f>F406*LeagueRatings!$K$25</f>
        <v>14.444444444444445</v>
      </c>
      <c r="AL406" s="73">
        <f>G406*LeagueRatings!$K$25</f>
        <v>0</v>
      </c>
      <c r="AM406" s="73">
        <f>T406*LeagueRatings!$K$25</f>
        <v>59.44444444444445</v>
      </c>
      <c r="AO406" s="116">
        <f>+L406*LeagueRatings!$K$25</f>
        <v>12.96111111111111</v>
      </c>
      <c r="AT406" s="98">
        <v>23.33</v>
      </c>
    </row>
    <row r="407" spans="1:47" x14ac:dyDescent="0.2">
      <c r="A407"/>
      <c r="C407"/>
      <c r="G407"/>
      <c r="I407" s="189"/>
      <c r="J407"/>
      <c r="L407" s="3">
        <f>(L405/100)/((L405+L406)/100)</f>
        <v>0.66921877215369352</v>
      </c>
      <c r="N407"/>
      <c r="R407"/>
      <c r="S407"/>
      <c r="T407" s="130"/>
      <c r="U407" s="130"/>
      <c r="W407" s="7">
        <f>W405*L407</f>
        <v>-4.4240927034503805</v>
      </c>
      <c r="Y407" s="17"/>
      <c r="Z407" s="7">
        <f>Z405*L407</f>
        <v>-12.835656509150327</v>
      </c>
      <c r="AB407" s="18"/>
      <c r="AC407" s="18"/>
      <c r="AD407" s="18"/>
      <c r="AE407" s="4">
        <f>AE405*L407</f>
        <v>10.295325683481657</v>
      </c>
      <c r="AF407"/>
      <c r="AJ407" s="15"/>
      <c r="AM407" s="45"/>
      <c r="AT407" s="3">
        <f>(AT405/100)/((AT405+AT406)/100)</f>
        <v>0.66921877215369352</v>
      </c>
    </row>
    <row r="408" spans="1:47" s="29" customFormat="1" x14ac:dyDescent="0.2">
      <c r="A408"/>
      <c r="B408"/>
      <c r="C408"/>
      <c r="D408"/>
      <c r="E408" s="3"/>
      <c r="F408"/>
      <c r="G408"/>
      <c r="H408" s="189"/>
      <c r="I408" s="189"/>
      <c r="J408"/>
      <c r="K408"/>
      <c r="L408" s="3">
        <f>(L406/100)/((L405+L406)/100)</f>
        <v>0.33078122784630648</v>
      </c>
      <c r="M408"/>
      <c r="N408"/>
      <c r="O408"/>
      <c r="P408"/>
      <c r="Q408"/>
      <c r="R408"/>
      <c r="S408"/>
      <c r="T408" s="130"/>
      <c r="U408" s="130"/>
      <c r="V408" s="17"/>
      <c r="W408" s="7">
        <f>W406*L408</f>
        <v>-13.222694611568045</v>
      </c>
      <c r="X408" s="17"/>
      <c r="Y408" s="17"/>
      <c r="Z408" s="7">
        <f>Z406*L408</f>
        <v>-4.2851124069634956</v>
      </c>
      <c r="AA408" s="17"/>
      <c r="AB408" s="18"/>
      <c r="AC408" s="18"/>
      <c r="AD408" s="18"/>
      <c r="AE408" s="4">
        <f>AE406*L408</f>
        <v>4.0461473799577936</v>
      </c>
      <c r="AF408"/>
      <c r="AG408" s="5"/>
      <c r="AH408" s="5"/>
      <c r="AI408" s="5"/>
      <c r="AJ408" s="15"/>
      <c r="AK408" s="15"/>
      <c r="AL408" s="15"/>
      <c r="AM408" s="45"/>
      <c r="AN408" s="25"/>
      <c r="AO408" s="116"/>
      <c r="AP408" s="116"/>
      <c r="AQ408" s="116"/>
      <c r="AR408" s="116"/>
      <c r="AS408" s="25"/>
      <c r="AT408" s="3">
        <f>(AT406/100)/((AT405+AT406)/100)</f>
        <v>0.33078122784630648</v>
      </c>
      <c r="AU408" s="25"/>
    </row>
    <row r="409" spans="1:47" x14ac:dyDescent="0.2">
      <c r="A409"/>
      <c r="C409"/>
      <c r="G409"/>
      <c r="I409" s="189"/>
      <c r="J409"/>
      <c r="L409" s="3"/>
      <c r="N409"/>
      <c r="R409"/>
      <c r="S409"/>
      <c r="T409" s="130"/>
      <c r="U409" s="130"/>
      <c r="W409" s="7">
        <f>SUM(W407:W408)</f>
        <v>-17.646787315018425</v>
      </c>
      <c r="Y409" s="17"/>
      <c r="Z409" s="7">
        <f>SUM(Z407:Z408)</f>
        <v>-17.120768916113825</v>
      </c>
      <c r="AB409" s="18"/>
      <c r="AC409" s="18"/>
      <c r="AD409" s="18"/>
      <c r="AE409" s="17">
        <f>SUM(AE407:AE408)</f>
        <v>14.341473063439452</v>
      </c>
      <c r="AF409"/>
      <c r="AG409" s="5" t="s">
        <v>34</v>
      </c>
      <c r="AH409" s="5" t="s">
        <v>44</v>
      </c>
      <c r="AI409" s="5" t="s">
        <v>46</v>
      </c>
      <c r="AJ409" s="15">
        <f>SUM(AJ405:AJ408)</f>
        <v>40</v>
      </c>
      <c r="AK409" s="15">
        <f>SUM(AK405:AK408)</f>
        <v>41.111111111111114</v>
      </c>
      <c r="AL409" s="15">
        <f>SUM(AL405:AL408)</f>
        <v>0</v>
      </c>
      <c r="AM409" s="15">
        <f>SUM(AM405:AM408)</f>
        <v>168.88888888888889</v>
      </c>
      <c r="AT409" s="3"/>
    </row>
    <row r="410" spans="1:47" x14ac:dyDescent="0.2">
      <c r="A410"/>
      <c r="C410"/>
      <c r="G410"/>
      <c r="I410" s="189"/>
      <c r="J410"/>
      <c r="L410" s="3"/>
      <c r="N410"/>
      <c r="R410"/>
      <c r="S410"/>
      <c r="T410" s="130"/>
      <c r="U410" s="130"/>
      <c r="W410" s="7"/>
      <c r="Y410" s="17"/>
      <c r="Z410" s="7"/>
      <c r="AB410" s="18"/>
      <c r="AC410" s="18"/>
      <c r="AD410" s="18"/>
      <c r="AE410" s="4"/>
      <c r="AF410"/>
      <c r="AJ410" s="15"/>
      <c r="AM410" s="45"/>
      <c r="AT410" s="3"/>
    </row>
    <row r="411" spans="1:47" x14ac:dyDescent="0.2">
      <c r="A411" t="s">
        <v>193</v>
      </c>
      <c r="B411" s="77" t="s">
        <v>257</v>
      </c>
      <c r="C411" s="77">
        <v>4</v>
      </c>
      <c r="D411" s="77">
        <v>2</v>
      </c>
      <c r="E411" s="98">
        <v>2.73</v>
      </c>
      <c r="F411" s="77">
        <v>28</v>
      </c>
      <c r="G411" s="77">
        <v>5</v>
      </c>
      <c r="H411" s="190">
        <v>0</v>
      </c>
      <c r="I411" s="190">
        <v>0</v>
      </c>
      <c r="J411" s="77">
        <v>1</v>
      </c>
      <c r="K411" s="77">
        <v>2</v>
      </c>
      <c r="L411" s="98">
        <v>59.1</v>
      </c>
      <c r="M411" s="77">
        <v>51</v>
      </c>
      <c r="N411" s="77">
        <v>19</v>
      </c>
      <c r="O411" s="77">
        <v>18</v>
      </c>
      <c r="P411" s="77">
        <v>8</v>
      </c>
      <c r="Q411" s="77">
        <v>14</v>
      </c>
      <c r="R411" s="77">
        <v>1</v>
      </c>
      <c r="S411" s="77">
        <v>60</v>
      </c>
      <c r="T411" s="77">
        <v>239</v>
      </c>
      <c r="U411" s="77"/>
      <c r="V411" s="51">
        <f t="shared" ref="V411:V412" si="238">+(Q411-R411)/(T411-R411)*100</f>
        <v>5.46218487394958</v>
      </c>
      <c r="W411" s="7">
        <f>IF(V411&lt;LeagueRatings!$K$21,((LeagueRatings!$K$21-V411)/LeagueRatings!$K$21)*36,(LeagueRatings!$K$21-V411)*6.48)</f>
        <v>11.774065823471409</v>
      </c>
      <c r="X411" s="17">
        <v>-1.1000000000000001</v>
      </c>
      <c r="Y411" s="17">
        <f>(P411/(T411-R411))*100</f>
        <v>3.3613445378151261</v>
      </c>
      <c r="Z411" s="7">
        <f>IF(Y411&lt;LeagueRatings!$K$19,((LeagueRatings!$K$19-Y411)/LeagueRatings!$K$19)*36,(LeagueRatings!$K$19-Y411)/LeagueRatings!$K$22)</f>
        <v>-9.2784439618544052</v>
      </c>
      <c r="AA411" s="17">
        <v>0.51</v>
      </c>
      <c r="AB411" s="18">
        <f>+((LeagueRatings!$I$17-E411)*5)+9.5</f>
        <v>14.142909331694094</v>
      </c>
      <c r="AC411" s="18">
        <f t="shared" ref="AC411" si="239">IF(AB411&lt;4,4,AB411)</f>
        <v>14.142909331694094</v>
      </c>
      <c r="AD411" s="18">
        <f t="shared" ref="AD411" si="240">IF(M411&lt;L411,((1-(M411/L411))*7)-0.07,(1-(M411/L411))*5)</f>
        <v>0.88939086294416225</v>
      </c>
      <c r="AE411" s="4">
        <f t="shared" ref="AE411" si="241">+X411+AA411+AC411+AD411</f>
        <v>14.442300194638257</v>
      </c>
      <c r="AF411" t="s">
        <v>193</v>
      </c>
      <c r="AG411" s="5" t="s">
        <v>34</v>
      </c>
      <c r="AH411" s="5" t="s">
        <v>24</v>
      </c>
      <c r="AI411" s="5" t="s">
        <v>47</v>
      </c>
      <c r="AJ411" s="15">
        <f t="shared" ref="AJ411:AJ412" si="242">ROUNDUP(AO411,0)</f>
        <v>33</v>
      </c>
      <c r="AK411" s="73">
        <f>F411*LeagueRatings!$K$25</f>
        <v>15.555555555555557</v>
      </c>
      <c r="AL411" s="73">
        <f>G411*LeagueRatings!$K$25</f>
        <v>2.7777777777777777</v>
      </c>
      <c r="AM411" s="73">
        <f>T411*LeagueRatings!$K$25</f>
        <v>132.77777777777777</v>
      </c>
      <c r="AO411" s="116">
        <f>+L411*LeagueRatings!$K$25</f>
        <v>32.833333333333336</v>
      </c>
      <c r="AT411" s="98">
        <v>59.1</v>
      </c>
    </row>
    <row r="412" spans="1:47" x14ac:dyDescent="0.2">
      <c r="A412" t="s">
        <v>193</v>
      </c>
      <c r="B412" s="77" t="s">
        <v>244</v>
      </c>
      <c r="C412" s="77">
        <v>1</v>
      </c>
      <c r="D412" s="77">
        <v>0</v>
      </c>
      <c r="E412" s="98">
        <v>5.65</v>
      </c>
      <c r="F412" s="77">
        <v>24</v>
      </c>
      <c r="G412" s="77">
        <v>0</v>
      </c>
      <c r="H412" s="190">
        <v>0</v>
      </c>
      <c r="I412" s="190">
        <v>0</v>
      </c>
      <c r="J412" s="77">
        <v>0</v>
      </c>
      <c r="K412" s="77">
        <v>0</v>
      </c>
      <c r="L412" s="113">
        <v>28.67</v>
      </c>
      <c r="M412" s="77">
        <v>29</v>
      </c>
      <c r="N412" s="77">
        <v>18</v>
      </c>
      <c r="O412" s="77">
        <v>18</v>
      </c>
      <c r="P412" s="77">
        <v>6</v>
      </c>
      <c r="Q412" s="77">
        <v>10</v>
      </c>
      <c r="R412" s="77">
        <v>1</v>
      </c>
      <c r="S412" s="77">
        <v>28</v>
      </c>
      <c r="T412" s="77">
        <v>123</v>
      </c>
      <c r="U412" s="77"/>
      <c r="V412" s="51">
        <f t="shared" si="238"/>
        <v>7.3770491803278686</v>
      </c>
      <c r="W412" s="7">
        <f>IF(V412&lt;LeagueRatings!$K$10,((LeagueRatings!$K$10-V412)/LeagueRatings!$K$10)*36,(LeagueRatings!$K$10-V412)*6.48)</f>
        <v>3.4985725632628446</v>
      </c>
      <c r="X412" s="17">
        <v>-0.4</v>
      </c>
      <c r="Y412" s="17">
        <f t="shared" ref="Y412" si="243">(P412/(T412-R412))*100</f>
        <v>4.918032786885246</v>
      </c>
      <c r="Z412" s="7">
        <f>IF(Y412&lt;LeagueRatings!$K$8,((LeagueRatings!$K$8-Y412)/LeagueRatings!$K$8)*36,(LeagueRatings!$K$8-Y412)/LeagueRatings!$K$11)</f>
        <v>-20.548331296716547</v>
      </c>
      <c r="AA412" s="17">
        <v>1.76</v>
      </c>
      <c r="AB412" s="18">
        <f>+((LeagueRatings!$I$6-E412)*5)+9.5</f>
        <v>0.32249387233257742</v>
      </c>
      <c r="AC412" s="18">
        <f t="shared" ref="AC412" si="244">IF(AB412&lt;4,4,AB412)</f>
        <v>4</v>
      </c>
      <c r="AD412" s="18">
        <f t="shared" ref="AD412" si="245">IF(M412&lt;L412,((1-(M412/L412))*7)-0.07,(1-(M412/L412))*5)</f>
        <v>-5.7551447506103415E-2</v>
      </c>
      <c r="AE412" s="4">
        <f t="shared" ref="AE412" si="246">+X412+AA412+AC412+AD412</f>
        <v>5.302448552493896</v>
      </c>
      <c r="AF412" t="s">
        <v>193</v>
      </c>
      <c r="AG412" s="5" t="s">
        <v>25</v>
      </c>
      <c r="AH412" s="5" t="s">
        <v>51</v>
      </c>
      <c r="AI412" s="5" t="s">
        <v>26</v>
      </c>
      <c r="AJ412" s="73">
        <f t="shared" si="242"/>
        <v>16</v>
      </c>
      <c r="AK412" s="73">
        <f>F412*LeagueRatings!$K$25</f>
        <v>13.333333333333334</v>
      </c>
      <c r="AL412" s="73">
        <f>G412*LeagueRatings!$K$25</f>
        <v>0</v>
      </c>
      <c r="AM412" s="73">
        <f>T412*LeagueRatings!$K$25</f>
        <v>68.333333333333343</v>
      </c>
      <c r="AO412" s="116">
        <f>+L412*LeagueRatings!$K$25</f>
        <v>15.927777777777779</v>
      </c>
      <c r="AT412" s="113">
        <v>28.67</v>
      </c>
    </row>
    <row r="413" spans="1:47" x14ac:dyDescent="0.2">
      <c r="A413"/>
      <c r="C413"/>
      <c r="G413"/>
      <c r="I413" s="189"/>
      <c r="J413"/>
      <c r="L413" s="3">
        <f>(L411/100)/((L411+L412)/100)</f>
        <v>0.6733508032357296</v>
      </c>
      <c r="N413"/>
      <c r="R413"/>
      <c r="S413"/>
      <c r="T413" s="130"/>
      <c r="U413" s="130"/>
      <c r="W413" s="7">
        <f>W411*L413</f>
        <v>7.9280766795848248</v>
      </c>
      <c r="Y413" s="17"/>
      <c r="Z413" s="7">
        <f>Z411*L413</f>
        <v>-6.2476476944923691</v>
      </c>
      <c r="AB413" s="18"/>
      <c r="AC413" s="18"/>
      <c r="AD413" s="18"/>
      <c r="AE413" s="4">
        <f>AE411*L413</f>
        <v>9.7247344366312038</v>
      </c>
      <c r="AF413"/>
      <c r="AJ413" s="15"/>
      <c r="AM413" s="45"/>
      <c r="AT413" s="3">
        <f>(AT411/100)/((AT411+AT412)/100)</f>
        <v>0.6733508032357296</v>
      </c>
    </row>
    <row r="414" spans="1:47" s="27" customFormat="1" x14ac:dyDescent="0.2">
      <c r="A414"/>
      <c r="B414"/>
      <c r="C414"/>
      <c r="D414"/>
      <c r="E414" s="3"/>
      <c r="F414"/>
      <c r="G414"/>
      <c r="H414" s="189"/>
      <c r="I414" s="189"/>
      <c r="J414"/>
      <c r="K414"/>
      <c r="L414" s="3">
        <f>(L412/100)/((L411+L412)/100)</f>
        <v>0.32664919676427023</v>
      </c>
      <c r="M414"/>
      <c r="N414"/>
      <c r="O414"/>
      <c r="P414"/>
      <c r="Q414"/>
      <c r="R414"/>
      <c r="S414"/>
      <c r="T414" s="130"/>
      <c r="U414" s="130"/>
      <c r="V414" s="17"/>
      <c r="W414" s="7">
        <f>W412*L414</f>
        <v>1.1428059176113221</v>
      </c>
      <c r="X414" s="17"/>
      <c r="Y414" s="17"/>
      <c r="Z414" s="7">
        <f>Z412*L414</f>
        <v>-6.712095912918576</v>
      </c>
      <c r="AA414" s="17"/>
      <c r="AB414" s="18"/>
      <c r="AC414" s="18"/>
      <c r="AD414" s="18"/>
      <c r="AE414" s="4">
        <f>AE412*L414</f>
        <v>1.7320405605559985</v>
      </c>
      <c r="AF414"/>
      <c r="AG414" s="5"/>
      <c r="AH414" s="5"/>
      <c r="AI414" s="5"/>
      <c r="AJ414" s="15"/>
      <c r="AK414" s="15"/>
      <c r="AL414" s="15"/>
      <c r="AM414" s="45"/>
      <c r="AN414" s="25"/>
      <c r="AO414" s="116"/>
      <c r="AP414" s="116"/>
      <c r="AQ414" s="116"/>
      <c r="AR414" s="116"/>
      <c r="AS414" s="25"/>
      <c r="AT414" s="3">
        <f>(AT412/100)/((AT411+AT412)/100)</f>
        <v>0.32664919676427023</v>
      </c>
      <c r="AU414" s="25"/>
    </row>
    <row r="415" spans="1:47" x14ac:dyDescent="0.2">
      <c r="A415"/>
      <c r="C415"/>
      <c r="G415"/>
      <c r="I415" s="189"/>
      <c r="J415"/>
      <c r="L415" s="3"/>
      <c r="N415"/>
      <c r="R415"/>
      <c r="S415"/>
      <c r="T415" s="130"/>
      <c r="U415" s="130"/>
      <c r="W415" s="7">
        <f>SUM(W413:W414)</f>
        <v>9.070882597196146</v>
      </c>
      <c r="Y415" s="17"/>
      <c r="Z415" s="7">
        <f>SUM(Z413:Z414)</f>
        <v>-12.959743607410946</v>
      </c>
      <c r="AB415" s="18"/>
      <c r="AC415" s="18"/>
      <c r="AD415" s="18"/>
      <c r="AE415" s="17">
        <f>SUM(AE413:AE414)</f>
        <v>11.456774997187203</v>
      </c>
      <c r="AF415"/>
      <c r="AG415" s="5" t="s">
        <v>17</v>
      </c>
      <c r="AH415" s="5" t="s">
        <v>70</v>
      </c>
      <c r="AI415" s="5" t="s">
        <v>49</v>
      </c>
      <c r="AJ415" s="15">
        <f>SUM(AJ411:AJ414)</f>
        <v>49</v>
      </c>
      <c r="AK415" s="15">
        <f>SUM(AK411:AK414)</f>
        <v>28.888888888888893</v>
      </c>
      <c r="AL415" s="15">
        <f>SUM(AL411:AL414)</f>
        <v>2.7777777777777777</v>
      </c>
      <c r="AM415" s="15">
        <f>SUM(AM411:AM414)</f>
        <v>201.11111111111111</v>
      </c>
      <c r="AT415" s="3"/>
    </row>
    <row r="416" spans="1:47" x14ac:dyDescent="0.2">
      <c r="A416"/>
      <c r="C416"/>
      <c r="G416"/>
      <c r="I416" s="189"/>
      <c r="J416"/>
      <c r="L416" s="3"/>
      <c r="N416"/>
      <c r="R416"/>
      <c r="S416"/>
      <c r="T416" s="130"/>
      <c r="U416" s="130"/>
      <c r="W416" s="7"/>
      <c r="Y416" s="17"/>
      <c r="Z416" s="7"/>
      <c r="AB416" s="18"/>
      <c r="AC416" s="18"/>
      <c r="AD416" s="18"/>
      <c r="AE416" s="4"/>
      <c r="AF416"/>
      <c r="AJ416" s="15"/>
      <c r="AM416" s="45"/>
      <c r="AT416" s="3"/>
    </row>
    <row r="417" spans="1:47" x14ac:dyDescent="0.2">
      <c r="A417" t="s">
        <v>167</v>
      </c>
      <c r="B417" s="77" t="s">
        <v>233</v>
      </c>
      <c r="C417" s="77">
        <v>1</v>
      </c>
      <c r="D417" s="77">
        <v>0</v>
      </c>
      <c r="E417" s="98">
        <v>2.72</v>
      </c>
      <c r="F417" s="77">
        <v>34</v>
      </c>
      <c r="G417" s="77">
        <v>0</v>
      </c>
      <c r="H417" s="190">
        <v>0</v>
      </c>
      <c r="I417" s="190">
        <v>0</v>
      </c>
      <c r="J417" s="77">
        <v>0</v>
      </c>
      <c r="K417" s="77">
        <v>1</v>
      </c>
      <c r="L417" s="113">
        <v>36.1</v>
      </c>
      <c r="M417" s="77">
        <v>35</v>
      </c>
      <c r="N417" s="77">
        <v>14</v>
      </c>
      <c r="O417" s="77">
        <v>11</v>
      </c>
      <c r="P417" s="77">
        <v>2</v>
      </c>
      <c r="Q417" s="77">
        <v>12</v>
      </c>
      <c r="R417" s="77">
        <v>2</v>
      </c>
      <c r="S417" s="77">
        <v>30</v>
      </c>
      <c r="T417" s="77">
        <v>155</v>
      </c>
      <c r="U417" s="77"/>
      <c r="V417" s="51">
        <f t="shared" ref="V417" si="247">+(Q417-R417)/(T417-R417)*100</f>
        <v>6.5359477124183014</v>
      </c>
      <c r="W417" s="7">
        <f>IF(V417&lt;LeagueRatings!$K$10,((LeagueRatings!$K$10-V417)/LeagueRatings!$K$10)*36,(LeagueRatings!$K$10-V417)*6.48)</f>
        <v>7.2042545585916224</v>
      </c>
      <c r="X417" s="17">
        <v>-0.65</v>
      </c>
      <c r="Y417" s="17">
        <f>(P417/(T417-R417))*100</f>
        <v>1.3071895424836601</v>
      </c>
      <c r="Z417" s="7">
        <f>IF(Y417&lt;LeagueRatings!$K$8,((LeagueRatings!$K$8-Y417)/LeagueRatings!$K$8)*36,(LeagueRatings!$K$8-Y417)/LeagueRatings!$K$11)</f>
        <v>15.939727076325648</v>
      </c>
      <c r="AA417" s="17">
        <v>-1.59</v>
      </c>
      <c r="AB417" s="18">
        <f>+((LeagueRatings!$I$6-E417)*5)+9.5</f>
        <v>14.972493872332578</v>
      </c>
      <c r="AC417" s="18">
        <f t="shared" ref="AC417:AC418" si="248">IF(AB417&lt;4,4,AB417)</f>
        <v>14.972493872332578</v>
      </c>
      <c r="AD417" s="18">
        <f>IF(M417&lt;L417,((1-(M417/L417))*7)-0.07,(1-(M417/L417))*5)</f>
        <v>0.14329639889196705</v>
      </c>
      <c r="AE417" s="4">
        <f t="shared" ref="AE417:AE418" si="249">+X417+AA417+AC417+AD417</f>
        <v>12.875790271224545</v>
      </c>
      <c r="AF417" t="s">
        <v>167</v>
      </c>
      <c r="AG417" s="8" t="s">
        <v>22</v>
      </c>
      <c r="AH417" s="8" t="s">
        <v>21</v>
      </c>
      <c r="AI417" s="8" t="s">
        <v>87</v>
      </c>
      <c r="AJ417" s="73">
        <f t="shared" ref="AJ417:AJ418" si="250">ROUNDUP(AO417,0)</f>
        <v>21</v>
      </c>
      <c r="AK417" s="73">
        <f>F417*LeagueRatings!$K$25</f>
        <v>18.888888888888889</v>
      </c>
      <c r="AL417" s="73">
        <f>G417*LeagueRatings!$K$25</f>
        <v>0</v>
      </c>
      <c r="AM417" s="73">
        <f>T417*LeagueRatings!$K$25</f>
        <v>86.111111111111114</v>
      </c>
      <c r="AN417" s="28"/>
      <c r="AO417" s="116">
        <f>+L417*LeagueRatings!$K$25</f>
        <v>20.055555555555557</v>
      </c>
      <c r="AS417" s="28"/>
      <c r="AT417" s="113">
        <v>36.1</v>
      </c>
      <c r="AU417" s="28"/>
    </row>
    <row r="418" spans="1:47" x14ac:dyDescent="0.2">
      <c r="A418" t="s">
        <v>167</v>
      </c>
      <c r="B418" s="77" t="s">
        <v>247</v>
      </c>
      <c r="C418" s="77">
        <v>0</v>
      </c>
      <c r="D418" s="77">
        <v>0</v>
      </c>
      <c r="E418" s="98">
        <v>2.5299999999999998</v>
      </c>
      <c r="F418" s="77">
        <v>12</v>
      </c>
      <c r="G418" s="77">
        <v>0</v>
      </c>
      <c r="H418" s="190">
        <v>0</v>
      </c>
      <c r="I418" s="190">
        <v>0</v>
      </c>
      <c r="J418" s="77">
        <v>0</v>
      </c>
      <c r="K418" s="77">
        <v>0</v>
      </c>
      <c r="L418" s="98">
        <v>10.67</v>
      </c>
      <c r="M418" s="77">
        <v>10</v>
      </c>
      <c r="N418" s="77">
        <v>3</v>
      </c>
      <c r="O418" s="77">
        <v>3</v>
      </c>
      <c r="P418" s="77">
        <v>0</v>
      </c>
      <c r="Q418" s="77">
        <v>2</v>
      </c>
      <c r="R418" s="77">
        <v>0</v>
      </c>
      <c r="S418" s="77">
        <v>10</v>
      </c>
      <c r="T418" s="77">
        <v>45</v>
      </c>
      <c r="U418" s="77"/>
      <c r="V418" s="53">
        <f>+(Q418-R418)/(T418-R418)*100</f>
        <v>4.4444444444444446</v>
      </c>
      <c r="W418" s="54">
        <f>IF(V418&lt;LeagueRatings!$K$21,((LeagueRatings!$K$21-V418)/LeagueRatings!$K$21)*36,(LeagueRatings!$K$21-V418)*6.48)</f>
        <v>16.287957832431438</v>
      </c>
      <c r="X418" s="55">
        <v>-1.49</v>
      </c>
      <c r="Y418" s="55">
        <f>(P418/(T418-R418))*100</f>
        <v>0</v>
      </c>
      <c r="Z418" s="54">
        <f>IF(Y418&lt;LeagueRatings!$K$19,((LeagueRatings!$K$19-Y418)/LeagueRatings!$K$19)*36,(LeagueRatings!$K$19-Y418)/LeagueRatings!$K$22)</f>
        <v>36</v>
      </c>
      <c r="AA418" s="55">
        <v>-3.26</v>
      </c>
      <c r="AB418" s="56">
        <f>+((LeagueRatings!$I$17-E418)*5)+9.5</f>
        <v>15.142909331694096</v>
      </c>
      <c r="AC418" s="56">
        <f t="shared" si="248"/>
        <v>15.142909331694096</v>
      </c>
      <c r="AD418" s="18">
        <f>IF(M418&lt;L418,((1-(M418/L418))*7)-0.07,(1-(M418/L418))*5)</f>
        <v>0.36955014058106833</v>
      </c>
      <c r="AE418" s="57">
        <f t="shared" si="249"/>
        <v>10.762459472275165</v>
      </c>
      <c r="AF418" t="s">
        <v>167</v>
      </c>
      <c r="AG418" s="5" t="s">
        <v>17</v>
      </c>
      <c r="AH418" s="5" t="s">
        <v>88</v>
      </c>
      <c r="AI418" s="5" t="s">
        <v>30</v>
      </c>
      <c r="AJ418" s="15">
        <f t="shared" si="250"/>
        <v>6</v>
      </c>
      <c r="AK418" s="73">
        <f>F418*LeagueRatings!$K$25</f>
        <v>6.666666666666667</v>
      </c>
      <c r="AL418" s="73">
        <f>G418*LeagueRatings!$K$25</f>
        <v>0</v>
      </c>
      <c r="AM418" s="73">
        <f>T418*LeagueRatings!$K$25</f>
        <v>25</v>
      </c>
      <c r="AN418"/>
      <c r="AO418" s="116">
        <f>+L418*LeagueRatings!$K$25</f>
        <v>5.927777777777778</v>
      </c>
      <c r="AS418"/>
      <c r="AT418" s="98">
        <v>10.67</v>
      </c>
      <c r="AU418"/>
    </row>
    <row r="419" spans="1:47" x14ac:dyDescent="0.2">
      <c r="A419"/>
      <c r="C419"/>
      <c r="G419"/>
      <c r="I419" s="189"/>
      <c r="J419"/>
      <c r="L419" s="3">
        <f>(L417/100)/((L417+L418)/100)</f>
        <v>0.77186230489630103</v>
      </c>
      <c r="N419"/>
      <c r="R419"/>
      <c r="S419"/>
      <c r="T419" s="130"/>
      <c r="U419" s="130"/>
      <c r="W419" s="7">
        <f>W417*L419</f>
        <v>5.5606925286542133</v>
      </c>
      <c r="Y419" s="17"/>
      <c r="Z419" s="7">
        <f>Z417*L419</f>
        <v>12.303274480550693</v>
      </c>
      <c r="AB419" s="18"/>
      <c r="AC419" s="18"/>
      <c r="AD419" s="18"/>
      <c r="AE419" s="4">
        <f>AE417*L419</f>
        <v>9.9383371561087461</v>
      </c>
      <c r="AF419"/>
      <c r="AJ419" s="15"/>
      <c r="AM419" s="45"/>
      <c r="AT419" s="3">
        <f>(AT417/100)/((AT417+AT418)/100)</f>
        <v>0.77186230489630103</v>
      </c>
    </row>
    <row r="420" spans="1:47" customFormat="1" x14ac:dyDescent="0.2">
      <c r="E420" s="3"/>
      <c r="H420" s="189"/>
      <c r="I420" s="189"/>
      <c r="L420" s="3">
        <f>(L418/100)/((L417+L418)/100)</f>
        <v>0.22813769510369897</v>
      </c>
      <c r="T420" s="130"/>
      <c r="U420" s="130"/>
      <c r="V420" s="17"/>
      <c r="W420" s="7">
        <f>W418*L420</f>
        <v>3.7158971578371491</v>
      </c>
      <c r="X420" s="17"/>
      <c r="Y420" s="17"/>
      <c r="Z420" s="7">
        <f>Z418*L420</f>
        <v>8.2129570237331624</v>
      </c>
      <c r="AA420" s="17"/>
      <c r="AB420" s="18"/>
      <c r="AC420" s="18"/>
      <c r="AD420" s="18"/>
      <c r="AE420" s="4">
        <f>AE418*L420</f>
        <v>2.4553226976518285</v>
      </c>
      <c r="AG420" s="5"/>
      <c r="AH420" s="5"/>
      <c r="AI420" s="5"/>
      <c r="AJ420" s="15"/>
      <c r="AK420" s="15"/>
      <c r="AL420" s="15"/>
      <c r="AM420" s="45"/>
      <c r="AN420" s="25"/>
      <c r="AO420" s="116"/>
      <c r="AP420" s="116"/>
      <c r="AQ420" s="116"/>
      <c r="AR420" s="116"/>
      <c r="AS420" s="25"/>
      <c r="AT420" s="3">
        <f>(AT418/100)/((AT417+AT418)/100)</f>
        <v>0.22813769510369897</v>
      </c>
      <c r="AU420" s="25"/>
    </row>
    <row r="421" spans="1:47" x14ac:dyDescent="0.2">
      <c r="A421"/>
      <c r="C421"/>
      <c r="G421"/>
      <c r="I421" s="189"/>
      <c r="J421"/>
      <c r="L421" s="3"/>
      <c r="N421"/>
      <c r="R421"/>
      <c r="S421"/>
      <c r="T421" s="130"/>
      <c r="U421" s="130"/>
      <c r="W421" s="7">
        <f>SUM(W419:W420)</f>
        <v>9.2765896864913628</v>
      </c>
      <c r="Y421" s="17"/>
      <c r="Z421" s="7">
        <f>SUM(Z419:Z420)</f>
        <v>20.516231504283855</v>
      </c>
      <c r="AB421" s="18"/>
      <c r="AC421" s="18"/>
      <c r="AD421" s="18"/>
      <c r="AE421" s="17">
        <f>SUM(AE419:AE420)</f>
        <v>12.393659853760575</v>
      </c>
      <c r="AF421"/>
      <c r="AG421" s="5" t="s">
        <v>22</v>
      </c>
      <c r="AH421" s="5" t="s">
        <v>70</v>
      </c>
      <c r="AI421" s="5" t="s">
        <v>36</v>
      </c>
      <c r="AJ421" s="15">
        <f>SUM(AJ417:AJ420)</f>
        <v>27</v>
      </c>
      <c r="AK421" s="15">
        <f>SUM(AK417:AK420)</f>
        <v>25.555555555555557</v>
      </c>
      <c r="AL421" s="15">
        <f>SUM(AL417:AL420)</f>
        <v>0</v>
      </c>
      <c r="AM421" s="15">
        <f>SUM(AM417:AM420)</f>
        <v>111.11111111111111</v>
      </c>
      <c r="AT421" s="3"/>
    </row>
    <row r="422" spans="1:47" x14ac:dyDescent="0.2">
      <c r="A422"/>
      <c r="C422"/>
      <c r="G422"/>
      <c r="I422" s="189"/>
      <c r="J422"/>
      <c r="L422" s="3"/>
      <c r="N422"/>
      <c r="R422"/>
      <c r="S422"/>
      <c r="T422" s="130"/>
      <c r="U422" s="130"/>
      <c r="W422" s="7"/>
      <c r="Y422" s="17"/>
      <c r="Z422" s="7"/>
      <c r="AB422" s="18"/>
      <c r="AC422" s="18"/>
      <c r="AD422" s="18"/>
      <c r="AE422" s="4"/>
      <c r="AF422"/>
      <c r="AJ422" s="15"/>
      <c r="AM422" s="45"/>
      <c r="AT422" s="3"/>
    </row>
    <row r="423" spans="1:47" x14ac:dyDescent="0.2">
      <c r="A423" t="s">
        <v>186</v>
      </c>
      <c r="B423" s="77" t="s">
        <v>239</v>
      </c>
      <c r="C423" s="77">
        <v>3</v>
      </c>
      <c r="D423" s="77">
        <v>10</v>
      </c>
      <c r="E423" s="98">
        <v>5.31</v>
      </c>
      <c r="F423" s="77">
        <v>22</v>
      </c>
      <c r="G423" s="77">
        <v>17</v>
      </c>
      <c r="H423" s="190">
        <v>0</v>
      </c>
      <c r="I423" s="190">
        <v>0</v>
      </c>
      <c r="J423" s="77">
        <v>0</v>
      </c>
      <c r="K423" s="77">
        <v>0</v>
      </c>
      <c r="L423" s="113">
        <v>100</v>
      </c>
      <c r="M423" s="77">
        <v>89</v>
      </c>
      <c r="N423" s="77">
        <v>63</v>
      </c>
      <c r="O423" s="77">
        <v>59</v>
      </c>
      <c r="P423" s="77">
        <v>12</v>
      </c>
      <c r="Q423" s="77">
        <v>55</v>
      </c>
      <c r="R423" s="77">
        <v>4</v>
      </c>
      <c r="S423" s="77">
        <v>109</v>
      </c>
      <c r="T423" s="77">
        <v>440</v>
      </c>
      <c r="U423" s="77"/>
      <c r="V423" s="51">
        <f t="shared" ref="V423:V424" si="251">+(Q423-R423)/(T423-R423)*100</f>
        <v>11.697247706422019</v>
      </c>
      <c r="W423" s="7">
        <f>IF(V423&lt;LeagueRatings!$K$21,((LeagueRatings!$K$21-V423)/LeagueRatings!$K$21)*36,(LeagueRatings!$K$21-V423)*6.48)</f>
        <v>-23.200875055422905</v>
      </c>
      <c r="X423" s="17">
        <v>2.5499999999999998</v>
      </c>
      <c r="Y423" s="17">
        <f>(P423/(T423-R423))*100</f>
        <v>2.7522935779816518</v>
      </c>
      <c r="Z423" s="7">
        <f>IF(Y423&lt;LeagueRatings!$K$19,((LeagueRatings!$K$19-Y423)/LeagueRatings!$K$19)*36,(LeagueRatings!$K$19-Y423)/LeagueRatings!$K$22)</f>
        <v>-4.2828574373775936</v>
      </c>
      <c r="AA423" s="17">
        <v>0.16</v>
      </c>
      <c r="AB423" s="18">
        <f>+((LeagueRatings!$I$6-E423)*5)+9.5</f>
        <v>2.0224938723325803</v>
      </c>
      <c r="AC423" s="18">
        <f t="shared" ref="AC423:AC424" si="252">IF(AB423&lt;4,4,AB423)</f>
        <v>4</v>
      </c>
      <c r="AD423" s="18">
        <f>IF(M423&lt;L423,((1-(M423/L423))*7)-0.07,(1-(M423/L423))*5)</f>
        <v>0.7</v>
      </c>
      <c r="AE423" s="4">
        <f t="shared" ref="AE423:AE424" si="253">+X423+AA423+AC423+AD423</f>
        <v>7.41</v>
      </c>
      <c r="AF423" t="s">
        <v>186</v>
      </c>
      <c r="AG423" s="5" t="s">
        <v>59</v>
      </c>
      <c r="AH423" s="5" t="s">
        <v>35</v>
      </c>
      <c r="AI423" s="5" t="s">
        <v>32</v>
      </c>
      <c r="AJ423" s="73">
        <f t="shared" ref="AJ423:AJ424" si="254">ROUNDUP(AO423,0)</f>
        <v>56</v>
      </c>
      <c r="AK423" s="73">
        <f>F423*LeagueRatings!$K$25</f>
        <v>12.222222222222223</v>
      </c>
      <c r="AL423" s="73">
        <f>G423*LeagueRatings!$K$25</f>
        <v>9.4444444444444446</v>
      </c>
      <c r="AM423" s="73">
        <f>T423*LeagueRatings!$K$25</f>
        <v>244.44444444444446</v>
      </c>
      <c r="AN423" s="29"/>
      <c r="AO423" s="116">
        <f>+L423*LeagueRatings!$K$25</f>
        <v>55.555555555555557</v>
      </c>
      <c r="AS423" s="29"/>
      <c r="AT423" s="113">
        <v>100</v>
      </c>
      <c r="AU423" s="29"/>
    </row>
    <row r="424" spans="1:47" x14ac:dyDescent="0.2">
      <c r="A424" t="s">
        <v>186</v>
      </c>
      <c r="B424" s="77" t="s">
        <v>235</v>
      </c>
      <c r="C424" s="77">
        <v>3</v>
      </c>
      <c r="D424" s="77">
        <v>2</v>
      </c>
      <c r="E424" s="98">
        <v>5.4</v>
      </c>
      <c r="F424" s="77">
        <v>12</v>
      </c>
      <c r="G424" s="77">
        <v>11</v>
      </c>
      <c r="H424" s="190">
        <v>0</v>
      </c>
      <c r="I424" s="190">
        <v>0</v>
      </c>
      <c r="J424" s="77">
        <v>0</v>
      </c>
      <c r="K424" s="77">
        <v>0</v>
      </c>
      <c r="L424" s="113">
        <v>56.67</v>
      </c>
      <c r="M424" s="77">
        <v>54</v>
      </c>
      <c r="N424" s="77">
        <v>34</v>
      </c>
      <c r="O424" s="77">
        <v>34</v>
      </c>
      <c r="P424" s="77">
        <v>7</v>
      </c>
      <c r="Q424" s="77">
        <v>32</v>
      </c>
      <c r="R424" s="77">
        <v>1</v>
      </c>
      <c r="S424" s="77">
        <v>58</v>
      </c>
      <c r="T424" s="77">
        <v>253</v>
      </c>
      <c r="U424" s="77"/>
      <c r="V424" s="51">
        <f t="shared" si="251"/>
        <v>12.301587301587301</v>
      </c>
      <c r="W424" s="7">
        <f>IF(V424&lt;LeagueRatings!$K$10,((LeagueRatings!$K$10-V424)/LeagueRatings!$K$10)*36,(LeagueRatings!$K$10-V424)*6.48)</f>
        <v>-26.765287208401947</v>
      </c>
      <c r="X424" s="17">
        <v>3.23</v>
      </c>
      <c r="Y424" s="17">
        <f>(P424/(T424-R424))*100</f>
        <v>2.7777777777777777</v>
      </c>
      <c r="Z424" s="7">
        <f>IF(Y424&lt;LeagueRatings!$K$8,((LeagueRatings!$K$8-Y424)/LeagueRatings!$K$8)*36,(LeagueRatings!$K$8-Y424)/LeagueRatings!$K$11)</f>
        <v>-3.4503872216844131</v>
      </c>
      <c r="AA424" s="17">
        <v>-7.0000000000000007E-2</v>
      </c>
      <c r="AB424" s="18">
        <f>+((LeagueRatings!$I$6-E424)*5)+9.5</f>
        <v>1.5724938723325774</v>
      </c>
      <c r="AC424" s="18">
        <f t="shared" si="252"/>
        <v>4</v>
      </c>
      <c r="AD424" s="18">
        <f>IF(M424&lt;L424,((1-(M424/L424))*7)-0.07,(1-(M424/L424))*5)</f>
        <v>0.25980412916887291</v>
      </c>
      <c r="AE424" s="4">
        <f t="shared" si="253"/>
        <v>7.419804129168873</v>
      </c>
      <c r="AF424" t="s">
        <v>186</v>
      </c>
      <c r="AG424" s="5" t="s">
        <v>59</v>
      </c>
      <c r="AH424" s="5" t="s">
        <v>15</v>
      </c>
      <c r="AI424" s="5" t="s">
        <v>62</v>
      </c>
      <c r="AJ424" s="73">
        <f t="shared" si="254"/>
        <v>32</v>
      </c>
      <c r="AK424" s="73">
        <f>F424*LeagueRatings!$K$25</f>
        <v>6.666666666666667</v>
      </c>
      <c r="AL424" s="73">
        <f>G424*LeagueRatings!$K$25</f>
        <v>6.1111111111111116</v>
      </c>
      <c r="AM424" s="73">
        <f>T424*LeagueRatings!$K$25</f>
        <v>140.55555555555557</v>
      </c>
      <c r="AO424" s="116">
        <f>+L424*LeagueRatings!$K$25</f>
        <v>31.483333333333334</v>
      </c>
      <c r="AT424" s="113">
        <v>56.67</v>
      </c>
    </row>
    <row r="425" spans="1:47" x14ac:dyDescent="0.2">
      <c r="A425"/>
      <c r="C425"/>
      <c r="G425"/>
      <c r="I425" s="189"/>
      <c r="J425"/>
      <c r="L425" s="3">
        <f>(L423/100)/((L423+L424)/100)</f>
        <v>0.63828429182357815</v>
      </c>
      <c r="N425"/>
      <c r="R425"/>
      <c r="S425"/>
      <c r="T425" s="130"/>
      <c r="U425" s="130"/>
      <c r="W425" s="7">
        <f>W423*L425</f>
        <v>-14.808754104437929</v>
      </c>
      <c r="Y425" s="17"/>
      <c r="Z425" s="7">
        <f>Z423*L425</f>
        <v>-2.7336806263979021</v>
      </c>
      <c r="AB425" s="18"/>
      <c r="AC425" s="18"/>
      <c r="AD425" s="18"/>
      <c r="AE425" s="4">
        <f>AE423*L425</f>
        <v>4.7296866024127144</v>
      </c>
      <c r="AF425"/>
      <c r="AJ425" s="15"/>
      <c r="AM425" s="45"/>
      <c r="AT425" s="3">
        <f>(AT423/100)/((AT423+AT424)/100)</f>
        <v>0.63828429182357815</v>
      </c>
    </row>
    <row r="426" spans="1:47" customFormat="1" x14ac:dyDescent="0.2">
      <c r="E426" s="3"/>
      <c r="H426" s="189"/>
      <c r="I426" s="189"/>
      <c r="L426" s="3">
        <f>(L424/100)/((L423+L424)/100)</f>
        <v>0.36171570817642174</v>
      </c>
      <c r="T426" s="130"/>
      <c r="U426" s="130"/>
      <c r="V426" s="17"/>
      <c r="W426" s="7">
        <f>W424*L426</f>
        <v>-9.6814248171324326</v>
      </c>
      <c r="X426" s="17"/>
      <c r="Y426" s="17"/>
      <c r="Z426" s="7">
        <f>Z424*L426</f>
        <v>-1.2480592573744538</v>
      </c>
      <c r="AA426" s="17"/>
      <c r="AB426" s="18"/>
      <c r="AC426" s="18"/>
      <c r="AD426" s="18"/>
      <c r="AE426" s="4">
        <f>AE424*L426</f>
        <v>2.6838597051126571</v>
      </c>
      <c r="AG426" s="5"/>
      <c r="AH426" s="5"/>
      <c r="AI426" s="5"/>
      <c r="AJ426" s="15"/>
      <c r="AK426" s="15"/>
      <c r="AL426" s="15"/>
      <c r="AM426" s="45"/>
      <c r="AN426" s="25"/>
      <c r="AO426" s="116"/>
      <c r="AP426" s="116"/>
      <c r="AQ426" s="116"/>
      <c r="AR426" s="116"/>
      <c r="AS426" s="25"/>
      <c r="AT426" s="3">
        <f>(AT424/100)/((AT423+AT424)/100)</f>
        <v>0.36171570817642174</v>
      </c>
      <c r="AU426" s="25"/>
    </row>
    <row r="427" spans="1:47" customFormat="1" x14ac:dyDescent="0.2">
      <c r="E427" s="3"/>
      <c r="H427" s="189"/>
      <c r="I427" s="189"/>
      <c r="L427" s="3"/>
      <c r="T427" s="130"/>
      <c r="U427" s="130"/>
      <c r="V427" s="17"/>
      <c r="W427" s="7">
        <f>SUM(W425:W426)</f>
        <v>-24.490178921570362</v>
      </c>
      <c r="X427" s="17"/>
      <c r="Y427" s="17"/>
      <c r="Z427" s="7">
        <f>SUM(Z425:Z426)</f>
        <v>-3.9817398837723559</v>
      </c>
      <c r="AA427" s="17"/>
      <c r="AB427" s="18"/>
      <c r="AC427" s="18"/>
      <c r="AD427" s="18"/>
      <c r="AE427" s="17">
        <f>SUM(AE425:AE426)</f>
        <v>7.4135463075253716</v>
      </c>
      <c r="AG427" s="5" t="s">
        <v>59</v>
      </c>
      <c r="AH427" s="5" t="s">
        <v>77</v>
      </c>
      <c r="AI427" s="5" t="s">
        <v>16</v>
      </c>
      <c r="AJ427" s="15">
        <f>SUM(AJ423:AJ426)</f>
        <v>88</v>
      </c>
      <c r="AK427" s="15">
        <f>SUM(AK423:AK426)</f>
        <v>18.888888888888889</v>
      </c>
      <c r="AL427" s="15">
        <f>SUM(AL423:AL426)</f>
        <v>15.555555555555557</v>
      </c>
      <c r="AM427" s="15">
        <f>SUM(AM423:AM426)</f>
        <v>385</v>
      </c>
      <c r="AN427" s="25"/>
      <c r="AO427" s="116"/>
      <c r="AP427" s="116"/>
      <c r="AQ427" s="116"/>
      <c r="AR427" s="116"/>
      <c r="AS427" s="25"/>
      <c r="AT427" s="3"/>
      <c r="AU427" s="25"/>
    </row>
    <row r="428" spans="1:47" x14ac:dyDescent="0.2">
      <c r="A428"/>
      <c r="C428"/>
      <c r="G428"/>
      <c r="I428" s="189"/>
      <c r="J428"/>
      <c r="L428" s="3"/>
      <c r="N428"/>
      <c r="R428"/>
      <c r="S428"/>
      <c r="T428" s="130"/>
      <c r="U428" s="130"/>
      <c r="W428" s="7"/>
      <c r="Y428" s="17"/>
      <c r="Z428" s="7"/>
      <c r="AB428" s="18"/>
      <c r="AC428" s="18"/>
      <c r="AD428" s="18"/>
      <c r="AE428" s="4"/>
      <c r="AF428"/>
      <c r="AJ428" s="15"/>
      <c r="AM428" s="45"/>
      <c r="AT428" s="3"/>
    </row>
    <row r="429" spans="1:47" x14ac:dyDescent="0.2">
      <c r="A429" t="s">
        <v>157</v>
      </c>
      <c r="B429" s="77" t="s">
        <v>236</v>
      </c>
      <c r="C429" s="77">
        <v>8</v>
      </c>
      <c r="D429" s="77">
        <v>10</v>
      </c>
      <c r="E429" s="98">
        <v>5.52</v>
      </c>
      <c r="F429" s="77">
        <v>21</v>
      </c>
      <c r="G429" s="77">
        <v>21</v>
      </c>
      <c r="H429" s="190">
        <v>1</v>
      </c>
      <c r="I429" s="190">
        <v>1</v>
      </c>
      <c r="J429" s="77">
        <v>0</v>
      </c>
      <c r="K429" s="77">
        <v>0</v>
      </c>
      <c r="L429" s="113">
        <v>119</v>
      </c>
      <c r="M429" s="77">
        <v>156</v>
      </c>
      <c r="N429" s="77">
        <v>79</v>
      </c>
      <c r="O429" s="77">
        <v>73</v>
      </c>
      <c r="P429" s="77">
        <v>8</v>
      </c>
      <c r="Q429" s="77">
        <v>45</v>
      </c>
      <c r="R429" s="77">
        <v>3</v>
      </c>
      <c r="S429" s="77">
        <v>41</v>
      </c>
      <c r="T429" s="77">
        <v>542</v>
      </c>
      <c r="U429" s="77"/>
      <c r="V429" s="53">
        <f t="shared" ref="V429:V430" si="255">+(Q429-R429)/(T429-R429)*100</f>
        <v>7.7922077922077921</v>
      </c>
      <c r="W429" s="54">
        <f>IF(V429&lt;LeagueRatings!$K$10,((LeagueRatings!$K$10-V429)/LeagueRatings!$K$10)*36,(LeagueRatings!$K$10-V429)*6.48)</f>
        <v>1.6694879023209259</v>
      </c>
      <c r="X429" s="55">
        <v>-0.24</v>
      </c>
      <c r="Y429" s="55">
        <f>(P429/(T429-R429))*100</f>
        <v>1.4842300556586272</v>
      </c>
      <c r="Z429" s="54">
        <f>IF(Y429&lt;LeagueRatings!$K$8,((LeagueRatings!$K$8-Y429)/LeagueRatings!$K$8)*36,(LeagueRatings!$K$8-Y429)/LeagueRatings!$K$11)</f>
        <v>13.222844101505189</v>
      </c>
      <c r="AA429" s="55">
        <v>-1.32</v>
      </c>
      <c r="AB429" s="56">
        <f>+((LeagueRatings!$I$6-E429)*5)+9.5</f>
        <v>0.97249387233258133</v>
      </c>
      <c r="AC429" s="56">
        <f t="shared" ref="AC429:AC430" si="256">IF(AB429&lt;4,4,AB429)</f>
        <v>4</v>
      </c>
      <c r="AD429" s="18">
        <f>IF(M429&lt;L429,((1-(M429/L429))*7)-0.07,(1-(M429/L429))*5)</f>
        <v>-1.5546218487394958</v>
      </c>
      <c r="AE429" s="57">
        <f t="shared" ref="AE429:AE430" si="257">+X429+AA429+AC429+AD429</f>
        <v>0.88537815126050412</v>
      </c>
      <c r="AF429" t="s">
        <v>157</v>
      </c>
      <c r="AG429" s="5" t="s">
        <v>28</v>
      </c>
      <c r="AH429" s="5" t="s">
        <v>23</v>
      </c>
      <c r="AI429" s="5" t="s">
        <v>88</v>
      </c>
      <c r="AJ429" s="73">
        <f t="shared" ref="AJ429:AJ430" si="258">ROUNDUP(AO429,0)</f>
        <v>67</v>
      </c>
      <c r="AK429" s="73">
        <f>F429*LeagueRatings!$K$25</f>
        <v>11.666666666666668</v>
      </c>
      <c r="AL429" s="73">
        <f>G429*LeagueRatings!$K$25</f>
        <v>11.666666666666668</v>
      </c>
      <c r="AM429" s="73">
        <f>T429*LeagueRatings!$K$25</f>
        <v>301.11111111111114</v>
      </c>
      <c r="AN429" s="27"/>
      <c r="AO429" s="116">
        <f>+L429*LeagueRatings!$K$25</f>
        <v>66.111111111111114</v>
      </c>
      <c r="AS429" s="27"/>
      <c r="AT429" s="113">
        <v>119</v>
      </c>
      <c r="AU429" s="27"/>
    </row>
    <row r="430" spans="1:47" x14ac:dyDescent="0.2">
      <c r="A430" t="s">
        <v>157</v>
      </c>
      <c r="B430" s="77" t="s">
        <v>240</v>
      </c>
      <c r="C430" s="77">
        <v>1</v>
      </c>
      <c r="D430" s="77">
        <v>1</v>
      </c>
      <c r="E430" s="98">
        <v>3.04</v>
      </c>
      <c r="F430" s="77">
        <v>17</v>
      </c>
      <c r="G430" s="77">
        <v>0</v>
      </c>
      <c r="H430" s="190">
        <v>0</v>
      </c>
      <c r="I430" s="190">
        <v>0</v>
      </c>
      <c r="J430" s="77">
        <v>1</v>
      </c>
      <c r="K430" s="77">
        <v>1</v>
      </c>
      <c r="L430" s="113">
        <v>23.67</v>
      </c>
      <c r="M430" s="77">
        <v>24</v>
      </c>
      <c r="N430" s="77">
        <v>9</v>
      </c>
      <c r="O430" s="77">
        <v>8</v>
      </c>
      <c r="P430" s="77">
        <v>2</v>
      </c>
      <c r="Q430" s="77">
        <v>6</v>
      </c>
      <c r="R430" s="77">
        <v>2</v>
      </c>
      <c r="S430" s="77">
        <v>14</v>
      </c>
      <c r="T430" s="77">
        <v>98</v>
      </c>
      <c r="U430" s="77"/>
      <c r="V430" s="51">
        <f t="shared" si="255"/>
        <v>4.1666666666666661</v>
      </c>
      <c r="W430" s="7">
        <f>IF(V430&lt;LeagueRatings!$K$10,((LeagueRatings!$K$10-V430)/LeagueRatings!$K$10)*36,(LeagueRatings!$K$10-V430)*6.48)</f>
        <v>17.642712281102163</v>
      </c>
      <c r="X430" s="17">
        <v>-1.59</v>
      </c>
      <c r="Y430" s="17">
        <f t="shared" ref="Y430" si="259">(P430/(T430-R430))*100</f>
        <v>2.083333333333333</v>
      </c>
      <c r="Z430" s="7">
        <f>IF(Y430&lt;LeagueRatings!$K$8,((LeagueRatings!$K$8-Y430)/LeagueRatings!$K$8)*36,(LeagueRatings!$K$8-Y430)/LeagueRatings!$K$11)</f>
        <v>4.0289400278940066</v>
      </c>
      <c r="AA430" s="17">
        <v>-0.73</v>
      </c>
      <c r="AB430" s="18">
        <f>+((LeagueRatings!$I$6-E430)*5)+9.5</f>
        <v>13.372493872332578</v>
      </c>
      <c r="AC430" s="18">
        <f t="shared" si="256"/>
        <v>13.372493872332578</v>
      </c>
      <c r="AD430" s="18">
        <f>IF(M430&lt;L430,((1-(M430/L430))*7)-0.07,(1-(M430/L430))*5)</f>
        <v>-6.9708491761723002E-2</v>
      </c>
      <c r="AE430" s="4">
        <f t="shared" si="257"/>
        <v>10.982785380570855</v>
      </c>
      <c r="AF430" t="s">
        <v>157</v>
      </c>
      <c r="AG430" s="5" t="s">
        <v>17</v>
      </c>
      <c r="AH430" s="5" t="s">
        <v>58</v>
      </c>
      <c r="AI430" s="5" t="s">
        <v>70</v>
      </c>
      <c r="AJ430" s="73">
        <f t="shared" si="258"/>
        <v>14</v>
      </c>
      <c r="AK430" s="73">
        <f>F430*LeagueRatings!$K$25</f>
        <v>9.4444444444444446</v>
      </c>
      <c r="AL430" s="73">
        <f>G430*LeagueRatings!$K$25</f>
        <v>0</v>
      </c>
      <c r="AM430" s="73">
        <f>T430*LeagueRatings!$K$25</f>
        <v>54.44444444444445</v>
      </c>
      <c r="AO430" s="116">
        <f>+L430*LeagueRatings!$K$25</f>
        <v>13.150000000000002</v>
      </c>
      <c r="AT430" s="113">
        <v>23.67</v>
      </c>
    </row>
    <row r="431" spans="1:47" x14ac:dyDescent="0.2">
      <c r="A431"/>
      <c r="C431"/>
      <c r="G431"/>
      <c r="I431" s="189"/>
      <c r="J431"/>
      <c r="L431" s="3">
        <f>(L429/100)/((L429+L430)/100)</f>
        <v>0.83409266138641613</v>
      </c>
      <c r="N431"/>
      <c r="R431"/>
      <c r="S431"/>
      <c r="T431" s="130"/>
      <c r="U431" s="130"/>
      <c r="W431" s="7">
        <f>W429*L431</f>
        <v>1.3925076075992862</v>
      </c>
      <c r="Y431" s="17"/>
      <c r="Z431" s="7">
        <f>Z429*L431</f>
        <v>11.029077227722137</v>
      </c>
      <c r="AB431" s="18"/>
      <c r="AC431" s="18"/>
      <c r="AD431" s="18"/>
      <c r="AE431" s="4">
        <f>AE429*L431</f>
        <v>0.73848741851825883</v>
      </c>
      <c r="AF431"/>
      <c r="AJ431" s="15"/>
      <c r="AM431" s="45"/>
      <c r="AT431" s="3">
        <f>(AT429/100)/((AT429+AT430)/100)</f>
        <v>0.83409266138641613</v>
      </c>
    </row>
    <row r="432" spans="1:47" customFormat="1" x14ac:dyDescent="0.2">
      <c r="E432" s="3"/>
      <c r="H432" s="189"/>
      <c r="I432" s="189"/>
      <c r="L432" s="3">
        <f>(L430/100)/((L429+L430)/100)</f>
        <v>0.16590733861358381</v>
      </c>
      <c r="T432" s="130"/>
      <c r="U432" s="130"/>
      <c r="V432" s="17"/>
      <c r="W432" s="7">
        <f>W430*L432</f>
        <v>2.9270554404828504</v>
      </c>
      <c r="X432" s="17"/>
      <c r="Y432" s="17"/>
      <c r="Z432" s="7">
        <f>Z430*L432</f>
        <v>0.66843071746163274</v>
      </c>
      <c r="AA432" s="17"/>
      <c r="AB432" s="18"/>
      <c r="AC432" s="18"/>
      <c r="AD432" s="18"/>
      <c r="AE432" s="4">
        <f>AE430*L432</f>
        <v>1.8221246930546866</v>
      </c>
      <c r="AG432" s="5"/>
      <c r="AH432" s="5"/>
      <c r="AI432" s="5"/>
      <c r="AJ432" s="15"/>
      <c r="AK432" s="15"/>
      <c r="AL432" s="15"/>
      <c r="AM432" s="45"/>
      <c r="AN432" s="25"/>
      <c r="AO432" s="116"/>
      <c r="AP432" s="116"/>
      <c r="AQ432" s="116"/>
      <c r="AR432" s="116"/>
      <c r="AS432" s="25"/>
      <c r="AT432" s="3">
        <f>(AT430/100)/((AT429+AT430)/100)</f>
        <v>0.16590733861358381</v>
      </c>
      <c r="AU432" s="25"/>
    </row>
    <row r="433" spans="1:47" x14ac:dyDescent="0.2">
      <c r="A433"/>
      <c r="C433"/>
      <c r="G433"/>
      <c r="I433" s="189"/>
      <c r="J433"/>
      <c r="L433" s="3"/>
      <c r="N433"/>
      <c r="R433"/>
      <c r="S433"/>
      <c r="T433" s="130"/>
      <c r="U433" s="130"/>
      <c r="W433" s="7">
        <f>SUM(W431:W432)</f>
        <v>4.3195630480821361</v>
      </c>
      <c r="Y433" s="17"/>
      <c r="Z433" s="7">
        <f>SUM(Z431:Z432)</f>
        <v>11.697507945183769</v>
      </c>
      <c r="AB433" s="18"/>
      <c r="AC433" s="18"/>
      <c r="AD433" s="18"/>
      <c r="AE433" s="17">
        <f>SUM(AE431:AE432)</f>
        <v>2.5606121115729454</v>
      </c>
      <c r="AF433"/>
      <c r="AG433" s="5" t="s">
        <v>95</v>
      </c>
      <c r="AH433" s="5" t="s">
        <v>41</v>
      </c>
      <c r="AI433" s="5" t="s">
        <v>53</v>
      </c>
      <c r="AJ433" s="15">
        <f>SUM(AJ429:AJ432)</f>
        <v>81</v>
      </c>
      <c r="AK433" s="15">
        <f>SUM(AK429:AK432)</f>
        <v>21.111111111111114</v>
      </c>
      <c r="AL433" s="15">
        <f>SUM(AL429:AL432)</f>
        <v>11.666666666666668</v>
      </c>
      <c r="AM433" s="15">
        <f>SUM(AM429:AM432)</f>
        <v>355.5555555555556</v>
      </c>
      <c r="AT433" s="3"/>
    </row>
    <row r="434" spans="1:47" x14ac:dyDescent="0.2">
      <c r="A434"/>
      <c r="C434"/>
      <c r="G434"/>
      <c r="I434" s="189"/>
      <c r="J434"/>
      <c r="L434" s="3"/>
      <c r="N434"/>
      <c r="R434"/>
      <c r="S434"/>
      <c r="T434" s="130"/>
      <c r="U434" s="130"/>
      <c r="W434" s="7"/>
      <c r="Y434" s="17"/>
      <c r="Z434" s="7"/>
      <c r="AB434" s="18"/>
      <c r="AC434" s="18"/>
      <c r="AD434" s="18"/>
      <c r="AE434" s="4"/>
      <c r="AF434"/>
      <c r="AJ434" s="15"/>
      <c r="AM434" s="45"/>
      <c r="AT434" s="3"/>
    </row>
    <row r="435" spans="1:47" x14ac:dyDescent="0.2">
      <c r="A435" t="s">
        <v>178</v>
      </c>
      <c r="B435" s="77" t="s">
        <v>252</v>
      </c>
      <c r="C435" s="77">
        <v>0</v>
      </c>
      <c r="D435" s="77">
        <v>2</v>
      </c>
      <c r="E435" s="98">
        <v>3.25</v>
      </c>
      <c r="F435" s="77">
        <v>37</v>
      </c>
      <c r="G435" s="77">
        <v>0</v>
      </c>
      <c r="H435" s="190">
        <v>0</v>
      </c>
      <c r="I435" s="190">
        <v>0</v>
      </c>
      <c r="J435" s="77">
        <v>0</v>
      </c>
      <c r="K435" s="77">
        <v>2</v>
      </c>
      <c r="L435" s="98">
        <v>36</v>
      </c>
      <c r="M435" s="77">
        <v>37</v>
      </c>
      <c r="N435" s="77">
        <v>13</v>
      </c>
      <c r="O435" s="77">
        <v>13</v>
      </c>
      <c r="P435" s="77">
        <v>3</v>
      </c>
      <c r="Q435" s="77">
        <v>11</v>
      </c>
      <c r="R435" s="77">
        <v>2</v>
      </c>
      <c r="S435" s="77">
        <v>35</v>
      </c>
      <c r="T435" s="77">
        <v>154</v>
      </c>
      <c r="U435" s="77"/>
      <c r="V435" s="51">
        <f>+(Q435-R435)/(T435-R435)*100</f>
        <v>5.9210526315789469</v>
      </c>
      <c r="W435" s="7">
        <f>IF(V435&lt;LeagueRatings!$K$21,((LeagueRatings!$K$21-V435)/LeagueRatings!$K$21)*36,(LeagueRatings!$K$21-V435)*6.48)</f>
        <v>9.7388911912326748</v>
      </c>
      <c r="X435" s="17">
        <v>-0.92</v>
      </c>
      <c r="Y435" s="17">
        <f>(P435/(T435-R435))*100</f>
        <v>1.9736842105263157</v>
      </c>
      <c r="Z435" s="7">
        <f>IF(Y435&lt;LeagueRatings!$K$19,((LeagueRatings!$K$19-Y435)/LeagueRatings!$K$19)*36,(LeagueRatings!$K$19-Y435)/LeagueRatings!$K$22)</f>
        <v>4.1397905082115614</v>
      </c>
      <c r="AA435" s="17">
        <v>-0.56999999999999995</v>
      </c>
      <c r="AB435" s="18">
        <f>+((LeagueRatings!$I$17-E435)*5)+9.5</f>
        <v>11.542909331694094</v>
      </c>
      <c r="AC435" s="18">
        <f t="shared" ref="AC435:AC436" si="260">IF(AB435&lt;4,4,AB435)</f>
        <v>11.542909331694094</v>
      </c>
      <c r="AD435" s="18">
        <f>IF(M435&lt;L435,((1-(M435/L435))*7)-0.07,(1-(M435/L435))*5)</f>
        <v>-0.1388888888888884</v>
      </c>
      <c r="AE435" s="4">
        <f t="shared" ref="AE435:AE436" si="261">+X435+AA435+AC435+AD435</f>
        <v>9.9140204428052066</v>
      </c>
      <c r="AF435" t="s">
        <v>178</v>
      </c>
      <c r="AG435" s="5" t="s">
        <v>64</v>
      </c>
      <c r="AH435" s="5" t="s">
        <v>63</v>
      </c>
      <c r="AI435" s="5" t="s">
        <v>21</v>
      </c>
      <c r="AJ435" s="15">
        <f t="shared" ref="AJ435:AJ436" si="262">ROUNDUP(AO435,0)</f>
        <v>20</v>
      </c>
      <c r="AK435" s="73">
        <f>F435*LeagueRatings!$K$25</f>
        <v>20.555555555555557</v>
      </c>
      <c r="AL435" s="73">
        <f>G435*LeagueRatings!$K$25</f>
        <v>0</v>
      </c>
      <c r="AM435" s="73">
        <f>T435*LeagueRatings!$K$25</f>
        <v>85.555555555555557</v>
      </c>
      <c r="AN435"/>
      <c r="AO435" s="116">
        <f>+L435*LeagueRatings!$K$25</f>
        <v>20</v>
      </c>
      <c r="AS435"/>
      <c r="AT435" s="98">
        <v>36</v>
      </c>
      <c r="AU435"/>
    </row>
    <row r="436" spans="1:47" x14ac:dyDescent="0.2">
      <c r="A436" t="s">
        <v>178</v>
      </c>
      <c r="B436" s="77" t="s">
        <v>244</v>
      </c>
      <c r="C436" s="77">
        <v>4</v>
      </c>
      <c r="D436" s="77">
        <v>0</v>
      </c>
      <c r="E436" s="98">
        <v>2.88</v>
      </c>
      <c r="F436" s="77">
        <v>30</v>
      </c>
      <c r="G436" s="77">
        <v>0</v>
      </c>
      <c r="H436" s="190">
        <v>0</v>
      </c>
      <c r="I436" s="190">
        <v>0</v>
      </c>
      <c r="J436" s="77">
        <v>1</v>
      </c>
      <c r="K436" s="77">
        <v>1</v>
      </c>
      <c r="L436" s="113">
        <v>25</v>
      </c>
      <c r="M436" s="77">
        <v>19</v>
      </c>
      <c r="N436" s="77">
        <v>8</v>
      </c>
      <c r="O436" s="77">
        <v>8</v>
      </c>
      <c r="P436" s="77">
        <v>2</v>
      </c>
      <c r="Q436" s="77">
        <v>9</v>
      </c>
      <c r="R436" s="77">
        <v>1</v>
      </c>
      <c r="S436" s="77">
        <v>28</v>
      </c>
      <c r="T436" s="77">
        <v>104</v>
      </c>
      <c r="U436" s="77"/>
      <c r="V436" s="51">
        <f t="shared" ref="V436" si="263">+(Q436-R436)/(T436-R436)*100</f>
        <v>7.7669902912621351</v>
      </c>
      <c r="W436" s="7">
        <f>IF(V436&lt;LeagueRatings!$K$10,((LeagueRatings!$K$10-V436)/LeagueRatings!$K$10)*36,(LeagueRatings!$K$10-V436)*6.48)</f>
        <v>1.780589883219567</v>
      </c>
      <c r="X436" s="17">
        <v>-0.24</v>
      </c>
      <c r="Y436" s="17">
        <f t="shared" ref="Y436" si="264">(P436/(T436-R436))*100</f>
        <v>1.9417475728155338</v>
      </c>
      <c r="Z436" s="7">
        <f>IF(Y436&lt;LeagueRatings!$K$8,((LeagueRatings!$K$8-Y436)/LeagueRatings!$K$8)*36,(LeagueRatings!$K$8-Y436)/LeagueRatings!$K$11)</f>
        <v>6.2017305114351897</v>
      </c>
      <c r="AA436" s="17">
        <v>-0.89</v>
      </c>
      <c r="AB436" s="18">
        <f>+((LeagueRatings!$I$6-E436)*5)+9.5</f>
        <v>14.172493872332579</v>
      </c>
      <c r="AC436" s="18">
        <f t="shared" si="260"/>
        <v>14.172493872332579</v>
      </c>
      <c r="AD436" s="18">
        <f>IF(M436&lt;L436,((1-(M436/L436))*7)-0.07,(1-(M436/L436))*5)</f>
        <v>1.6099999999999999</v>
      </c>
      <c r="AE436" s="4">
        <f t="shared" si="261"/>
        <v>14.652493872332577</v>
      </c>
      <c r="AF436" t="s">
        <v>178</v>
      </c>
      <c r="AG436" s="5" t="s">
        <v>34</v>
      </c>
      <c r="AH436" s="5" t="s">
        <v>23</v>
      </c>
      <c r="AI436" s="5" t="s">
        <v>52</v>
      </c>
      <c r="AJ436" s="73">
        <f t="shared" si="262"/>
        <v>14</v>
      </c>
      <c r="AK436" s="73">
        <f>F436*LeagueRatings!$K$25</f>
        <v>16.666666666666668</v>
      </c>
      <c r="AL436" s="73">
        <f>G436*LeagueRatings!$K$25</f>
        <v>0</v>
      </c>
      <c r="AM436" s="73">
        <f>T436*LeagueRatings!$K$25</f>
        <v>57.777777777777779</v>
      </c>
      <c r="AO436" s="116">
        <f>+L436*LeagueRatings!$K$25</f>
        <v>13.888888888888889</v>
      </c>
      <c r="AT436" s="113">
        <v>25</v>
      </c>
    </row>
    <row r="437" spans="1:47" x14ac:dyDescent="0.2">
      <c r="A437"/>
      <c r="C437"/>
      <c r="G437"/>
      <c r="I437" s="189"/>
      <c r="J437"/>
      <c r="L437" s="3">
        <f>(L435/100)/((L435+L436)/100)</f>
        <v>0.5901639344262295</v>
      </c>
      <c r="N437"/>
      <c r="R437"/>
      <c r="S437"/>
      <c r="T437" s="130"/>
      <c r="U437" s="130"/>
      <c r="W437" s="7">
        <f>W435*L437</f>
        <v>5.7475423423668239</v>
      </c>
      <c r="Y437" s="17"/>
      <c r="Z437" s="7">
        <f>Z435*L437</f>
        <v>2.4431550540264952</v>
      </c>
      <c r="AB437" s="18"/>
      <c r="AC437" s="18"/>
      <c r="AD437" s="18"/>
      <c r="AE437" s="4">
        <f>AE435*L437</f>
        <v>5.8508973105079907</v>
      </c>
      <c r="AF437"/>
      <c r="AJ437" s="15"/>
      <c r="AM437" s="45"/>
      <c r="AT437" s="3">
        <f>(AT435/100)/((AT435+AT436)/100)</f>
        <v>0.5901639344262295</v>
      </c>
    </row>
    <row r="438" spans="1:47" x14ac:dyDescent="0.2">
      <c r="A438"/>
      <c r="C438"/>
      <c r="G438"/>
      <c r="I438" s="189"/>
      <c r="J438"/>
      <c r="L438" s="3">
        <f>(L436/100)/((L435+L436)/100)</f>
        <v>0.4098360655737705</v>
      </c>
      <c r="N438"/>
      <c r="R438"/>
      <c r="S438"/>
      <c r="T438" s="130"/>
      <c r="U438" s="130"/>
      <c r="W438" s="7">
        <f>W436*L438</f>
        <v>0.72974995213916682</v>
      </c>
      <c r="Y438" s="17"/>
      <c r="Z438" s="7">
        <f>Z436*L438</f>
        <v>2.5416928325554058</v>
      </c>
      <c r="AB438" s="18"/>
      <c r="AC438" s="18"/>
      <c r="AD438" s="18"/>
      <c r="AE438" s="4">
        <f>AE436*L438</f>
        <v>6.0051204394805646</v>
      </c>
      <c r="AF438"/>
      <c r="AJ438" s="15"/>
      <c r="AM438" s="45"/>
      <c r="AT438" s="3">
        <f>(AT436/100)/((AT435+AT436)/100)</f>
        <v>0.4098360655737705</v>
      </c>
    </row>
    <row r="439" spans="1:47" x14ac:dyDescent="0.2">
      <c r="A439"/>
      <c r="C439"/>
      <c r="G439"/>
      <c r="I439" s="189"/>
      <c r="J439"/>
      <c r="L439" s="3"/>
      <c r="N439"/>
      <c r="R439"/>
      <c r="S439"/>
      <c r="T439" s="130"/>
      <c r="U439" s="130"/>
      <c r="W439" s="7">
        <f>SUM(W437:W438)</f>
        <v>6.4772922945059905</v>
      </c>
      <c r="Y439" s="17"/>
      <c r="Z439" s="7">
        <f>SUM(Z437:Z438)</f>
        <v>4.9848478865819015</v>
      </c>
      <c r="AB439" s="18"/>
      <c r="AC439" s="18"/>
      <c r="AD439" s="18"/>
      <c r="AE439" s="17">
        <f>SUM(AE437:AE438)</f>
        <v>11.856017749988556</v>
      </c>
      <c r="AF439"/>
      <c r="AG439" s="5" t="s">
        <v>17</v>
      </c>
      <c r="AH439" s="5" t="s">
        <v>21</v>
      </c>
      <c r="AI439" s="5" t="s">
        <v>70</v>
      </c>
      <c r="AJ439" s="15">
        <f>SUM(AJ435:AJ438)</f>
        <v>34</v>
      </c>
      <c r="AK439" s="15">
        <f>SUM(AK435:AK438)</f>
        <v>37.222222222222229</v>
      </c>
      <c r="AL439" s="15">
        <f>SUM(AL435:AL438)</f>
        <v>0</v>
      </c>
      <c r="AM439" s="15">
        <f>SUM(AM435:AM438)</f>
        <v>143.33333333333334</v>
      </c>
      <c r="AT439" s="3"/>
    </row>
    <row r="440" spans="1:47" x14ac:dyDescent="0.2">
      <c r="A440"/>
      <c r="C440"/>
      <c r="G440"/>
      <c r="I440" s="189"/>
      <c r="J440"/>
      <c r="L440" s="3"/>
      <c r="N440"/>
      <c r="R440"/>
      <c r="S440"/>
      <c r="T440" s="130"/>
      <c r="U440" s="130"/>
      <c r="W440" s="7"/>
      <c r="Y440" s="17"/>
      <c r="Z440" s="7"/>
      <c r="AB440" s="18"/>
      <c r="AC440" s="18"/>
      <c r="AD440" s="18"/>
      <c r="AE440" s="4"/>
      <c r="AF440"/>
      <c r="AJ440" s="15"/>
      <c r="AM440" s="45"/>
      <c r="AT440" s="3"/>
    </row>
    <row r="441" spans="1:47" x14ac:dyDescent="0.2">
      <c r="A441" t="s">
        <v>192</v>
      </c>
      <c r="B441" s="77" t="s">
        <v>249</v>
      </c>
      <c r="C441" s="77">
        <v>9</v>
      </c>
      <c r="D441" s="77">
        <v>6</v>
      </c>
      <c r="E441" s="98">
        <v>3.74</v>
      </c>
      <c r="F441" s="77">
        <v>21</v>
      </c>
      <c r="G441" s="77">
        <v>20</v>
      </c>
      <c r="H441" s="190">
        <v>0</v>
      </c>
      <c r="I441" s="190">
        <v>0</v>
      </c>
      <c r="J441" s="77">
        <v>0</v>
      </c>
      <c r="K441" s="77">
        <v>0</v>
      </c>
      <c r="L441" s="98">
        <v>120.1</v>
      </c>
      <c r="M441" s="77">
        <v>115</v>
      </c>
      <c r="N441" s="77">
        <v>51</v>
      </c>
      <c r="O441" s="77">
        <v>50</v>
      </c>
      <c r="P441" s="77">
        <v>12</v>
      </c>
      <c r="Q441" s="77">
        <v>34</v>
      </c>
      <c r="R441" s="77">
        <v>2</v>
      </c>
      <c r="S441" s="77">
        <v>81</v>
      </c>
      <c r="T441" s="77">
        <v>503</v>
      </c>
      <c r="U441" s="77"/>
      <c r="V441" s="51">
        <f>+(Q441-R441)/(T441-R441)*100</f>
        <v>6.3872255489021947</v>
      </c>
      <c r="W441" s="7">
        <f>IF(V441&lt;LeagueRatings!$K$21,((LeagueRatings!$K$21-V441)/LeagueRatings!$K$21)*36,(LeagueRatings!$K$21-V441)*6.48)</f>
        <v>7.6713166454104531</v>
      </c>
      <c r="X441" s="17">
        <v>-0.74</v>
      </c>
      <c r="Y441" s="17">
        <f>(P441/(T441-R441))*100</f>
        <v>2.3952095808383236</v>
      </c>
      <c r="Z441" s="7">
        <f>IF(Y441&lt;LeagueRatings!$K$19,((LeagueRatings!$K$19-Y441)/LeagueRatings!$K$19)*36,(LeagueRatings!$K$19-Y441)/LeagueRatings!$K$22)</f>
        <v>-1.3539662248536659</v>
      </c>
      <c r="AA441" s="17">
        <v>-0.14000000000000001</v>
      </c>
      <c r="AB441" s="18">
        <f>+((LeagueRatings!$I$17-E441)*5)+9.5</f>
        <v>9.0929093316940932</v>
      </c>
      <c r="AC441" s="18">
        <f t="shared" ref="AC441:AC442" si="265">IF(AB441&lt;4,4,AB441)</f>
        <v>9.0929093316940932</v>
      </c>
      <c r="AD441" s="18">
        <f>IF(M441&lt;L441,((1-(M441/L441))*7)-0.07,(1-(M441/L441))*5)</f>
        <v>0.22725228975853456</v>
      </c>
      <c r="AE441" s="4">
        <f t="shared" ref="AE441:AE442" si="266">+X441+AA441+AC441+AD441</f>
        <v>8.4401616214526278</v>
      </c>
      <c r="AF441" t="s">
        <v>192</v>
      </c>
      <c r="AG441" s="5" t="s">
        <v>42</v>
      </c>
      <c r="AH441" s="5" t="s">
        <v>67</v>
      </c>
      <c r="AI441" s="5" t="s">
        <v>61</v>
      </c>
      <c r="AJ441" s="15">
        <f t="shared" ref="AJ441:AJ442" si="267">ROUNDUP(AO441,0)</f>
        <v>67</v>
      </c>
      <c r="AK441" s="73">
        <f>F441*LeagueRatings!$K$25</f>
        <v>11.666666666666668</v>
      </c>
      <c r="AL441" s="73">
        <f>G441*LeagueRatings!$K$25</f>
        <v>11.111111111111111</v>
      </c>
      <c r="AM441" s="73">
        <f>T441*LeagueRatings!$K$25</f>
        <v>279.44444444444446</v>
      </c>
      <c r="AN441"/>
      <c r="AO441" s="116">
        <f>+L441*LeagueRatings!$K$25</f>
        <v>66.722222222222229</v>
      </c>
      <c r="AS441"/>
      <c r="AT441" s="98">
        <v>120.1</v>
      </c>
      <c r="AU441"/>
    </row>
    <row r="442" spans="1:47" x14ac:dyDescent="0.2">
      <c r="A442" t="s">
        <v>192</v>
      </c>
      <c r="B442" s="77" t="s">
        <v>248</v>
      </c>
      <c r="C442" s="77">
        <v>4</v>
      </c>
      <c r="D442" s="77">
        <v>5</v>
      </c>
      <c r="E442" s="98">
        <v>3.54</v>
      </c>
      <c r="F442" s="77">
        <v>11</v>
      </c>
      <c r="G442" s="77">
        <v>11</v>
      </c>
      <c r="H442" s="190">
        <v>1</v>
      </c>
      <c r="I442" s="190">
        <v>1</v>
      </c>
      <c r="J442" s="77">
        <v>0</v>
      </c>
      <c r="K442" s="77">
        <v>0</v>
      </c>
      <c r="L442" s="98">
        <v>68.67</v>
      </c>
      <c r="M442" s="77">
        <v>63</v>
      </c>
      <c r="N442" s="77">
        <v>29</v>
      </c>
      <c r="O442" s="77">
        <v>27</v>
      </c>
      <c r="P442" s="77">
        <v>8</v>
      </c>
      <c r="Q442" s="77">
        <v>19</v>
      </c>
      <c r="R442" s="77">
        <v>1</v>
      </c>
      <c r="S442" s="77">
        <v>59</v>
      </c>
      <c r="T442" s="77">
        <v>283</v>
      </c>
      <c r="U442" s="77"/>
      <c r="V442" s="51">
        <f>+(Q442-R442)/(T442-R442)*100</f>
        <v>6.3829787234042552</v>
      </c>
      <c r="W442" s="7">
        <f>IF(V442&lt;LeagueRatings!$K$21,((LeagueRatings!$K$21-V442)/LeagueRatings!$K$21)*36,(LeagueRatings!$K$21-V442)*6.48)</f>
        <v>7.6901522061515335</v>
      </c>
      <c r="X442" s="17">
        <v>-0.74</v>
      </c>
      <c r="Y442" s="17">
        <f>(P442/(T442-R442))*100</f>
        <v>2.8368794326241136</v>
      </c>
      <c r="Z442" s="7">
        <f>IF(Y442&lt;LeagueRatings!$K$19,((LeagueRatings!$K$19-Y442)/LeagueRatings!$K$19)*36,(LeagueRatings!$K$19-Y442)/LeagueRatings!$K$22)</f>
        <v>-4.9766515260180109</v>
      </c>
      <c r="AA442" s="17">
        <v>0.16</v>
      </c>
      <c r="AB442" s="18">
        <f>+((LeagueRatings!$I$17-E442)*5)+9.5</f>
        <v>10.092909331694093</v>
      </c>
      <c r="AC442" s="18">
        <f t="shared" si="265"/>
        <v>10.092909331694093</v>
      </c>
      <c r="AD442" s="18">
        <f>IF(M442&lt;L442,((1-(M442/L442))*7)-0.07,(1-(M442/L442))*5)</f>
        <v>0.50798165137614726</v>
      </c>
      <c r="AE442" s="4">
        <f t="shared" si="266"/>
        <v>10.02089098307024</v>
      </c>
      <c r="AF442" t="s">
        <v>192</v>
      </c>
      <c r="AG442" s="5" t="s">
        <v>64</v>
      </c>
      <c r="AH442" s="5" t="s">
        <v>67</v>
      </c>
      <c r="AI442" s="5" t="s">
        <v>32</v>
      </c>
      <c r="AJ442" s="15">
        <f t="shared" si="267"/>
        <v>39</v>
      </c>
      <c r="AK442" s="73">
        <f>F442*LeagueRatings!$K$25</f>
        <v>6.1111111111111116</v>
      </c>
      <c r="AL442" s="73">
        <f>G442*LeagueRatings!$K$25</f>
        <v>6.1111111111111116</v>
      </c>
      <c r="AM442" s="73">
        <f>T442*LeagueRatings!$K$25</f>
        <v>157.22222222222223</v>
      </c>
      <c r="AN442"/>
      <c r="AO442" s="116">
        <f>+L442*LeagueRatings!$K$25</f>
        <v>38.150000000000006</v>
      </c>
      <c r="AS442"/>
      <c r="AT442" s="98">
        <v>68.67</v>
      </c>
      <c r="AU442"/>
    </row>
    <row r="443" spans="1:47" x14ac:dyDescent="0.2">
      <c r="A443"/>
      <c r="C443"/>
      <c r="G443"/>
      <c r="I443" s="189"/>
      <c r="J443"/>
      <c r="L443" s="3">
        <f>(L441/100)/((L441+L442)/100)</f>
        <v>0.63622397626741534</v>
      </c>
      <c r="N443"/>
      <c r="R443"/>
      <c r="S443"/>
      <c r="T443" s="130"/>
      <c r="U443" s="130"/>
      <c r="W443" s="7">
        <f>W441*L443</f>
        <v>4.8806755793494485</v>
      </c>
      <c r="Y443" s="17"/>
      <c r="Z443" s="7">
        <f>Z441*L443</f>
        <v>-0.86142577530818065</v>
      </c>
      <c r="AB443" s="18"/>
      <c r="AC443" s="18"/>
      <c r="AD443" s="18"/>
      <c r="AE443" s="4">
        <f>AE441*L443</f>
        <v>5.3698331871402267</v>
      </c>
      <c r="AF443"/>
      <c r="AJ443" s="15"/>
      <c r="AM443" s="45"/>
      <c r="AT443" s="3">
        <f>(AT441/100)/((AT441+AT442)/100)</f>
        <v>0.63622397626741534</v>
      </c>
    </row>
    <row r="444" spans="1:47" x14ac:dyDescent="0.2">
      <c r="A444"/>
      <c r="C444"/>
      <c r="G444"/>
      <c r="I444" s="189"/>
      <c r="J444"/>
      <c r="L444" s="3">
        <f>(L442/100)/((L441+L442)/100)</f>
        <v>0.36377602373258466</v>
      </c>
      <c r="N444"/>
      <c r="R444"/>
      <c r="S444"/>
      <c r="T444" s="130"/>
      <c r="U444" s="130"/>
      <c r="W444" s="7">
        <f>W442*L444</f>
        <v>2.7974929914521685</v>
      </c>
      <c r="Y444" s="17"/>
      <c r="Z444" s="7">
        <f>Z442*L444</f>
        <v>-1.8103865036375315</v>
      </c>
      <c r="AB444" s="18"/>
      <c r="AC444" s="18"/>
      <c r="AD444" s="18"/>
      <c r="AE444" s="4">
        <f>AE442*L444</f>
        <v>3.6453598760790031</v>
      </c>
      <c r="AF444"/>
      <c r="AJ444" s="15"/>
      <c r="AM444" s="45"/>
      <c r="AT444" s="3">
        <f>(AT442/100)/((AT441+AT442)/100)</f>
        <v>0.36377602373258466</v>
      </c>
    </row>
    <row r="445" spans="1:47" x14ac:dyDescent="0.2">
      <c r="A445"/>
      <c r="C445"/>
      <c r="G445"/>
      <c r="I445" s="189"/>
      <c r="J445"/>
      <c r="L445" s="3"/>
      <c r="N445"/>
      <c r="R445"/>
      <c r="S445"/>
      <c r="T445" s="130"/>
      <c r="U445" s="130"/>
      <c r="W445" s="7">
        <f>SUM(W443:W444)</f>
        <v>7.678168570801617</v>
      </c>
      <c r="Y445" s="17"/>
      <c r="Z445" s="7">
        <f>SUM(Z443:Z444)</f>
        <v>-2.6718122789457119</v>
      </c>
      <c r="AB445" s="18"/>
      <c r="AC445" s="18"/>
      <c r="AD445" s="18"/>
      <c r="AE445" s="17">
        <f>SUM(AE443:AE444)</f>
        <v>9.015193063219229</v>
      </c>
      <c r="AF445"/>
      <c r="AG445" s="5" t="s">
        <v>75</v>
      </c>
      <c r="AH445" s="5" t="s">
        <v>67</v>
      </c>
      <c r="AI445" s="5" t="s">
        <v>48</v>
      </c>
      <c r="AJ445" s="15">
        <f>SUM(AJ441:AJ444)</f>
        <v>106</v>
      </c>
      <c r="AK445" s="15">
        <f>SUM(AK441:AK444)</f>
        <v>17.777777777777779</v>
      </c>
      <c r="AL445" s="15">
        <f>SUM(AL441:AL444)</f>
        <v>17.222222222222221</v>
      </c>
      <c r="AM445" s="15">
        <f>SUM(AM441:AM444)</f>
        <v>436.66666666666669</v>
      </c>
      <c r="AT445" s="3"/>
    </row>
    <row r="446" spans="1:47" x14ac:dyDescent="0.2">
      <c r="A446"/>
      <c r="C446"/>
      <c r="G446"/>
      <c r="I446" s="189"/>
      <c r="J446"/>
      <c r="L446" s="3"/>
      <c r="N446"/>
      <c r="R446"/>
      <c r="S446"/>
      <c r="T446" s="130"/>
      <c r="U446" s="130"/>
      <c r="W446" s="7"/>
      <c r="Y446" s="17"/>
      <c r="Z446" s="7"/>
      <c r="AB446" s="18"/>
      <c r="AC446" s="18"/>
      <c r="AD446" s="18"/>
      <c r="AE446" s="4"/>
      <c r="AF446"/>
      <c r="AJ446" s="15"/>
      <c r="AM446" s="45"/>
      <c r="AT446" s="3"/>
    </row>
    <row r="447" spans="1:47" x14ac:dyDescent="0.2">
      <c r="A447" t="s">
        <v>164</v>
      </c>
      <c r="B447" s="77" t="s">
        <v>249</v>
      </c>
      <c r="C447" s="77">
        <v>1</v>
      </c>
      <c r="D447" s="77">
        <v>1</v>
      </c>
      <c r="E447" s="98">
        <v>4.79</v>
      </c>
      <c r="F447" s="77">
        <v>21</v>
      </c>
      <c r="G447" s="77">
        <v>0</v>
      </c>
      <c r="H447" s="190">
        <v>0</v>
      </c>
      <c r="I447" s="190">
        <v>0</v>
      </c>
      <c r="J447" s="77">
        <v>0</v>
      </c>
      <c r="K447" s="77">
        <v>1</v>
      </c>
      <c r="L447" s="98">
        <v>20.2</v>
      </c>
      <c r="M447" s="77">
        <v>17</v>
      </c>
      <c r="N447" s="77">
        <v>11</v>
      </c>
      <c r="O447" s="77">
        <v>11</v>
      </c>
      <c r="P447" s="77">
        <v>2</v>
      </c>
      <c r="Q447" s="77">
        <v>12</v>
      </c>
      <c r="R447" s="77">
        <v>0</v>
      </c>
      <c r="S447" s="77">
        <v>26</v>
      </c>
      <c r="T447" s="77">
        <v>94</v>
      </c>
      <c r="U447" s="77"/>
      <c r="V447" s="51">
        <f>+(Q447-R447)/(T447-R447)*100</f>
        <v>12.76595744680851</v>
      </c>
      <c r="W447" s="7">
        <f>IF(V447&lt;LeagueRatings!$K$21,((LeagueRatings!$K$21-V447)/LeagueRatings!$K$21)*36,(LeagueRatings!$K$21-V447)*6.48)</f>
        <v>-30.126114173127373</v>
      </c>
      <c r="X447" s="17">
        <v>3.61</v>
      </c>
      <c r="Y447" s="17">
        <f>(P447/(T447-R447))*100</f>
        <v>2.1276595744680851</v>
      </c>
      <c r="Z447" s="7">
        <f>IF(Y447&lt;LeagueRatings!$K$19,((LeagueRatings!$K$19-Y447)/LeagueRatings!$K$19)*36,(LeagueRatings!$K$19-Y447)/LeagueRatings!$K$22)</f>
        <v>1.6542422499869305</v>
      </c>
      <c r="AA447" s="17">
        <v>-0.42</v>
      </c>
      <c r="AB447" s="18">
        <f>+((LeagueRatings!$I$17-E447)*5)+9.5</f>
        <v>3.8429093316940932</v>
      </c>
      <c r="AC447" s="18">
        <f t="shared" ref="AC447:AC448" si="268">IF(AB447&lt;4,4,AB447)</f>
        <v>4</v>
      </c>
      <c r="AD447" s="18">
        <f>IF(M447&lt;L447,((1-(M447/L447))*7)-0.07,(1-(M447/L447))*5)</f>
        <v>1.0389108910891083</v>
      </c>
      <c r="AE447" s="4">
        <f t="shared" ref="AE447:AE448" si="269">+X447+AA447+AC447+AD447</f>
        <v>8.2289108910891073</v>
      </c>
      <c r="AF447" t="s">
        <v>164</v>
      </c>
      <c r="AG447" s="5" t="s">
        <v>42</v>
      </c>
      <c r="AH447" s="5" t="s">
        <v>282</v>
      </c>
      <c r="AI447" s="5" t="s">
        <v>41</v>
      </c>
      <c r="AJ447" s="15">
        <f t="shared" ref="AJ447:AJ448" si="270">ROUNDUP(AO447,0)</f>
        <v>12</v>
      </c>
      <c r="AK447" s="73">
        <f>F447*LeagueRatings!$K$25</f>
        <v>11.666666666666668</v>
      </c>
      <c r="AL447" s="73">
        <f>G447*LeagueRatings!$K$25</f>
        <v>0</v>
      </c>
      <c r="AM447" s="73">
        <f>T447*LeagueRatings!$K$25</f>
        <v>52.222222222222221</v>
      </c>
      <c r="AN447"/>
      <c r="AO447" s="116">
        <f>+L447*LeagueRatings!$K$25</f>
        <v>11.222222222222223</v>
      </c>
      <c r="AS447"/>
      <c r="AT447" s="98">
        <v>20.2</v>
      </c>
      <c r="AU447"/>
    </row>
    <row r="448" spans="1:47" x14ac:dyDescent="0.2">
      <c r="A448" t="s">
        <v>164</v>
      </c>
      <c r="B448" s="77" t="s">
        <v>236</v>
      </c>
      <c r="C448" s="77">
        <v>1</v>
      </c>
      <c r="D448" s="77">
        <v>2</v>
      </c>
      <c r="E448" s="98">
        <v>10.5</v>
      </c>
      <c r="F448" s="77">
        <v>9</v>
      </c>
      <c r="G448" s="77">
        <v>0</v>
      </c>
      <c r="I448" s="189"/>
      <c r="J448" s="77">
        <v>0</v>
      </c>
      <c r="K448" s="77">
        <v>0</v>
      </c>
      <c r="L448" s="113">
        <v>6</v>
      </c>
      <c r="M448" s="77">
        <v>13</v>
      </c>
      <c r="N448" s="77">
        <v>7</v>
      </c>
      <c r="O448" s="77">
        <v>7</v>
      </c>
      <c r="P448" s="77">
        <v>1</v>
      </c>
      <c r="Q448" s="77">
        <v>3</v>
      </c>
      <c r="R448" s="77">
        <v>0</v>
      </c>
      <c r="S448" s="77">
        <v>6</v>
      </c>
      <c r="T448" s="77">
        <v>33</v>
      </c>
      <c r="U448" s="77"/>
      <c r="V448" s="53">
        <f t="shared" ref="V448" si="271">+(Q448-R448)/(T448-R448)*100</f>
        <v>9.0909090909090917</v>
      </c>
      <c r="W448" s="54">
        <f>IF(V448&lt;LeagueRatings!$K$10,((LeagueRatings!$K$10-V448)/LeagueRatings!$K$10)*36,(LeagueRatings!$K$10-V448)*6.48)</f>
        <v>-5.9600924032071516</v>
      </c>
      <c r="X448" s="55">
        <v>0.36</v>
      </c>
      <c r="Y448" s="55">
        <f>(P448/(T448-R448))*100</f>
        <v>3.0303030303030303</v>
      </c>
      <c r="Z448" s="54">
        <f>IF(Y448&lt;LeagueRatings!$K$8,((LeagueRatings!$K$8-Y448)/LeagueRatings!$K$8)*36,(LeagueRatings!$K$8-Y448)/LeagueRatings!$K$11)</f>
        <v>-5.4677461937868514</v>
      </c>
      <c r="AA448" s="55">
        <v>0.08</v>
      </c>
      <c r="AB448" s="56">
        <f>+((LeagueRatings!$I$6-E448)*5)+9.5</f>
        <v>-23.927506127667421</v>
      </c>
      <c r="AC448" s="56">
        <f t="shared" si="268"/>
        <v>4</v>
      </c>
      <c r="AD448" s="18">
        <f>IF(M448&lt;L448,((1-(M448/L448))*7)-0.07,(1-(M448/L448))*5)</f>
        <v>-5.8333333333333321</v>
      </c>
      <c r="AE448" s="57">
        <f t="shared" si="269"/>
        <v>-1.3933333333333318</v>
      </c>
      <c r="AF448" t="s">
        <v>164</v>
      </c>
      <c r="AG448" s="8" t="s">
        <v>28</v>
      </c>
      <c r="AH448" s="8" t="s">
        <v>81</v>
      </c>
      <c r="AI448" s="8" t="s">
        <v>16</v>
      </c>
      <c r="AJ448" s="73">
        <f t="shared" si="270"/>
        <v>4</v>
      </c>
      <c r="AK448" s="73">
        <f>F448*LeagueRatings!$K$25</f>
        <v>5</v>
      </c>
      <c r="AL448" s="73">
        <f>G448*LeagueRatings!$K$25</f>
        <v>0</v>
      </c>
      <c r="AM448" s="73">
        <f>T448*LeagueRatings!$K$25</f>
        <v>18.333333333333336</v>
      </c>
      <c r="AO448" s="116">
        <f>+L448*LeagueRatings!$K$25</f>
        <v>3.3333333333333335</v>
      </c>
      <c r="AT448" s="113">
        <v>6</v>
      </c>
    </row>
    <row r="449" spans="1:47" x14ac:dyDescent="0.2">
      <c r="A449"/>
      <c r="C449"/>
      <c r="G449"/>
      <c r="I449" s="189"/>
      <c r="J449"/>
      <c r="L449" s="3">
        <f>(L447/100)/((L447+L448)/100)</f>
        <v>0.77099236641221369</v>
      </c>
      <c r="N449"/>
      <c r="R449"/>
      <c r="S449"/>
      <c r="T449" s="130"/>
      <c r="U449" s="130"/>
      <c r="W449" s="7">
        <f>W447*L449</f>
        <v>-23.227004057144004</v>
      </c>
      <c r="Y449" s="17"/>
      <c r="Z449" s="7">
        <f>Z447*L449</f>
        <v>1.2754081469364884</v>
      </c>
      <c r="AB449" s="18"/>
      <c r="AC449" s="18"/>
      <c r="AD449" s="18"/>
      <c r="AE449" s="4">
        <f>AE447*L449</f>
        <v>6.3444274809160293</v>
      </c>
      <c r="AF449"/>
      <c r="AJ449" s="15"/>
      <c r="AM449" s="45"/>
      <c r="AT449" s="3">
        <f>(AT447/100)/((AT447+AT448)/100)</f>
        <v>0.77099236641221369</v>
      </c>
    </row>
    <row r="450" spans="1:47" s="29" customFormat="1" x14ac:dyDescent="0.2">
      <c r="A450"/>
      <c r="B450"/>
      <c r="C450"/>
      <c r="D450"/>
      <c r="E450" s="3"/>
      <c r="F450"/>
      <c r="G450"/>
      <c r="H450" s="189"/>
      <c r="I450" s="189"/>
      <c r="J450"/>
      <c r="K450"/>
      <c r="L450" s="3">
        <f>(L448/100)/((L447+L448)/100)</f>
        <v>0.22900763358778625</v>
      </c>
      <c r="M450"/>
      <c r="N450"/>
      <c r="O450"/>
      <c r="P450"/>
      <c r="Q450"/>
      <c r="R450"/>
      <c r="S450"/>
      <c r="T450" s="130"/>
      <c r="U450" s="130"/>
      <c r="V450" s="17"/>
      <c r="W450" s="7">
        <f>W448*L450</f>
        <v>-1.3649066572230117</v>
      </c>
      <c r="X450" s="17"/>
      <c r="Y450" s="17"/>
      <c r="Z450" s="7">
        <f>Z448*L450</f>
        <v>-1.2521556168977521</v>
      </c>
      <c r="AA450" s="17"/>
      <c r="AB450" s="18"/>
      <c r="AC450" s="18"/>
      <c r="AD450" s="18"/>
      <c r="AE450" s="4">
        <f>AE448*L450</f>
        <v>-0.31908396946564849</v>
      </c>
      <c r="AF450"/>
      <c r="AG450" s="5"/>
      <c r="AH450" s="5"/>
      <c r="AI450" s="5"/>
      <c r="AJ450" s="15"/>
      <c r="AK450" s="15"/>
      <c r="AL450" s="15"/>
      <c r="AM450" s="45"/>
      <c r="AN450" s="25"/>
      <c r="AO450" s="116"/>
      <c r="AP450" s="116"/>
      <c r="AQ450" s="116"/>
      <c r="AR450" s="116"/>
      <c r="AS450" s="25"/>
      <c r="AT450" s="3">
        <f>(AT448/100)/((AT447+AT448)/100)</f>
        <v>0.22900763358778625</v>
      </c>
      <c r="AU450" s="25"/>
    </row>
    <row r="451" spans="1:47" x14ac:dyDescent="0.2">
      <c r="A451"/>
      <c r="C451"/>
      <c r="G451"/>
      <c r="I451" s="189"/>
      <c r="J451"/>
      <c r="L451" s="3"/>
      <c r="N451"/>
      <c r="R451"/>
      <c r="S451"/>
      <c r="T451" s="130"/>
      <c r="U451" s="130"/>
      <c r="W451" s="7">
        <f>SUM(W449:W450)</f>
        <v>-24.591910714367017</v>
      </c>
      <c r="Y451" s="17"/>
      <c r="Z451" s="7">
        <f>SUM(Z449:Z450)</f>
        <v>2.3252530038736285E-2</v>
      </c>
      <c r="AB451" s="18"/>
      <c r="AC451" s="18"/>
      <c r="AD451" s="18"/>
      <c r="AE451" s="17">
        <f>SUM(AE449:AE450)</f>
        <v>6.0253435114503811</v>
      </c>
      <c r="AF451"/>
      <c r="AG451" s="5" t="s">
        <v>71</v>
      </c>
      <c r="AH451" s="5" t="s">
        <v>77</v>
      </c>
      <c r="AI451" s="5" t="s">
        <v>33</v>
      </c>
      <c r="AJ451" s="15">
        <f>SUM(AJ447:AJ450)</f>
        <v>16</v>
      </c>
      <c r="AK451" s="15">
        <f>SUM(AK447:AK450)</f>
        <v>16.666666666666668</v>
      </c>
      <c r="AL451" s="15">
        <f>SUM(AL447:AL450)</f>
        <v>0</v>
      </c>
      <c r="AM451" s="15">
        <f>SUM(AM447:AM450)</f>
        <v>70.555555555555557</v>
      </c>
      <c r="AT451" s="3"/>
    </row>
    <row r="452" spans="1:47" x14ac:dyDescent="0.2">
      <c r="A452"/>
      <c r="C452"/>
      <c r="G452"/>
      <c r="I452" s="189"/>
      <c r="J452"/>
      <c r="L452" s="3"/>
      <c r="N452"/>
      <c r="R452"/>
      <c r="S452"/>
      <c r="T452" s="130"/>
      <c r="U452" s="130"/>
      <c r="W452" s="7"/>
      <c r="Y452" s="17"/>
      <c r="Z452" s="7"/>
      <c r="AB452" s="18"/>
      <c r="AC452" s="18"/>
      <c r="AD452" s="18"/>
      <c r="AE452" s="4"/>
      <c r="AF452"/>
      <c r="AJ452" s="15"/>
      <c r="AM452" s="45"/>
      <c r="AT452" s="3"/>
    </row>
    <row r="453" spans="1:47" x14ac:dyDescent="0.2">
      <c r="A453" t="s">
        <v>155</v>
      </c>
      <c r="B453" s="77" t="s">
        <v>239</v>
      </c>
      <c r="C453" s="77">
        <v>2</v>
      </c>
      <c r="D453" s="77">
        <v>4</v>
      </c>
      <c r="E453" s="98">
        <v>8.4700000000000006</v>
      </c>
      <c r="F453" s="77">
        <v>7</v>
      </c>
      <c r="G453" s="77">
        <v>7</v>
      </c>
      <c r="H453" s="190">
        <v>0</v>
      </c>
      <c r="I453" s="190">
        <v>0</v>
      </c>
      <c r="J453" s="77">
        <v>0</v>
      </c>
      <c r="K453" s="77">
        <v>0</v>
      </c>
      <c r="L453" s="113">
        <v>34</v>
      </c>
      <c r="M453" s="77">
        <v>52</v>
      </c>
      <c r="N453" s="77">
        <v>33</v>
      </c>
      <c r="O453" s="77">
        <v>32</v>
      </c>
      <c r="P453" s="77">
        <v>9</v>
      </c>
      <c r="Q453" s="77">
        <v>14</v>
      </c>
      <c r="R453" s="77">
        <v>0</v>
      </c>
      <c r="S453" s="77">
        <v>12</v>
      </c>
      <c r="T453" s="77">
        <v>160</v>
      </c>
      <c r="U453" s="77"/>
      <c r="V453" s="53">
        <f t="shared" ref="V453:V454" si="272">+(Q453-R453)/(T453-R453)*100</f>
        <v>8.75</v>
      </c>
      <c r="W453" s="54">
        <f>IF(V453&lt;LeagueRatings!$K$21,((LeagueRatings!$K$21-V453)/LeagueRatings!$K$21)*36,(LeagueRatings!$K$21-V453)*6.48)</f>
        <v>-4.1027099178082249</v>
      </c>
      <c r="X453" s="55">
        <v>0.09</v>
      </c>
      <c r="Y453" s="55">
        <f>(P453/(T453-R453))*100</f>
        <v>5.625</v>
      </c>
      <c r="Z453" s="54">
        <f>IF(Y453&lt;LeagueRatings!$K$19,((LeagueRatings!$K$19-Y453)/LeagueRatings!$K$19)*36,(LeagueRatings!$K$19-Y453)/LeagueRatings!$K$22)</f>
        <v>-27.84550561797753</v>
      </c>
      <c r="AA453" s="55">
        <v>2.76</v>
      </c>
      <c r="AB453" s="56">
        <f>+((LeagueRatings!$I$6-E453)*5)+9.5</f>
        <v>-13.777506127667422</v>
      </c>
      <c r="AC453" s="56">
        <f t="shared" ref="AC453" si="273">IF(AB453&lt;4,4,AB453)</f>
        <v>4</v>
      </c>
      <c r="AD453" s="56">
        <f>IF(M453&lt;L453,((1-(M453/L453))*7)-0.07,(1-(M453/L453))*5)</f>
        <v>-2.6470588235294112</v>
      </c>
      <c r="AE453" s="57">
        <f t="shared" ref="AE453" si="274">+X453+AA453+AC453+AD453</f>
        <v>4.2029411764705884</v>
      </c>
      <c r="AF453" t="s">
        <v>155</v>
      </c>
      <c r="AG453" s="8" t="s">
        <v>20</v>
      </c>
      <c r="AH453" s="8" t="s">
        <v>16</v>
      </c>
      <c r="AI453" s="8" t="s">
        <v>86</v>
      </c>
      <c r="AJ453" s="73">
        <f t="shared" ref="AJ453:AJ454" si="275">ROUNDUP(AO453,0)</f>
        <v>19</v>
      </c>
      <c r="AK453" s="73">
        <f>F453*LeagueRatings!$K$25</f>
        <v>3.8888888888888893</v>
      </c>
      <c r="AL453" s="73">
        <f>G453*LeagueRatings!$K$25</f>
        <v>3.8888888888888893</v>
      </c>
      <c r="AM453" s="73">
        <f>T453*LeagueRatings!$K$25</f>
        <v>88.888888888888886</v>
      </c>
      <c r="AO453" s="116">
        <f>+L453*LeagueRatings!$K$25</f>
        <v>18.888888888888889</v>
      </c>
      <c r="AT453" s="113">
        <v>34</v>
      </c>
    </row>
    <row r="454" spans="1:47" x14ac:dyDescent="0.2">
      <c r="A454" t="s">
        <v>155</v>
      </c>
      <c r="B454" s="77" t="s">
        <v>258</v>
      </c>
      <c r="C454" s="77">
        <v>6</v>
      </c>
      <c r="D454" s="77">
        <v>7</v>
      </c>
      <c r="E454" s="98">
        <v>4.04</v>
      </c>
      <c r="F454" s="77">
        <v>15</v>
      </c>
      <c r="G454" s="77">
        <v>15</v>
      </c>
      <c r="H454" s="190">
        <v>1</v>
      </c>
      <c r="I454" s="190">
        <v>1</v>
      </c>
      <c r="J454" s="77">
        <v>0</v>
      </c>
      <c r="K454" s="77">
        <v>0</v>
      </c>
      <c r="L454" s="98">
        <v>93.67</v>
      </c>
      <c r="M454" s="77">
        <v>94</v>
      </c>
      <c r="N454" s="77">
        <v>53</v>
      </c>
      <c r="O454" s="77">
        <v>42</v>
      </c>
      <c r="P454" s="77">
        <v>14</v>
      </c>
      <c r="Q454" s="77">
        <v>28</v>
      </c>
      <c r="R454" s="77">
        <v>3</v>
      </c>
      <c r="S454" s="77">
        <v>79</v>
      </c>
      <c r="T454" s="77">
        <v>401</v>
      </c>
      <c r="U454" s="77"/>
      <c r="V454" s="51">
        <f t="shared" si="272"/>
        <v>6.2814070351758788</v>
      </c>
      <c r="W454" s="7">
        <f>IF(V454&lt;LeagueRatings!$K$21,((LeagueRatings!$K$21-V454)/LeagueRatings!$K$21)*36,(LeagueRatings!$K$21-V454)*6.48)</f>
        <v>8.1406439214640329</v>
      </c>
      <c r="X454" s="17">
        <v>-0.74</v>
      </c>
      <c r="Y454" s="17">
        <f>(P454/(T454-R454))*100</f>
        <v>3.5175879396984926</v>
      </c>
      <c r="Z454" s="7">
        <f>IF(Y454&lt;LeagueRatings!$K$19,((LeagueRatings!$K$19-Y454)/LeagueRatings!$K$19)*36,(LeagueRatings!$K$19-Y454)/LeagueRatings!$K$22)</f>
        <v>-10.559990966066287</v>
      </c>
      <c r="AA454" s="55">
        <v>0.71</v>
      </c>
      <c r="AB454" s="56">
        <f>+((LeagueRatings!$I$17-E454)*5)+9.5</f>
        <v>7.5929093316940932</v>
      </c>
      <c r="AC454" s="56">
        <f t="shared" ref="AC454" si="276">IF(AB454&lt;4,4,AB454)</f>
        <v>7.5929093316940932</v>
      </c>
      <c r="AD454" s="56">
        <f>IF(M454&lt;L454,((1-(M454/L454))*7)-0.07,(1-(M454/L454))*5)</f>
        <v>-1.7615031493540823E-2</v>
      </c>
      <c r="AE454" s="57">
        <f t="shared" ref="AE454" si="277">+X454+AA454+AC454+AD454</f>
        <v>7.5452943002005526</v>
      </c>
      <c r="AF454" t="s">
        <v>155</v>
      </c>
      <c r="AG454" s="5" t="s">
        <v>37</v>
      </c>
      <c r="AH454" s="5" t="s">
        <v>67</v>
      </c>
      <c r="AI454" s="5" t="s">
        <v>50</v>
      </c>
      <c r="AJ454" s="15">
        <f t="shared" si="275"/>
        <v>53</v>
      </c>
      <c r="AK454" s="73">
        <f>F454*LeagueRatings!$K$25</f>
        <v>8.3333333333333339</v>
      </c>
      <c r="AL454" s="73">
        <f>G454*LeagueRatings!$K$25</f>
        <v>8.3333333333333339</v>
      </c>
      <c r="AM454" s="73">
        <f>T454*LeagueRatings!$K$25</f>
        <v>222.7777777777778</v>
      </c>
      <c r="AO454" s="116">
        <f>+L454*LeagueRatings!$K$25</f>
        <v>52.038888888888891</v>
      </c>
      <c r="AT454" s="98">
        <v>93.67</v>
      </c>
    </row>
    <row r="455" spans="1:47" x14ac:dyDescent="0.2">
      <c r="A455"/>
      <c r="C455"/>
      <c r="G455"/>
      <c r="I455" s="189"/>
      <c r="J455"/>
      <c r="L455" s="3">
        <f>(L453/100)/((L453+L454)/100)</f>
        <v>0.26631158455392812</v>
      </c>
      <c r="N455"/>
      <c r="R455"/>
      <c r="S455"/>
      <c r="T455" s="130"/>
      <c r="U455" s="130"/>
      <c r="W455" s="7">
        <f>W453*L455</f>
        <v>-1.0925991791766245</v>
      </c>
      <c r="Y455" s="17"/>
      <c r="Z455" s="7">
        <f>Z453*L455</f>
        <v>-7.4155807238289029</v>
      </c>
      <c r="AB455" s="18"/>
      <c r="AC455" s="18"/>
      <c r="AD455" s="18"/>
      <c r="AE455" s="4">
        <f>AE453*L455</f>
        <v>1.1192919244928332</v>
      </c>
      <c r="AF455"/>
      <c r="AJ455" s="15"/>
      <c r="AM455" s="45"/>
      <c r="AT455" s="3">
        <f>(AT453/100)/((AT453+AT454)/100)</f>
        <v>0.26631158455392812</v>
      </c>
    </row>
    <row r="456" spans="1:47" s="9" customFormat="1" x14ac:dyDescent="0.2">
      <c r="A456"/>
      <c r="B456"/>
      <c r="C456"/>
      <c r="D456"/>
      <c r="E456" s="3"/>
      <c r="F456"/>
      <c r="G456"/>
      <c r="H456" s="189"/>
      <c r="I456" s="189"/>
      <c r="J456"/>
      <c r="K456"/>
      <c r="L456" s="3">
        <f>(L454/100)/((L453+L454)/100)</f>
        <v>0.73368841544607188</v>
      </c>
      <c r="M456"/>
      <c r="N456"/>
      <c r="O456"/>
      <c r="P456"/>
      <c r="Q456"/>
      <c r="R456"/>
      <c r="S456"/>
      <c r="T456" s="130"/>
      <c r="U456" s="130"/>
      <c r="V456" s="17"/>
      <c r="W456" s="7">
        <f>W454*L456</f>
        <v>5.9726961394496429</v>
      </c>
      <c r="X456" s="17"/>
      <c r="Y456" s="17"/>
      <c r="Z456" s="7">
        <f>Z454*L456</f>
        <v>-7.7477430390180082</v>
      </c>
      <c r="AA456" s="17"/>
      <c r="AB456" s="18"/>
      <c r="AC456" s="18"/>
      <c r="AD456" s="18"/>
      <c r="AE456" s="4">
        <f>AE454*L456</f>
        <v>5.5358950191884215</v>
      </c>
      <c r="AF456"/>
      <c r="AG456" s="5"/>
      <c r="AH456" s="5"/>
      <c r="AI456" s="5"/>
      <c r="AJ456" s="15"/>
      <c r="AK456" s="15"/>
      <c r="AL456" s="15"/>
      <c r="AM456" s="45"/>
      <c r="AN456" s="25"/>
      <c r="AO456" s="116"/>
      <c r="AP456" s="116"/>
      <c r="AQ456" s="116"/>
      <c r="AR456" s="116"/>
      <c r="AS456" s="25"/>
      <c r="AT456" s="3">
        <f>(AT454/100)/((AT453+AT454)/100)</f>
        <v>0.73368841544607188</v>
      </c>
      <c r="AU456" s="25"/>
    </row>
    <row r="457" spans="1:47" s="27" customFormat="1" x14ac:dyDescent="0.2">
      <c r="A457"/>
      <c r="B457"/>
      <c r="C457"/>
      <c r="D457"/>
      <c r="E457" s="3"/>
      <c r="F457"/>
      <c r="G457"/>
      <c r="H457" s="189"/>
      <c r="I457" s="189"/>
      <c r="J457"/>
      <c r="K457"/>
      <c r="L457" s="3"/>
      <c r="M457"/>
      <c r="N457"/>
      <c r="O457"/>
      <c r="P457"/>
      <c r="Q457"/>
      <c r="R457"/>
      <c r="S457"/>
      <c r="T457" s="130"/>
      <c r="U457" s="130"/>
      <c r="V457" s="17"/>
      <c r="W457" s="7">
        <f>SUM(W455:W456)</f>
        <v>4.8800969602730184</v>
      </c>
      <c r="X457" s="17"/>
      <c r="Y457" s="17"/>
      <c r="Z457" s="7">
        <f>SUM(Z455:Z456)</f>
        <v>-15.163323762846911</v>
      </c>
      <c r="AA457" s="17"/>
      <c r="AB457" s="18"/>
      <c r="AC457" s="18"/>
      <c r="AD457" s="18"/>
      <c r="AE457" s="17">
        <f>SUM(AE455:AE456)</f>
        <v>6.6551869436812545</v>
      </c>
      <c r="AF457"/>
      <c r="AG457" s="5" t="s">
        <v>59</v>
      </c>
      <c r="AH457" s="5" t="s">
        <v>43</v>
      </c>
      <c r="AI457" s="5" t="s">
        <v>19</v>
      </c>
      <c r="AJ457" s="15">
        <f>SUM(AJ453:AJ456)</f>
        <v>72</v>
      </c>
      <c r="AK457" s="15">
        <f>SUM(AK453:AK456)</f>
        <v>12.222222222222223</v>
      </c>
      <c r="AL457" s="15">
        <f>SUM(AL453:AL456)</f>
        <v>12.222222222222223</v>
      </c>
      <c r="AM457" s="15">
        <f>SUM(AM453:AM456)</f>
        <v>311.66666666666669</v>
      </c>
      <c r="AN457" s="25"/>
      <c r="AO457" s="116"/>
      <c r="AP457" s="116"/>
      <c r="AQ457" s="116"/>
      <c r="AR457" s="116"/>
      <c r="AS457" s="25"/>
      <c r="AT457" s="3"/>
      <c r="AU457" s="25"/>
    </row>
    <row r="458" spans="1:47" x14ac:dyDescent="0.2">
      <c r="A458"/>
      <c r="C458"/>
      <c r="G458"/>
      <c r="I458" s="189"/>
      <c r="J458"/>
      <c r="L458" s="3"/>
      <c r="N458"/>
      <c r="R458"/>
      <c r="S458"/>
      <c r="T458" s="130"/>
      <c r="U458" s="130"/>
      <c r="W458" s="7"/>
      <c r="Y458" s="17"/>
      <c r="Z458" s="7"/>
      <c r="AB458" s="18"/>
      <c r="AC458" s="18"/>
      <c r="AD458" s="18"/>
      <c r="AE458" s="4"/>
      <c r="AF458"/>
      <c r="AJ458" s="15"/>
      <c r="AM458" s="45"/>
      <c r="AT458" s="3"/>
    </row>
    <row r="459" spans="1:47" x14ac:dyDescent="0.2">
      <c r="A459" t="s">
        <v>185</v>
      </c>
      <c r="B459" s="77" t="s">
        <v>238</v>
      </c>
      <c r="C459" s="77">
        <v>2</v>
      </c>
      <c r="D459" s="77">
        <v>2</v>
      </c>
      <c r="E459" s="98">
        <v>2.56</v>
      </c>
      <c r="F459" s="77">
        <v>51</v>
      </c>
      <c r="G459" s="77">
        <v>0</v>
      </c>
      <c r="H459" s="190">
        <v>0</v>
      </c>
      <c r="I459" s="190">
        <v>0</v>
      </c>
      <c r="J459" s="77">
        <v>0</v>
      </c>
      <c r="K459" s="77">
        <v>1</v>
      </c>
      <c r="L459" s="113">
        <v>38.200000000000003</v>
      </c>
      <c r="M459" s="77">
        <v>36</v>
      </c>
      <c r="N459" s="77">
        <v>13</v>
      </c>
      <c r="O459" s="77">
        <v>11</v>
      </c>
      <c r="P459" s="77">
        <v>3</v>
      </c>
      <c r="Q459" s="77">
        <v>13</v>
      </c>
      <c r="R459" s="77">
        <v>1</v>
      </c>
      <c r="S459" s="77">
        <v>37</v>
      </c>
      <c r="T459" s="77">
        <v>168</v>
      </c>
      <c r="U459" s="77"/>
      <c r="V459" s="51">
        <f>+(Q459-R459)/(T459-R459)*100</f>
        <v>7.1856287425149699</v>
      </c>
      <c r="W459" s="7">
        <f>IF(V459&lt;LeagueRatings!$K$10,((LeagueRatings!$K$10-V459)/LeagueRatings!$K$10)*36,(LeagueRatings!$K$10-V459)*6.48)</f>
        <v>4.3419229757929498</v>
      </c>
      <c r="X459" s="17">
        <v>-0.48</v>
      </c>
      <c r="Y459" s="17">
        <f>(P459/(T459-R459))*100</f>
        <v>1.7964071856287425</v>
      </c>
      <c r="Z459" s="7">
        <f>IF(Y459&lt;LeagueRatings!$K$8,((LeagueRatings!$K$8-Y459)/LeagueRatings!$K$8)*36,(LeagueRatings!$K$8-Y459)/LeagueRatings!$K$11)</f>
        <v>8.4321399042918355</v>
      </c>
      <c r="AA459" s="17">
        <v>-0.97</v>
      </c>
      <c r="AB459" s="18">
        <f>+((LeagueRatings!$I$6-E459)*5)+9.5</f>
        <v>15.772493872332578</v>
      </c>
      <c r="AC459" s="18">
        <f t="shared" ref="AC459" si="278">IF(AB459&lt;4,4,AB459)</f>
        <v>15.772493872332578</v>
      </c>
      <c r="AD459" s="18">
        <f>IF(M459&lt;L459,((1-(M459/L459))*7)-0.07,(1-(M459/L459))*5)</f>
        <v>0.33314136125654531</v>
      </c>
      <c r="AE459" s="4">
        <f t="shared" ref="AE459:AE460" si="279">+X459+AA459+AC459+AD459</f>
        <v>14.655635233589125</v>
      </c>
      <c r="AF459" t="s">
        <v>185</v>
      </c>
      <c r="AG459" s="5" t="s">
        <v>34</v>
      </c>
      <c r="AH459" s="5" t="s">
        <v>41</v>
      </c>
      <c r="AI459" s="5" t="s">
        <v>24</v>
      </c>
      <c r="AJ459" s="73">
        <f t="shared" ref="AJ459:AJ460" si="280">ROUNDUP(AO459,0)</f>
        <v>22</v>
      </c>
      <c r="AK459" s="73">
        <f>F459*LeagueRatings!$K$25</f>
        <v>28.333333333333336</v>
      </c>
      <c r="AL459" s="73">
        <f>G459*LeagueRatings!$K$25</f>
        <v>0</v>
      </c>
      <c r="AM459" s="73">
        <f>T459*LeagueRatings!$K$25</f>
        <v>93.333333333333343</v>
      </c>
      <c r="AO459" s="116">
        <f>+L459*LeagueRatings!$K$25</f>
        <v>21.222222222222225</v>
      </c>
      <c r="AT459" s="113">
        <v>38.200000000000003</v>
      </c>
    </row>
    <row r="460" spans="1:47" x14ac:dyDescent="0.2">
      <c r="A460" t="s">
        <v>185</v>
      </c>
      <c r="B460" s="77" t="s">
        <v>259</v>
      </c>
      <c r="C460" s="77">
        <v>1</v>
      </c>
      <c r="D460" s="77">
        <v>0</v>
      </c>
      <c r="E460" s="98">
        <v>2.5499999999999998</v>
      </c>
      <c r="F460" s="77">
        <v>27</v>
      </c>
      <c r="G460" s="77">
        <v>0</v>
      </c>
      <c r="H460" s="190">
        <v>0</v>
      </c>
      <c r="I460" s="190">
        <v>0</v>
      </c>
      <c r="J460" s="77">
        <v>0</v>
      </c>
      <c r="K460" s="77">
        <v>0</v>
      </c>
      <c r="L460" s="98">
        <v>17.670000000000002</v>
      </c>
      <c r="M460" s="77">
        <v>14</v>
      </c>
      <c r="N460" s="77">
        <v>5</v>
      </c>
      <c r="O460" s="77">
        <v>5</v>
      </c>
      <c r="P460" s="77">
        <v>0</v>
      </c>
      <c r="Q460" s="77">
        <v>8</v>
      </c>
      <c r="R460" s="77">
        <v>2</v>
      </c>
      <c r="S460" s="77">
        <v>20</v>
      </c>
      <c r="T460" s="77">
        <v>74</v>
      </c>
      <c r="U460" s="77"/>
      <c r="V460" s="51">
        <f t="shared" ref="V460" si="281">+(Q460-R460)/(T460-R460)*100</f>
        <v>8.3333333333333321</v>
      </c>
      <c r="W460" s="7">
        <f>IF(V460&lt;LeagueRatings!$K$21,((LeagueRatings!$K$21-V460)/LeagueRatings!$K$21)*36,(LeagueRatings!$K$21-V460)*6.48)</f>
        <v>-1.4027099178082172</v>
      </c>
      <c r="X460" s="17">
        <v>-0.08</v>
      </c>
      <c r="Y460" s="17">
        <f>(P460/(T460-R460))*100</f>
        <v>0</v>
      </c>
      <c r="Z460" s="7">
        <f>IF(Y460&lt;LeagueRatings!$K$19,((LeagueRatings!$K$19-Y460)/LeagueRatings!$K$19)*36,(LeagueRatings!$K$19-Y460)/LeagueRatings!$K$22)</f>
        <v>36</v>
      </c>
      <c r="AA460" s="17">
        <v>-3.26</v>
      </c>
      <c r="AB460" s="18">
        <f>+((LeagueRatings!$I$17-E460)*5)+9.5</f>
        <v>15.042909331694094</v>
      </c>
      <c r="AC460" s="18">
        <f t="shared" ref="AC460" si="282">IF(AB460&lt;4,4,AB460)</f>
        <v>15.042909331694094</v>
      </c>
      <c r="AD460" s="18">
        <f>IF(M460&lt;L460,((1-(M460/L460))*7)-0.07,(1-(M460/L460))*5)</f>
        <v>1.3838766270515002</v>
      </c>
      <c r="AE460" s="4">
        <f t="shared" si="279"/>
        <v>13.086785958745594</v>
      </c>
      <c r="AF460" t="s">
        <v>185</v>
      </c>
      <c r="AG460" s="5" t="s">
        <v>14</v>
      </c>
      <c r="AH460" s="5" t="s">
        <v>62</v>
      </c>
      <c r="AI460" s="5" t="s">
        <v>30</v>
      </c>
      <c r="AJ460" s="15">
        <f t="shared" si="280"/>
        <v>10</v>
      </c>
      <c r="AK460" s="73">
        <f>F460*LeagueRatings!$K$25</f>
        <v>15</v>
      </c>
      <c r="AL460" s="73">
        <f>G460*LeagueRatings!$K$25</f>
        <v>0</v>
      </c>
      <c r="AM460" s="73">
        <f>T460*LeagueRatings!$K$25</f>
        <v>41.111111111111114</v>
      </c>
      <c r="AO460" s="116">
        <f>+L460*LeagueRatings!$K$25</f>
        <v>9.8166666666666682</v>
      </c>
      <c r="AT460" s="98">
        <v>17.670000000000002</v>
      </c>
    </row>
    <row r="461" spans="1:47" x14ac:dyDescent="0.2">
      <c r="A461"/>
      <c r="C461"/>
      <c r="G461"/>
      <c r="I461" s="189"/>
      <c r="J461"/>
      <c r="L461" s="3">
        <f>(L459/100)/((L459+L460)/100)</f>
        <v>0.68373008770359756</v>
      </c>
      <c r="N461"/>
      <c r="R461"/>
      <c r="S461"/>
      <c r="T461" s="130"/>
      <c r="U461" s="130"/>
      <c r="W461" s="7">
        <f>W459*L461</f>
        <v>2.9687033770411788</v>
      </c>
      <c r="Y461" s="17"/>
      <c r="Z461" s="7">
        <f>Z459*L461</f>
        <v>5.7653077562904613</v>
      </c>
      <c r="AB461" s="18"/>
      <c r="AC461" s="18"/>
      <c r="AD461" s="18"/>
      <c r="AE461" s="4">
        <f>AE459*L461</f>
        <v>10.020498763613826</v>
      </c>
      <c r="AF461"/>
      <c r="AJ461" s="15"/>
      <c r="AM461" s="45"/>
      <c r="AT461" s="3">
        <f>(AT459/100)/((AT459+AT460)/100)</f>
        <v>0.68373008770359756</v>
      </c>
    </row>
    <row r="462" spans="1:47" x14ac:dyDescent="0.2">
      <c r="A462"/>
      <c r="C462"/>
      <c r="G462"/>
      <c r="I462" s="189"/>
      <c r="J462"/>
      <c r="L462" s="3">
        <f>(L460/100)/((L459+L460)/100)</f>
        <v>0.31626991229640233</v>
      </c>
      <c r="N462"/>
      <c r="R462"/>
      <c r="S462"/>
      <c r="T462" s="130"/>
      <c r="U462" s="130"/>
      <c r="W462" s="7">
        <f>W460*L462</f>
        <v>-0.44363494268249859</v>
      </c>
      <c r="Y462" s="17"/>
      <c r="Z462" s="7">
        <f>Z460*L462</f>
        <v>11.385716842670483</v>
      </c>
      <c r="AB462" s="18"/>
      <c r="AC462" s="18"/>
      <c r="AD462" s="18"/>
      <c r="AE462" s="4">
        <f>AE460*L462</f>
        <v>4.1389566474142585</v>
      </c>
      <c r="AF462"/>
      <c r="AJ462" s="15"/>
      <c r="AM462" s="45"/>
      <c r="AT462" s="3">
        <f>(AT460/100)/((AT459+AT460)/100)</f>
        <v>0.31626991229640233</v>
      </c>
    </row>
    <row r="463" spans="1:47" x14ac:dyDescent="0.2">
      <c r="A463"/>
      <c r="C463"/>
      <c r="G463"/>
      <c r="I463" s="189"/>
      <c r="J463"/>
      <c r="L463" s="3"/>
      <c r="N463"/>
      <c r="R463"/>
      <c r="S463"/>
      <c r="T463" s="130"/>
      <c r="U463" s="130"/>
      <c r="W463" s="7">
        <f>SUM(W461:W462)</f>
        <v>2.5250684343586802</v>
      </c>
      <c r="Y463" s="17"/>
      <c r="Z463" s="7">
        <f>SUM(Z461:Z462)</f>
        <v>17.151024598960944</v>
      </c>
      <c r="AB463" s="18"/>
      <c r="AC463" s="18"/>
      <c r="AD463" s="18"/>
      <c r="AE463" s="17">
        <f>SUM(AE461:AE462)</f>
        <v>14.159455411028084</v>
      </c>
      <c r="AF463"/>
      <c r="AG463" s="5" t="s">
        <v>34</v>
      </c>
      <c r="AH463" s="5" t="s">
        <v>33</v>
      </c>
      <c r="AI463" s="5" t="s">
        <v>85</v>
      </c>
      <c r="AJ463" s="15">
        <f>SUM(AJ459:AJ462)</f>
        <v>32</v>
      </c>
      <c r="AK463" s="15">
        <f>SUM(AK459:AK462)</f>
        <v>43.333333333333336</v>
      </c>
      <c r="AL463" s="15">
        <f>SUM(AL459:AL462)</f>
        <v>0</v>
      </c>
      <c r="AM463" s="15">
        <f>SUM(AM459:AM462)</f>
        <v>134.44444444444446</v>
      </c>
      <c r="AT463" s="3"/>
    </row>
    <row r="464" spans="1:47" x14ac:dyDescent="0.2">
      <c r="A464"/>
      <c r="C464"/>
      <c r="G464"/>
      <c r="I464" s="189"/>
      <c r="J464"/>
      <c r="L464" s="3"/>
      <c r="N464"/>
      <c r="R464"/>
      <c r="S464"/>
      <c r="T464" s="130"/>
      <c r="U464" s="130"/>
      <c r="W464" s="7"/>
      <c r="Y464" s="17"/>
      <c r="Z464" s="7"/>
      <c r="AB464" s="18"/>
      <c r="AC464" s="18"/>
      <c r="AD464" s="18"/>
      <c r="AE464" s="4"/>
      <c r="AF464"/>
      <c r="AJ464" s="15"/>
      <c r="AM464" s="45"/>
      <c r="AT464" s="3"/>
    </row>
    <row r="465" spans="1:47" x14ac:dyDescent="0.2">
      <c r="A465" t="s">
        <v>173</v>
      </c>
      <c r="B465" s="77" t="s">
        <v>344</v>
      </c>
      <c r="C465" s="77">
        <v>0</v>
      </c>
      <c r="D465" s="77">
        <v>3</v>
      </c>
      <c r="E465" s="98">
        <v>4.38</v>
      </c>
      <c r="F465" s="77">
        <v>41</v>
      </c>
      <c r="G465" s="77">
        <v>0</v>
      </c>
      <c r="H465" s="190">
        <v>0</v>
      </c>
      <c r="I465" s="190">
        <v>0</v>
      </c>
      <c r="J465" s="77">
        <v>2</v>
      </c>
      <c r="K465" s="77">
        <v>6</v>
      </c>
      <c r="L465" s="98">
        <v>39</v>
      </c>
      <c r="M465" s="77">
        <v>36</v>
      </c>
      <c r="N465" s="77">
        <v>21</v>
      </c>
      <c r="O465" s="77">
        <v>19</v>
      </c>
      <c r="P465" s="77">
        <v>6</v>
      </c>
      <c r="Q465" s="77">
        <v>9</v>
      </c>
      <c r="R465" s="77">
        <v>2</v>
      </c>
      <c r="S465" s="77">
        <v>26</v>
      </c>
      <c r="T465" s="77">
        <v>161</v>
      </c>
      <c r="U465" s="77"/>
      <c r="V465" s="53">
        <f>+(Q465-R465)/(T465-R465)*100</f>
        <v>4.4025157232704402</v>
      </c>
      <c r="W465" s="54">
        <f>IF(V465&lt;LeagueRatings!$K$21,((LeagueRatings!$K$21-V465)/LeagueRatings!$K$21)*36,(LeagueRatings!$K$21-V465)*6.48)</f>
        <v>16.473920494389631</v>
      </c>
      <c r="X465" s="55">
        <v>-1.49</v>
      </c>
      <c r="Y465" s="17">
        <f>(P465/(T465-R465))*100</f>
        <v>3.7735849056603774</v>
      </c>
      <c r="Z465" s="54">
        <f>IF(Y465&lt;LeagueRatings!$K$19,((LeagueRatings!$K$19-Y465)/LeagueRatings!$K$19)*36,(LeagueRatings!$K$19-Y465)/LeagueRatings!$K$22)</f>
        <v>-12.659741361034557</v>
      </c>
      <c r="AA465" s="55">
        <v>0.92</v>
      </c>
      <c r="AB465" s="56">
        <f>+((LeagueRatings!$I$17-E465)*5)+9.5</f>
        <v>5.8929093316940939</v>
      </c>
      <c r="AC465" s="56">
        <f t="shared" ref="AC465" si="283">IF(AB465&lt;4,4,AB465)</f>
        <v>5.8929093316940939</v>
      </c>
      <c r="AD465" s="18">
        <f>IF(M465&lt;L465,((1-(M465/L465))*7)-0.07,(1-(M465/L465))*5)</f>
        <v>0.4684615384615381</v>
      </c>
      <c r="AE465" s="57">
        <f t="shared" ref="AE465" si="284">+X465+AA465+AC465+AD465</f>
        <v>5.7913708701556317</v>
      </c>
      <c r="AF465" t="s">
        <v>173</v>
      </c>
      <c r="AG465" s="10" t="s">
        <v>59</v>
      </c>
      <c r="AH465" s="10" t="s">
        <v>88</v>
      </c>
      <c r="AI465" s="10" t="s">
        <v>49</v>
      </c>
      <c r="AJ465" s="15">
        <f t="shared" ref="AJ465:AJ466" si="285">ROUNDUP(AO465,0)</f>
        <v>22</v>
      </c>
      <c r="AK465" s="73">
        <f>F465*LeagueRatings!$K$25</f>
        <v>22.777777777777779</v>
      </c>
      <c r="AL465" s="73">
        <f>G465*LeagueRatings!$K$25</f>
        <v>0</v>
      </c>
      <c r="AM465" s="73">
        <f>T465*LeagueRatings!$K$25</f>
        <v>89.444444444444443</v>
      </c>
      <c r="AN465" s="29"/>
      <c r="AO465" s="116">
        <f>+L465*LeagueRatings!$K$25</f>
        <v>21.666666666666668</v>
      </c>
      <c r="AS465" s="29"/>
      <c r="AT465" s="98">
        <v>39</v>
      </c>
      <c r="AU465" s="29"/>
    </row>
    <row r="466" spans="1:47" x14ac:dyDescent="0.2">
      <c r="A466" t="s">
        <v>173</v>
      </c>
      <c r="B466" s="77" t="s">
        <v>260</v>
      </c>
      <c r="C466" s="77">
        <v>0</v>
      </c>
      <c r="D466" s="77">
        <v>0</v>
      </c>
      <c r="E466" s="98">
        <v>1.03</v>
      </c>
      <c r="F466" s="77">
        <v>29</v>
      </c>
      <c r="G466" s="77">
        <v>0</v>
      </c>
      <c r="H466" s="190">
        <v>0</v>
      </c>
      <c r="I466" s="190">
        <v>0</v>
      </c>
      <c r="J466" s="77">
        <v>0</v>
      </c>
      <c r="K466" s="77">
        <v>2</v>
      </c>
      <c r="L466" s="98">
        <v>26.33</v>
      </c>
      <c r="M466" s="77">
        <v>20</v>
      </c>
      <c r="N466" s="77">
        <v>3</v>
      </c>
      <c r="O466" s="77">
        <v>3</v>
      </c>
      <c r="P466" s="77">
        <v>1</v>
      </c>
      <c r="Q466" s="77">
        <v>3</v>
      </c>
      <c r="R466" s="77">
        <v>1</v>
      </c>
      <c r="S466" s="77">
        <v>21</v>
      </c>
      <c r="T466" s="77">
        <v>97</v>
      </c>
      <c r="U466" s="77"/>
      <c r="V466" s="51">
        <f t="shared" ref="V466" si="286">+(Q466-R466)/(T466-R466)*100</f>
        <v>2.083333333333333</v>
      </c>
      <c r="W466" s="7">
        <f>IF(V466&lt;LeagueRatings!$K$21,((LeagueRatings!$K$21-V466)/LeagueRatings!$K$21)*36,(LeagueRatings!$K$21-V466)*6.48)</f>
        <v>26.759980233952234</v>
      </c>
      <c r="X466" s="17">
        <v>-2.5499999999999998</v>
      </c>
      <c r="Y466" s="17">
        <f>(P466/(T466-R466))*100</f>
        <v>1.0416666666666665</v>
      </c>
      <c r="Z466" s="7">
        <f>IF(Y466&lt;LeagueRatings!$K$19,((LeagueRatings!$K$19-Y466)/LeagueRatings!$K$19)*36,(LeagueRatings!$K$19-Y466)/LeagueRatings!$K$22)</f>
        <v>19.184889434889438</v>
      </c>
      <c r="AA466" s="55">
        <v>-1.68</v>
      </c>
      <c r="AB466" s="56">
        <f>+((LeagueRatings!$I$17-E466)*5)+9.5</f>
        <v>22.642909331694096</v>
      </c>
      <c r="AC466" s="56">
        <f t="shared" ref="AC466" si="287">IF(AB466&lt;4,4,AB466)</f>
        <v>22.642909331694096</v>
      </c>
      <c r="AD466" s="18">
        <f>IF(M466&lt;L466,((1-(M466/L466))*7)-0.07,(1-(M466/L466))*5)</f>
        <v>1.612871249525256</v>
      </c>
      <c r="AE466" s="57">
        <f t="shared" ref="AE466" si="288">+X466+AA466+AC466+AD466</f>
        <v>20.025780581219351</v>
      </c>
      <c r="AF466" t="s">
        <v>173</v>
      </c>
      <c r="AG466" s="5" t="s">
        <v>31</v>
      </c>
      <c r="AH466" s="5" t="s">
        <v>89</v>
      </c>
      <c r="AI466" s="5" t="s">
        <v>85</v>
      </c>
      <c r="AJ466" s="15">
        <f t="shared" si="285"/>
        <v>15</v>
      </c>
      <c r="AK466" s="73">
        <f>F466*LeagueRatings!$K$25</f>
        <v>16.111111111111111</v>
      </c>
      <c r="AL466" s="73">
        <f>G466*LeagueRatings!$K$25</f>
        <v>0</v>
      </c>
      <c r="AM466" s="73">
        <f>T466*LeagueRatings!$K$25</f>
        <v>53.888888888888893</v>
      </c>
      <c r="AO466" s="116">
        <f>+L466*LeagueRatings!$K$25</f>
        <v>14.627777777777778</v>
      </c>
      <c r="AT466" s="98">
        <v>26.33</v>
      </c>
    </row>
    <row r="467" spans="1:47" x14ac:dyDescent="0.2">
      <c r="A467"/>
      <c r="C467"/>
      <c r="G467"/>
      <c r="I467" s="189"/>
      <c r="J467"/>
      <c r="L467" s="3">
        <f>(L465/100)/((L465+L466)/100)</f>
        <v>0.59696923312413896</v>
      </c>
      <c r="N467"/>
      <c r="R467"/>
      <c r="S467"/>
      <c r="T467" s="130"/>
      <c r="U467" s="130"/>
      <c r="W467" s="7">
        <f>W465*L467</f>
        <v>9.8344236840838146</v>
      </c>
      <c r="Y467" s="17"/>
      <c r="Z467" s="7">
        <f>Z465*L467</f>
        <v>-7.557476091846743</v>
      </c>
      <c r="AB467" s="18"/>
      <c r="AC467" s="18"/>
      <c r="AD467" s="18"/>
      <c r="AE467" s="4">
        <f>AE465*L467</f>
        <v>3.457270227094285</v>
      </c>
      <c r="AF467"/>
      <c r="AJ467" s="15"/>
      <c r="AM467" s="45"/>
      <c r="AT467" s="3">
        <f>(AT465/100)/((AT465+AT466)/100)</f>
        <v>0.59696923312413896</v>
      </c>
    </row>
    <row r="468" spans="1:47" x14ac:dyDescent="0.2">
      <c r="A468"/>
      <c r="C468"/>
      <c r="G468"/>
      <c r="I468" s="189"/>
      <c r="J468"/>
      <c r="L468" s="3">
        <f>(L466/100)/((L465+L466)/100)</f>
        <v>0.40303076687586098</v>
      </c>
      <c r="N468"/>
      <c r="R468"/>
      <c r="S468"/>
      <c r="T468" s="130"/>
      <c r="U468" s="130"/>
      <c r="W468" s="7">
        <f>W466*L468</f>
        <v>10.785095355272651</v>
      </c>
      <c r="Y468" s="17"/>
      <c r="Z468" s="7">
        <f>Z466*L468</f>
        <v>7.7321007013720937</v>
      </c>
      <c r="AB468" s="18"/>
      <c r="AC468" s="18"/>
      <c r="AD468" s="18"/>
      <c r="AE468" s="4">
        <f>AE466*L468</f>
        <v>8.0710057049365602</v>
      </c>
      <c r="AF468"/>
      <c r="AJ468" s="15"/>
      <c r="AM468" s="45"/>
      <c r="AT468" s="3">
        <f>(AT466/100)/((AT465+AT466)/100)</f>
        <v>0.40303076687586098</v>
      </c>
    </row>
    <row r="469" spans="1:47" x14ac:dyDescent="0.2">
      <c r="A469"/>
      <c r="C469"/>
      <c r="G469"/>
      <c r="I469" s="189"/>
      <c r="J469"/>
      <c r="L469" s="3"/>
      <c r="N469"/>
      <c r="R469"/>
      <c r="S469"/>
      <c r="T469" s="130"/>
      <c r="U469" s="130"/>
      <c r="W469" s="7">
        <f>SUM(W467:W468)</f>
        <v>20.619519039356465</v>
      </c>
      <c r="Y469" s="17"/>
      <c r="Z469" s="7">
        <f>SUM(Z467:Z468)</f>
        <v>0.17462460952535075</v>
      </c>
      <c r="AB469" s="18"/>
      <c r="AC469" s="18"/>
      <c r="AD469" s="18"/>
      <c r="AE469" s="17">
        <f>SUM(AE467:AE468)</f>
        <v>11.528275932030844</v>
      </c>
      <c r="AF469"/>
      <c r="AG469" s="5" t="s">
        <v>17</v>
      </c>
      <c r="AH469" s="5" t="s">
        <v>85</v>
      </c>
      <c r="AI469" s="5" t="s">
        <v>23</v>
      </c>
      <c r="AJ469" s="15">
        <f>SUM(AJ465:AJ468)</f>
        <v>37</v>
      </c>
      <c r="AK469" s="15">
        <f>SUM(AK465:AK468)</f>
        <v>38.888888888888886</v>
      </c>
      <c r="AL469" s="15">
        <f>SUM(AL465:AL468)</f>
        <v>0</v>
      </c>
      <c r="AM469" s="15">
        <f>SUM(AM465:AM468)</f>
        <v>143.33333333333334</v>
      </c>
      <c r="AT469" s="3"/>
    </row>
    <row r="470" spans="1:47" customFormat="1" x14ac:dyDescent="0.2">
      <c r="E470" s="3"/>
      <c r="H470" s="189"/>
      <c r="I470" s="189"/>
      <c r="L470" s="3"/>
      <c r="T470" s="130"/>
      <c r="U470" s="130"/>
      <c r="V470" s="17"/>
      <c r="W470" s="7"/>
      <c r="X470" s="17"/>
      <c r="Y470" s="17"/>
      <c r="Z470" s="7"/>
      <c r="AA470" s="17"/>
      <c r="AB470" s="18"/>
      <c r="AC470" s="18"/>
      <c r="AD470" s="18"/>
      <c r="AE470" s="4"/>
      <c r="AG470" s="5"/>
      <c r="AH470" s="5"/>
      <c r="AI470" s="5"/>
      <c r="AJ470" s="15"/>
      <c r="AK470" s="15"/>
      <c r="AL470" s="15"/>
      <c r="AM470" s="45"/>
      <c r="AN470" s="25"/>
      <c r="AO470" s="116"/>
      <c r="AP470" s="116"/>
      <c r="AQ470" s="116"/>
      <c r="AR470" s="116"/>
      <c r="AS470" s="25"/>
      <c r="AT470" s="3"/>
      <c r="AU470" s="25"/>
    </row>
    <row r="471" spans="1:47" x14ac:dyDescent="0.2">
      <c r="A471" t="s">
        <v>176</v>
      </c>
      <c r="B471" s="77" t="s">
        <v>252</v>
      </c>
      <c r="C471" s="77">
        <v>0</v>
      </c>
      <c r="D471" s="77">
        <v>4</v>
      </c>
      <c r="E471" s="98">
        <v>3.52</v>
      </c>
      <c r="F471" s="77">
        <v>35</v>
      </c>
      <c r="G471" s="77">
        <v>0</v>
      </c>
      <c r="H471" s="190">
        <v>0</v>
      </c>
      <c r="I471" s="190">
        <v>0</v>
      </c>
      <c r="J471" s="77">
        <v>19</v>
      </c>
      <c r="K471" s="77">
        <v>21</v>
      </c>
      <c r="L471" s="98">
        <v>30.2</v>
      </c>
      <c r="M471" s="77">
        <v>35</v>
      </c>
      <c r="N471" s="77">
        <v>17</v>
      </c>
      <c r="O471" s="77">
        <v>12</v>
      </c>
      <c r="P471" s="77">
        <v>4</v>
      </c>
      <c r="Q471" s="77">
        <v>6</v>
      </c>
      <c r="R471" s="77">
        <v>1</v>
      </c>
      <c r="S471" s="77">
        <v>20</v>
      </c>
      <c r="T471" s="77">
        <v>134</v>
      </c>
      <c r="U471" s="77"/>
      <c r="V471" s="51">
        <f>+(Q471-R471)/(T471-R471)*100</f>
        <v>3.7593984962406015</v>
      </c>
      <c r="W471" s="7">
        <f>IF(V471&lt;LeagueRatings!$K$21,((LeagueRatings!$K$21-V471)/LeagueRatings!$K$21)*36,(LeagueRatings!$K$21-V471)*6.48)</f>
        <v>19.326280121417568</v>
      </c>
      <c r="X471" s="17">
        <v>-1.79</v>
      </c>
      <c r="Y471" s="17">
        <f>(P471/(T471-R471))*100</f>
        <v>3.007518796992481</v>
      </c>
      <c r="Z471" s="7">
        <f>IF(Y471&lt;LeagueRatings!$K$19,((LeagueRatings!$K$19-Y471)/LeagueRatings!$K$19)*36,(LeagueRatings!$K$19-Y471)/LeagueRatings!$K$22)</f>
        <v>-6.3762777730843956</v>
      </c>
      <c r="AA471" s="17">
        <v>0.33</v>
      </c>
      <c r="AB471" s="18">
        <f>+((LeagueRatings!$I$17-E471)*5)+9.5</f>
        <v>10.192909331694093</v>
      </c>
      <c r="AC471" s="18">
        <f t="shared" ref="AC471:AC472" si="289">IF(AB471&lt;4,4,AB471)</f>
        <v>10.192909331694093</v>
      </c>
      <c r="AD471" s="18">
        <f>IF(M471&lt;L471,((1-(M471/L471))*7)-0.07,(1-(M471/L471))*5)</f>
        <v>-0.79470198675496651</v>
      </c>
      <c r="AE471" s="4">
        <f t="shared" ref="AE471" si="290">+X471+AA471+AC471+AD471</f>
        <v>7.9382073449391255</v>
      </c>
      <c r="AF471" t="s">
        <v>176</v>
      </c>
      <c r="AG471" s="10" t="s">
        <v>42</v>
      </c>
      <c r="AH471" s="10" t="s">
        <v>87</v>
      </c>
      <c r="AI471" s="10" t="s">
        <v>81</v>
      </c>
      <c r="AJ471" s="15">
        <f t="shared" ref="AJ471:AJ472" si="291">ROUNDUP(AO471,0)</f>
        <v>17</v>
      </c>
      <c r="AK471" s="73">
        <f>F471*LeagueRatings!$K$25</f>
        <v>19.444444444444446</v>
      </c>
      <c r="AL471" s="73">
        <f>G471*LeagueRatings!$K$25</f>
        <v>0</v>
      </c>
      <c r="AM471" s="73">
        <f>T471*LeagueRatings!$K$25</f>
        <v>74.444444444444443</v>
      </c>
      <c r="AN471" s="9"/>
      <c r="AO471" s="116">
        <f>+L471*LeagueRatings!$K$25</f>
        <v>16.777777777777779</v>
      </c>
      <c r="AS471" s="9"/>
      <c r="AT471" s="98">
        <v>30.2</v>
      </c>
      <c r="AU471" s="9"/>
    </row>
    <row r="472" spans="1:47" x14ac:dyDescent="0.2">
      <c r="A472" t="s">
        <v>176</v>
      </c>
      <c r="B472" s="77" t="s">
        <v>235</v>
      </c>
      <c r="C472" s="77">
        <v>3</v>
      </c>
      <c r="D472" s="77">
        <v>4</v>
      </c>
      <c r="E472" s="98">
        <v>3.12</v>
      </c>
      <c r="F472" s="77">
        <v>35</v>
      </c>
      <c r="G472" s="77">
        <v>0</v>
      </c>
      <c r="H472" s="190">
        <v>0</v>
      </c>
      <c r="I472" s="190">
        <v>0</v>
      </c>
      <c r="J472" s="77">
        <v>0</v>
      </c>
      <c r="K472" s="77">
        <v>0</v>
      </c>
      <c r="L472" s="113">
        <v>34.67</v>
      </c>
      <c r="M472" s="77">
        <v>30</v>
      </c>
      <c r="N472" s="77">
        <v>13</v>
      </c>
      <c r="O472" s="77">
        <v>12</v>
      </c>
      <c r="P472" s="77">
        <v>4</v>
      </c>
      <c r="Q472" s="77">
        <v>9</v>
      </c>
      <c r="R472" s="77">
        <v>1</v>
      </c>
      <c r="S472" s="77">
        <v>21</v>
      </c>
      <c r="T472" s="77">
        <v>138</v>
      </c>
      <c r="U472" s="77"/>
      <c r="V472" s="51">
        <f>+(Q472-R472)/(T472-R472)*100</f>
        <v>5.8394160583941606</v>
      </c>
      <c r="W472" s="7">
        <f>IF(V472&lt;LeagueRatings!$K$10,((LeagueRatings!$K$10-V472)/LeagueRatings!$K$10)*36,(LeagueRatings!$K$10-V472)*6.48)</f>
        <v>10.272998233369453</v>
      </c>
      <c r="X472" s="17">
        <v>-0.92</v>
      </c>
      <c r="Y472" s="17">
        <f>(P472/(T472-R472))*100</f>
        <v>2.9197080291970803</v>
      </c>
      <c r="Z472" s="7">
        <f>IF(Y472&lt;LeagueRatings!$K$8,((LeagueRatings!$K$8-Y472)/LeagueRatings!$K$8)*36,(LeagueRatings!$K$8-Y472)/LeagueRatings!$K$11)</f>
        <v>-4.5842313154938132</v>
      </c>
      <c r="AA472" s="17">
        <v>0</v>
      </c>
      <c r="AB472" s="18">
        <f>+((LeagueRatings!$I$6-E472)*5)+9.5</f>
        <v>12.972493872332578</v>
      </c>
      <c r="AC472" s="18">
        <f t="shared" si="289"/>
        <v>12.972493872332578</v>
      </c>
      <c r="AD472" s="18">
        <f>IF(M472&lt;L472,((1-(M472/L472))*7)-0.07,(1-(M472/L472))*5)</f>
        <v>0.87289010672050815</v>
      </c>
      <c r="AE472" s="4">
        <f>+X472+AA472+AC472+AD472</f>
        <v>12.925383979053086</v>
      </c>
      <c r="AF472" t="s">
        <v>176</v>
      </c>
      <c r="AG472" s="5" t="s">
        <v>22</v>
      </c>
      <c r="AH472" s="5" t="s">
        <v>63</v>
      </c>
      <c r="AI472" s="5" t="s">
        <v>48</v>
      </c>
      <c r="AJ472" s="73">
        <f t="shared" si="291"/>
        <v>20</v>
      </c>
      <c r="AK472" s="73">
        <f>F472*LeagueRatings!$K$25</f>
        <v>19.444444444444446</v>
      </c>
      <c r="AL472" s="73">
        <f>G472*LeagueRatings!$K$25</f>
        <v>0</v>
      </c>
      <c r="AM472" s="73">
        <f>T472*LeagueRatings!$K$25</f>
        <v>76.666666666666671</v>
      </c>
      <c r="AN472" s="27"/>
      <c r="AO472" s="116">
        <f>+L472*LeagueRatings!$K$25</f>
        <v>19.261111111111113</v>
      </c>
      <c r="AS472" s="27"/>
      <c r="AT472" s="113">
        <v>34.67</v>
      </c>
      <c r="AU472" s="27"/>
    </row>
    <row r="473" spans="1:47" x14ac:dyDescent="0.2">
      <c r="A473"/>
      <c r="C473"/>
      <c r="G473"/>
      <c r="I473" s="189"/>
      <c r="J473"/>
      <c r="L473" s="3">
        <f>(L471/100)/((L471+L472)/100)</f>
        <v>0.46554647757052564</v>
      </c>
      <c r="N473"/>
      <c r="R473"/>
      <c r="S473"/>
      <c r="T473" s="130"/>
      <c r="U473" s="130"/>
      <c r="W473" s="7">
        <f>W471*L473</f>
        <v>8.9972816350672193</v>
      </c>
      <c r="Y473" s="17"/>
      <c r="Z473" s="7">
        <f>Z471*L473</f>
        <v>-2.9684536572706759</v>
      </c>
      <c r="AB473" s="18"/>
      <c r="AC473" s="18"/>
      <c r="AD473" s="18"/>
      <c r="AE473" s="4">
        <f>AE471*L473</f>
        <v>3.6956044676608846</v>
      </c>
      <c r="AF473"/>
      <c r="AJ473" s="15"/>
      <c r="AM473" s="45"/>
      <c r="AT473" s="3">
        <f>(AT471/100)/((AT471+AT472)/100)</f>
        <v>0.46554647757052564</v>
      </c>
    </row>
    <row r="474" spans="1:47" x14ac:dyDescent="0.2">
      <c r="A474"/>
      <c r="C474"/>
      <c r="G474"/>
      <c r="I474" s="189"/>
      <c r="J474"/>
      <c r="L474" s="3">
        <f>(L472/100)/((L471+L472)/100)</f>
        <v>0.5344535224294743</v>
      </c>
      <c r="N474"/>
      <c r="R474"/>
      <c r="S474"/>
      <c r="T474" s="130"/>
      <c r="U474" s="130"/>
      <c r="W474" s="7">
        <f>W472*L474</f>
        <v>5.4904400917360707</v>
      </c>
      <c r="Y474" s="17"/>
      <c r="Z474" s="7">
        <f>Z472*L474</f>
        <v>-2.450058574197171</v>
      </c>
      <c r="AB474" s="18"/>
      <c r="AC474" s="18"/>
      <c r="AD474" s="18"/>
      <c r="AE474" s="4">
        <f>AE472*L474</f>
        <v>6.9080169963584162</v>
      </c>
      <c r="AF474"/>
      <c r="AJ474" s="15"/>
      <c r="AM474" s="45"/>
      <c r="AT474" s="3">
        <f>(AT472/100)/((AT471+AT472)/100)</f>
        <v>0.5344535224294743</v>
      </c>
    </row>
    <row r="475" spans="1:47" x14ac:dyDescent="0.2">
      <c r="A475"/>
      <c r="C475"/>
      <c r="G475"/>
      <c r="I475" s="189"/>
      <c r="J475"/>
      <c r="L475" s="3"/>
      <c r="N475"/>
      <c r="R475"/>
      <c r="S475"/>
      <c r="T475" s="130"/>
      <c r="U475" s="130"/>
      <c r="W475" s="7">
        <f>SUM(W473:W474)</f>
        <v>14.48772172680329</v>
      </c>
      <c r="Y475" s="17"/>
      <c r="Z475" s="7">
        <f>SUM(Z473:Z474)</f>
        <v>-5.4185122314678473</v>
      </c>
      <c r="AB475" s="18"/>
      <c r="AC475" s="18"/>
      <c r="AD475" s="18"/>
      <c r="AE475" s="17">
        <f>SUM(AE473:AE474)</f>
        <v>10.603621464019302</v>
      </c>
      <c r="AF475"/>
      <c r="AG475" s="5" t="s">
        <v>64</v>
      </c>
      <c r="AH475" s="5" t="s">
        <v>29</v>
      </c>
      <c r="AI475" s="5" t="s">
        <v>32</v>
      </c>
      <c r="AJ475" s="15">
        <f>SUM(AJ471:AJ474)</f>
        <v>37</v>
      </c>
      <c r="AK475" s="15">
        <f>SUM(AK471:AK474)</f>
        <v>38.888888888888893</v>
      </c>
      <c r="AL475" s="15">
        <f>SUM(AL471:AL474)</f>
        <v>0</v>
      </c>
      <c r="AM475" s="15">
        <f>SUM(AM471:AM474)</f>
        <v>151.11111111111111</v>
      </c>
      <c r="AT475" s="3"/>
    </row>
    <row r="476" spans="1:47" s="13" customFormat="1" x14ac:dyDescent="0.2">
      <c r="A476"/>
      <c r="B476"/>
      <c r="C476"/>
      <c r="D476"/>
      <c r="E476" s="3"/>
      <c r="F476"/>
      <c r="G476"/>
      <c r="H476" s="189"/>
      <c r="I476" s="189"/>
      <c r="J476"/>
      <c r="K476"/>
      <c r="L476" s="3"/>
      <c r="M476"/>
      <c r="N476"/>
      <c r="O476"/>
      <c r="P476"/>
      <c r="Q476"/>
      <c r="R476"/>
      <c r="S476"/>
      <c r="T476" s="130"/>
      <c r="U476" s="130"/>
      <c r="V476" s="17"/>
      <c r="W476" s="7"/>
      <c r="X476" s="17"/>
      <c r="Y476" s="17"/>
      <c r="Z476" s="7"/>
      <c r="AA476" s="17"/>
      <c r="AB476" s="18"/>
      <c r="AC476" s="18"/>
      <c r="AD476" s="18"/>
      <c r="AE476" s="4"/>
      <c r="AF476"/>
      <c r="AG476" s="5"/>
      <c r="AH476" s="5"/>
      <c r="AI476" s="5"/>
      <c r="AJ476" s="15"/>
      <c r="AK476" s="15"/>
      <c r="AL476" s="15"/>
      <c r="AM476" s="45"/>
      <c r="AN476" s="25"/>
      <c r="AO476" s="116"/>
      <c r="AP476" s="116"/>
      <c r="AQ476" s="116"/>
      <c r="AR476" s="116"/>
      <c r="AS476" s="25"/>
      <c r="AT476" s="3"/>
      <c r="AU476" s="25"/>
    </row>
    <row r="477" spans="1:47" x14ac:dyDescent="0.2">
      <c r="A477" t="s">
        <v>195</v>
      </c>
      <c r="B477" s="77" t="s">
        <v>256</v>
      </c>
      <c r="C477" s="77">
        <v>1</v>
      </c>
      <c r="D477" s="77">
        <v>1</v>
      </c>
      <c r="E477" s="98">
        <v>4.5999999999999996</v>
      </c>
      <c r="F477" s="77">
        <v>35</v>
      </c>
      <c r="G477" s="77">
        <v>0</v>
      </c>
      <c r="H477" s="190">
        <v>0</v>
      </c>
      <c r="I477" s="190">
        <v>0</v>
      </c>
      <c r="J477" s="77">
        <v>0</v>
      </c>
      <c r="K477" s="77">
        <v>5</v>
      </c>
      <c r="L477" s="98">
        <v>31.1</v>
      </c>
      <c r="M477" s="77">
        <v>39</v>
      </c>
      <c r="N477" s="77">
        <v>18</v>
      </c>
      <c r="O477" s="77">
        <v>16</v>
      </c>
      <c r="P477" s="77">
        <v>7</v>
      </c>
      <c r="Q477" s="77">
        <v>9</v>
      </c>
      <c r="R477" s="77">
        <v>3</v>
      </c>
      <c r="S477" s="77">
        <v>19</v>
      </c>
      <c r="T477" s="77">
        <v>140</v>
      </c>
      <c r="U477" s="77"/>
      <c r="V477" s="51">
        <f t="shared" ref="V477:V479" si="292">+(Q477-R477)/(T477-R477)*100</f>
        <v>4.3795620437956204</v>
      </c>
      <c r="W477" s="7">
        <f>IF(V477&lt;LeagueRatings!$K$21,((LeagueRatings!$K$21-V477)/LeagueRatings!$K$21)*36,(LeagueRatings!$K$21-V477)*6.48)</f>
        <v>16.575724871374042</v>
      </c>
      <c r="X477" s="17">
        <v>-1.59</v>
      </c>
      <c r="Y477" s="17">
        <f>(P477/(T477-R477))*100</f>
        <v>5.1094890510948909</v>
      </c>
      <c r="Z477" s="7">
        <f>IF(Y477&lt;LeagueRatings!$K$19,((LeagueRatings!$K$19-Y477)/LeagueRatings!$K$19)*36,(LeagueRatings!$K$19-Y477)/LeagueRatings!$K$22)</f>
        <v>-23.61715738538506</v>
      </c>
      <c r="AA477" s="17">
        <v>2.17</v>
      </c>
      <c r="AB477" s="18">
        <f>+((LeagueRatings!$I$17-E477)*5)+9.5</f>
        <v>4.7929093316940961</v>
      </c>
      <c r="AC477" s="18">
        <f t="shared" ref="AC477" si="293">IF(AB477&lt;4,4,AB477)</f>
        <v>4.7929093316940961</v>
      </c>
      <c r="AD477" s="18">
        <f>IF(M477&lt;L477,((1-(M477/L477))*7)-0.07,(1-(M477/L477))*5)</f>
        <v>-1.2700964630225076</v>
      </c>
      <c r="AE477" s="4">
        <f t="shared" ref="AE477" si="294">+X477+AA477+AC477+AD477</f>
        <v>4.1028128686715881</v>
      </c>
      <c r="AF477" t="s">
        <v>195</v>
      </c>
      <c r="AG477" s="5" t="s">
        <v>25</v>
      </c>
      <c r="AH477" s="5" t="s">
        <v>58</v>
      </c>
      <c r="AI477" s="5" t="s">
        <v>90</v>
      </c>
      <c r="AJ477" s="15">
        <f t="shared" ref="AJ477:AJ479" si="295">ROUNDUP(AO477,0)</f>
        <v>18</v>
      </c>
      <c r="AK477" s="73">
        <f>F477*LeagueRatings!$K$25</f>
        <v>19.444444444444446</v>
      </c>
      <c r="AL477" s="73">
        <f>G477*LeagueRatings!$K$25</f>
        <v>0</v>
      </c>
      <c r="AM477" s="73">
        <f>T477*LeagueRatings!$K$25</f>
        <v>77.777777777777786</v>
      </c>
      <c r="AO477" s="116">
        <f>+L477*LeagueRatings!$K$25</f>
        <v>17.277777777777779</v>
      </c>
      <c r="AT477" s="98">
        <v>31.1</v>
      </c>
    </row>
    <row r="478" spans="1:47" x14ac:dyDescent="0.2">
      <c r="A478" t="s">
        <v>195</v>
      </c>
      <c r="B478" s="77" t="s">
        <v>240</v>
      </c>
      <c r="C478" s="77">
        <v>1</v>
      </c>
      <c r="D478" s="77">
        <v>0</v>
      </c>
      <c r="E478" s="98">
        <v>6.14</v>
      </c>
      <c r="F478" s="77">
        <v>8</v>
      </c>
      <c r="G478" s="77">
        <v>0</v>
      </c>
      <c r="H478" s="190">
        <v>0</v>
      </c>
      <c r="I478" s="190">
        <v>0</v>
      </c>
      <c r="J478" s="77">
        <v>0</v>
      </c>
      <c r="K478" s="77">
        <v>0</v>
      </c>
      <c r="L478" s="113">
        <v>7.1</v>
      </c>
      <c r="M478" s="77">
        <v>10</v>
      </c>
      <c r="N478" s="77">
        <v>5</v>
      </c>
      <c r="O478" s="77">
        <v>5</v>
      </c>
      <c r="P478" s="77">
        <v>0</v>
      </c>
      <c r="Q478" s="77">
        <v>3</v>
      </c>
      <c r="R478" s="77">
        <v>1</v>
      </c>
      <c r="S478" s="77">
        <v>2</v>
      </c>
      <c r="T478" s="77">
        <v>33</v>
      </c>
      <c r="U478" s="77"/>
      <c r="V478" s="51">
        <f t="shared" si="292"/>
        <v>6.25</v>
      </c>
      <c r="W478" s="7">
        <f>IF(V478&lt;LeagueRatings!$K$10,((LeagueRatings!$K$10-V478)/LeagueRatings!$K$10)*36,(LeagueRatings!$K$10-V478)*6.48)</f>
        <v>8.4640684216532431</v>
      </c>
      <c r="X478" s="17">
        <v>-0.83</v>
      </c>
      <c r="Y478" s="17">
        <f t="shared" ref="Y478" si="296">(P478/(T478-R478))*100</f>
        <v>0</v>
      </c>
      <c r="Z478" s="7">
        <f>IF(Y478&lt;LeagueRatings!$K$8,((LeagueRatings!$K$8-Y478)/LeagueRatings!$K$8)*36,(LeagueRatings!$K$8-Y478)/LeagueRatings!$K$11)</f>
        <v>36</v>
      </c>
      <c r="AA478" s="17">
        <v>-3.26</v>
      </c>
      <c r="AB478" s="18">
        <f>+((LeagueRatings!$I$6-E478)*5)+9.5</f>
        <v>-2.1275061276674201</v>
      </c>
      <c r="AC478" s="18">
        <f t="shared" ref="AC478:AC479" si="297">IF(AB478&lt;4,4,AB478)</f>
        <v>4</v>
      </c>
      <c r="AD478" s="18">
        <f>IF(M478&lt;L478,((1-(M478/L478))*7)-0.07,(1-(M478/L478))*5)</f>
        <v>-2.042253521126761</v>
      </c>
      <c r="AE478" s="4">
        <f t="shared" ref="AE478:AE479" si="298">+X478+AA478+AC478+AD478</f>
        <v>-2.1322535211267608</v>
      </c>
      <c r="AF478" t="s">
        <v>195</v>
      </c>
      <c r="AG478" s="5" t="s">
        <v>28</v>
      </c>
      <c r="AH478" s="5" t="s">
        <v>70</v>
      </c>
      <c r="AI478" s="5" t="s">
        <v>30</v>
      </c>
      <c r="AJ478" s="73">
        <f t="shared" si="295"/>
        <v>4</v>
      </c>
      <c r="AK478" s="73">
        <f>F478*LeagueRatings!$K$25</f>
        <v>4.4444444444444446</v>
      </c>
      <c r="AL478" s="73">
        <f>G478*LeagueRatings!$K$25</f>
        <v>0</v>
      </c>
      <c r="AM478" s="73">
        <f>T478*LeagueRatings!$K$25</f>
        <v>18.333333333333336</v>
      </c>
      <c r="AO478" s="116">
        <f>+L478*LeagueRatings!$K$25</f>
        <v>3.9444444444444446</v>
      </c>
      <c r="AT478" s="113">
        <v>7.1</v>
      </c>
    </row>
    <row r="479" spans="1:47" x14ac:dyDescent="0.2">
      <c r="A479" t="s">
        <v>195</v>
      </c>
      <c r="B479" s="77" t="s">
        <v>257</v>
      </c>
      <c r="C479" s="77">
        <v>0</v>
      </c>
      <c r="D479" s="77">
        <v>0</v>
      </c>
      <c r="E479" s="98">
        <v>6.59</v>
      </c>
      <c r="F479" s="77">
        <v>17</v>
      </c>
      <c r="G479" s="77">
        <v>0</v>
      </c>
      <c r="H479" s="190">
        <v>0</v>
      </c>
      <c r="I479" s="190">
        <v>0</v>
      </c>
      <c r="J479" s="77">
        <v>0</v>
      </c>
      <c r="K479" s="77">
        <v>0</v>
      </c>
      <c r="L479" s="98">
        <v>13.67</v>
      </c>
      <c r="M479" s="77">
        <v>14</v>
      </c>
      <c r="N479" s="77">
        <v>11</v>
      </c>
      <c r="O479" s="77">
        <v>10</v>
      </c>
      <c r="P479" s="77">
        <v>0</v>
      </c>
      <c r="Q479" s="77">
        <v>2</v>
      </c>
      <c r="R479" s="77">
        <v>0</v>
      </c>
      <c r="S479" s="77">
        <v>6</v>
      </c>
      <c r="T479" s="77">
        <v>58</v>
      </c>
      <c r="U479" s="77"/>
      <c r="V479" s="51">
        <f t="shared" si="292"/>
        <v>3.4482758620689653</v>
      </c>
      <c r="W479" s="7">
        <f>IF(V479&lt;LeagueRatings!$K$21,((LeagueRatings!$K$21-V479)/LeagueRatings!$K$21)*36,(LeagueRatings!$K$21-V479)*6.48)</f>
        <v>20.706174180334738</v>
      </c>
      <c r="X479" s="17">
        <v>-1.89</v>
      </c>
      <c r="Y479" s="17">
        <f>(P479/(T479-R479))*100</f>
        <v>0</v>
      </c>
      <c r="Z479" s="7">
        <f>IF(Y479&lt;LeagueRatings!$K$19,((LeagueRatings!$K$19-Y479)/LeagueRatings!$K$19)*36,(LeagueRatings!$K$19-Y479)/LeagueRatings!$K$22)</f>
        <v>36</v>
      </c>
      <c r="AA479" s="17">
        <v>-3.26</v>
      </c>
      <c r="AB479" s="18">
        <f>+((LeagueRatings!$I$17-E479)*5)+9.5</f>
        <v>-5.157090668305905</v>
      </c>
      <c r="AC479" s="18">
        <f t="shared" si="297"/>
        <v>4</v>
      </c>
      <c r="AD479" s="18">
        <f>IF(M479&lt;L479,((1-(M479/L479))*7)-0.07,(1-(M479/L479))*5)</f>
        <v>-0.12070226773957526</v>
      </c>
      <c r="AE479" s="4">
        <f t="shared" si="298"/>
        <v>-1.2707022677395747</v>
      </c>
      <c r="AF479" t="s">
        <v>195</v>
      </c>
      <c r="AG479" s="5" t="s">
        <v>28</v>
      </c>
      <c r="AH479" s="5" t="s">
        <v>85</v>
      </c>
      <c r="AI479" s="5" t="s">
        <v>30</v>
      </c>
      <c r="AJ479" s="15">
        <f t="shared" si="295"/>
        <v>8</v>
      </c>
      <c r="AK479" s="73">
        <f>F479*LeagueRatings!$K$25</f>
        <v>9.4444444444444446</v>
      </c>
      <c r="AL479" s="73">
        <f>G479*LeagueRatings!$K$25</f>
        <v>0</v>
      </c>
      <c r="AM479" s="73">
        <f>T479*LeagueRatings!$K$25</f>
        <v>32.222222222222221</v>
      </c>
      <c r="AO479" s="116">
        <f>+L479*LeagueRatings!$K$25</f>
        <v>7.594444444444445</v>
      </c>
      <c r="AT479" s="98">
        <v>13.67</v>
      </c>
    </row>
    <row r="480" spans="1:47" x14ac:dyDescent="0.2">
      <c r="A480"/>
      <c r="C480"/>
      <c r="G480"/>
      <c r="I480" s="189"/>
      <c r="J480"/>
      <c r="L480" s="3">
        <f>(L477/100)/((L477+L478+L479)/100)</f>
        <v>0.5995758627337574</v>
      </c>
      <c r="N480"/>
      <c r="R480"/>
      <c r="S480"/>
      <c r="T480" s="130"/>
      <c r="U480" s="130"/>
      <c r="W480" s="7">
        <f>W477*L480</f>
        <v>9.9384045401914918</v>
      </c>
      <c r="Y480" s="17"/>
      <c r="Z480" s="7">
        <f>Z477*L480</f>
        <v>-14.160277514661177</v>
      </c>
      <c r="AB480" s="18"/>
      <c r="AC480" s="18"/>
      <c r="AD480" s="18"/>
      <c r="AE480" s="4">
        <f>AE477*L480</f>
        <v>2.4599475653689296</v>
      </c>
      <c r="AF480"/>
      <c r="AJ480" s="15"/>
      <c r="AM480" s="45"/>
      <c r="AT480" s="3">
        <f>(AT477/100)/((AT477+AT478+AT479)/100)</f>
        <v>0.5995758627337574</v>
      </c>
    </row>
    <row r="481" spans="1:47" x14ac:dyDescent="0.2">
      <c r="A481"/>
      <c r="C481"/>
      <c r="G481"/>
      <c r="I481" s="189"/>
      <c r="J481"/>
      <c r="L481" s="3">
        <f>(L478/100)/((L458+L477+L478)/100)</f>
        <v>0.18586387434554971</v>
      </c>
      <c r="N481"/>
      <c r="R481"/>
      <c r="S481"/>
      <c r="T481" s="130"/>
      <c r="U481" s="130"/>
      <c r="W481" s="7">
        <f>W478*L481</f>
        <v>1.5731645495742936</v>
      </c>
      <c r="Y481" s="17"/>
      <c r="Z481" s="7">
        <f>Z478*L481</f>
        <v>6.6910994764397893</v>
      </c>
      <c r="AB481" s="18"/>
      <c r="AC481" s="18"/>
      <c r="AD481" s="18"/>
      <c r="AE481" s="4">
        <f>AE478*L481</f>
        <v>-0.39630890052356021</v>
      </c>
      <c r="AF481"/>
      <c r="AJ481" s="15"/>
      <c r="AM481" s="45"/>
      <c r="AT481" s="3">
        <f>(AT478/100)/((AT458+AT477+AT478)/100)</f>
        <v>0.18586387434554971</v>
      </c>
    </row>
    <row r="482" spans="1:47" x14ac:dyDescent="0.2">
      <c r="A482"/>
      <c r="C482"/>
      <c r="G482"/>
      <c r="I482" s="189"/>
      <c r="J482"/>
      <c r="L482" s="3">
        <f>(L479/100)/((L477+L478+L479)/100)</f>
        <v>0.26354347406978978</v>
      </c>
      <c r="N482"/>
      <c r="R482"/>
      <c r="S482"/>
      <c r="T482" s="130"/>
      <c r="U482" s="130"/>
      <c r="W482" s="7">
        <f>W479*L482</f>
        <v>5.456977078179599</v>
      </c>
      <c r="Y482" s="17"/>
      <c r="Z482" s="7">
        <f>Z479*L482</f>
        <v>9.4875650665124329</v>
      </c>
      <c r="AB482" s="18"/>
      <c r="AC482" s="18"/>
      <c r="AD482" s="18"/>
      <c r="AE482" s="4">
        <f>AE479*L482</f>
        <v>-0.3348852901484477</v>
      </c>
      <c r="AF482"/>
      <c r="AJ482" s="15"/>
      <c r="AM482" s="45"/>
      <c r="AT482" s="3">
        <f>(AT479/100)/((AT477+AT478+AT479)/100)</f>
        <v>0.26354347406978978</v>
      </c>
    </row>
    <row r="483" spans="1:47" x14ac:dyDescent="0.2">
      <c r="A483"/>
      <c r="C483"/>
      <c r="G483"/>
      <c r="I483" s="189"/>
      <c r="J483"/>
      <c r="L483" s="3"/>
      <c r="N483"/>
      <c r="R483"/>
      <c r="S483"/>
      <c r="T483" s="130"/>
      <c r="U483" s="130"/>
      <c r="W483" s="7">
        <f>SUM(W480:W482)</f>
        <v>16.968546167945384</v>
      </c>
      <c r="Y483" s="17"/>
      <c r="Z483" s="7">
        <f>SUM(Z480:Z482)</f>
        <v>2.0183870282910457</v>
      </c>
      <c r="AB483" s="18"/>
      <c r="AC483" s="18"/>
      <c r="AD483" s="18"/>
      <c r="AE483" s="17">
        <f>SUM(AE480:AE482)</f>
        <v>1.7287533746969217</v>
      </c>
      <c r="AF483"/>
      <c r="AG483" s="5" t="s">
        <v>95</v>
      </c>
      <c r="AH483" s="5" t="s">
        <v>58</v>
      </c>
      <c r="AI483" s="5" t="s">
        <v>33</v>
      </c>
      <c r="AJ483" s="15">
        <f>SUM(AJ477:AJ482)</f>
        <v>30</v>
      </c>
      <c r="AK483" s="15">
        <f>SUM(AK477:AK482)</f>
        <v>33.333333333333336</v>
      </c>
      <c r="AL483" s="15">
        <f>SUM(AL477:AL482)</f>
        <v>0</v>
      </c>
      <c r="AM483" s="15">
        <f>SUM(AM477:AM482)</f>
        <v>128.33333333333334</v>
      </c>
      <c r="AT483" s="3"/>
    </row>
    <row r="484" spans="1:47" x14ac:dyDescent="0.2">
      <c r="A484"/>
      <c r="C484"/>
      <c r="G484"/>
      <c r="I484" s="189"/>
      <c r="J484"/>
      <c r="L484" s="3"/>
      <c r="N484"/>
      <c r="R484"/>
      <c r="S484"/>
      <c r="T484" s="130"/>
      <c r="U484" s="130"/>
      <c r="W484" s="7"/>
      <c r="Y484" s="17"/>
      <c r="Z484" s="7"/>
      <c r="AB484" s="18"/>
      <c r="AC484" s="18"/>
      <c r="AD484" s="18"/>
      <c r="AE484" s="4"/>
      <c r="AF484"/>
      <c r="AJ484" s="15"/>
      <c r="AM484" s="45"/>
      <c r="AT484" s="3"/>
    </row>
    <row r="485" spans="1:47" x14ac:dyDescent="0.2">
      <c r="A485" t="s">
        <v>175</v>
      </c>
      <c r="B485" s="77" t="s">
        <v>252</v>
      </c>
      <c r="C485" s="77">
        <v>7</v>
      </c>
      <c r="D485" s="77">
        <v>9</v>
      </c>
      <c r="E485" s="98">
        <v>3.79</v>
      </c>
      <c r="F485" s="77">
        <v>21</v>
      </c>
      <c r="G485" s="77">
        <v>21</v>
      </c>
      <c r="H485" s="190">
        <v>0</v>
      </c>
      <c r="I485" s="190">
        <v>0</v>
      </c>
      <c r="J485" s="77">
        <v>0</v>
      </c>
      <c r="K485" s="77">
        <v>0</v>
      </c>
      <c r="L485" s="98">
        <v>130.19999999999999</v>
      </c>
      <c r="M485" s="77">
        <v>134</v>
      </c>
      <c r="N485" s="77">
        <v>66</v>
      </c>
      <c r="O485" s="77">
        <v>55</v>
      </c>
      <c r="P485" s="77">
        <v>13</v>
      </c>
      <c r="Q485" s="77">
        <v>32</v>
      </c>
      <c r="R485" s="77">
        <v>2</v>
      </c>
      <c r="S485" s="77">
        <v>89</v>
      </c>
      <c r="T485" s="77">
        <v>558</v>
      </c>
      <c r="U485" s="77"/>
      <c r="V485" s="53">
        <f>+(Q485-R485)/(T485-R485)*100</f>
        <v>5.3956834532374103</v>
      </c>
      <c r="W485" s="54">
        <f>IF(V485&lt;LeagueRatings!$K$21,((LeagueRatings!$K$21-V485)/LeagueRatings!$K$21)*36,(LeagueRatings!$K$21-V485)*6.48)</f>
        <v>12.069013555559749</v>
      </c>
      <c r="X485" s="55">
        <v>-1.1000000000000001</v>
      </c>
      <c r="Y485" s="55">
        <f>(P485/(T485-R485))*100</f>
        <v>2.3381294964028778</v>
      </c>
      <c r="Z485" s="54">
        <f>IF(Y485&lt;LeagueRatings!$K$19,((LeagueRatings!$K$19-Y485)/LeagueRatings!$K$19)*36,(LeagueRatings!$K$19-Y485)/LeagueRatings!$K$22)</f>
        <v>-0.88578126263034662</v>
      </c>
      <c r="AA485" s="55">
        <v>-0.21</v>
      </c>
      <c r="AB485" s="56">
        <f>+((LeagueRatings!$I$17-E485)*5)+9.5</f>
        <v>8.8429093316940932</v>
      </c>
      <c r="AC485" s="56">
        <f t="shared" ref="AC485" si="299">IF(AB485&lt;4,4,AB485)</f>
        <v>8.8429093316940932</v>
      </c>
      <c r="AD485" s="18">
        <f>IF(M485&lt;L485,((1-(M485/L485))*7)-0.07,(1-(M485/L485))*5)</f>
        <v>-0.14592933947772724</v>
      </c>
      <c r="AE485" s="57">
        <f>+X485+AA485+AC485+AD485</f>
        <v>7.3869799922163653</v>
      </c>
      <c r="AF485" t="s">
        <v>175</v>
      </c>
      <c r="AG485" s="10" t="s">
        <v>37</v>
      </c>
      <c r="AH485" s="10" t="s">
        <v>24</v>
      </c>
      <c r="AI485" s="10" t="s">
        <v>23</v>
      </c>
      <c r="AJ485" s="15">
        <f t="shared" ref="AJ485" si="300">ROUNDUP(AO485,0)</f>
        <v>73</v>
      </c>
      <c r="AK485" s="73">
        <f>F485*LeagueRatings!$K$25</f>
        <v>11.666666666666668</v>
      </c>
      <c r="AL485" s="73">
        <f>G485*LeagueRatings!$K$25</f>
        <v>11.666666666666668</v>
      </c>
      <c r="AM485" s="73">
        <f>T485*LeagueRatings!$K$25</f>
        <v>310</v>
      </c>
      <c r="AN485"/>
      <c r="AO485" s="116">
        <f>+L485*LeagueRatings!$K$25</f>
        <v>72.333333333333329</v>
      </c>
      <c r="AS485"/>
      <c r="AT485" s="98">
        <v>130.19999999999999</v>
      </c>
      <c r="AU485"/>
    </row>
    <row r="486" spans="1:47" x14ac:dyDescent="0.2">
      <c r="A486" t="s">
        <v>175</v>
      </c>
      <c r="B486" s="77" t="s">
        <v>257</v>
      </c>
      <c r="C486" s="77">
        <v>5</v>
      </c>
      <c r="D486" s="77">
        <v>4</v>
      </c>
      <c r="E486" s="98">
        <v>3.72</v>
      </c>
      <c r="F486" s="77">
        <v>13</v>
      </c>
      <c r="G486" s="77">
        <v>12</v>
      </c>
      <c r="H486" s="190">
        <v>0</v>
      </c>
      <c r="I486" s="190">
        <v>0</v>
      </c>
      <c r="J486" s="77">
        <v>0</v>
      </c>
      <c r="K486" s="77">
        <v>0</v>
      </c>
      <c r="L486" s="98">
        <v>75</v>
      </c>
      <c r="M486" s="77">
        <v>71</v>
      </c>
      <c r="N486" s="77">
        <v>33</v>
      </c>
      <c r="O486" s="77">
        <v>31</v>
      </c>
      <c r="P486" s="77">
        <v>8</v>
      </c>
      <c r="Q486" s="77">
        <v>24</v>
      </c>
      <c r="R486" s="77">
        <v>2</v>
      </c>
      <c r="S486" s="77">
        <v>50</v>
      </c>
      <c r="T486" s="77">
        <v>317</v>
      </c>
      <c r="U486" s="77"/>
      <c r="V486" s="51">
        <f t="shared" ref="V486" si="301">+(Q486-R486)/(T486-R486)*100</f>
        <v>6.9841269841269842</v>
      </c>
      <c r="W486" s="7">
        <f>IF(V486&lt;LeagueRatings!$K$21,((LeagueRatings!$K$21-V486)/LeagueRatings!$K$21)*36,(LeagueRatings!$K$21-V486)*6.48)</f>
        <v>5.0239337366779733</v>
      </c>
      <c r="X486" s="17">
        <v>-0.56000000000000005</v>
      </c>
      <c r="Y486" s="17">
        <f>(P486/(T486-R486))*100</f>
        <v>2.5396825396825395</v>
      </c>
      <c r="Z486" s="7">
        <f>IF(Y486&lt;LeagueRatings!$K$19,((LeagueRatings!$K$19-Y486)/LeagueRatings!$K$19)*36,(LeagueRatings!$K$19-Y486)/LeagueRatings!$K$22)</f>
        <v>-2.538969145710718</v>
      </c>
      <c r="AA486" s="55">
        <v>0</v>
      </c>
      <c r="AB486" s="56">
        <f>+((LeagueRatings!$I$17-E486)*5)+9.5</f>
        <v>9.1929093316940929</v>
      </c>
      <c r="AC486" s="56">
        <f t="shared" ref="AC486" si="302">IF(AB486&lt;4,4,AB486)</f>
        <v>9.1929093316940929</v>
      </c>
      <c r="AD486" s="18">
        <f>IF(M486&lt;L486,((1-(M486/L486))*7)-0.07,(1-(M486/L486))*5)</f>
        <v>0.3033333333333334</v>
      </c>
      <c r="AE486" s="57">
        <f>+X486+AA486+AC486+AD486</f>
        <v>8.9362426650274251</v>
      </c>
      <c r="AF486" t="s">
        <v>175</v>
      </c>
      <c r="AG486" s="5" t="s">
        <v>75</v>
      </c>
      <c r="AH486" s="5" t="s">
        <v>43</v>
      </c>
      <c r="AI486" s="5" t="s">
        <v>48</v>
      </c>
      <c r="AJ486" s="15">
        <f t="shared" ref="AJ486" si="303">ROUNDUP(AO486,0)</f>
        <v>42</v>
      </c>
      <c r="AK486" s="73">
        <f>F486*LeagueRatings!$K$25</f>
        <v>7.2222222222222223</v>
      </c>
      <c r="AL486" s="73">
        <f>G486*LeagueRatings!$K$25</f>
        <v>6.666666666666667</v>
      </c>
      <c r="AM486" s="73">
        <f>T486*LeagueRatings!$K$25</f>
        <v>176.11111111111111</v>
      </c>
      <c r="AO486" s="116">
        <f>+L486*LeagueRatings!$K$25</f>
        <v>41.666666666666671</v>
      </c>
      <c r="AT486" s="98">
        <v>75</v>
      </c>
    </row>
    <row r="487" spans="1:47" x14ac:dyDescent="0.2">
      <c r="A487"/>
      <c r="C487"/>
      <c r="G487"/>
      <c r="I487" s="189"/>
      <c r="J487"/>
      <c r="L487" s="3">
        <f>(L485/100)/((L485+L486)/100)</f>
        <v>0.63450292397660812</v>
      </c>
      <c r="N487"/>
      <c r="R487"/>
      <c r="S487"/>
      <c r="T487" s="130"/>
      <c r="U487" s="130"/>
      <c r="W487" s="7">
        <f>W485*L487</f>
        <v>7.6578243905159802</v>
      </c>
      <c r="Y487" s="17"/>
      <c r="Z487" s="7">
        <f>Z485*L487</f>
        <v>-0.56203080114264681</v>
      </c>
      <c r="AB487" s="18"/>
      <c r="AC487" s="18"/>
      <c r="AD487" s="18"/>
      <c r="AE487" s="4">
        <f>AE485*L487</f>
        <v>4.687060404417986</v>
      </c>
      <c r="AF487"/>
      <c r="AJ487" s="15"/>
      <c r="AM487" s="45"/>
      <c r="AT487" s="3">
        <f>(AT485/100)/((AT485+AT486)/100)</f>
        <v>0.63450292397660812</v>
      </c>
    </row>
    <row r="488" spans="1:47" x14ac:dyDescent="0.2">
      <c r="A488"/>
      <c r="C488"/>
      <c r="G488"/>
      <c r="I488" s="189"/>
      <c r="J488"/>
      <c r="L488" s="3">
        <f>(L486/100)/((L485+L486)/100)</f>
        <v>0.36549707602339182</v>
      </c>
      <c r="N488"/>
      <c r="R488"/>
      <c r="S488"/>
      <c r="T488" s="130"/>
      <c r="U488" s="130"/>
      <c r="W488" s="7">
        <f>W486*L488</f>
        <v>1.8362330908910722</v>
      </c>
      <c r="Y488" s="17"/>
      <c r="Z488" s="7">
        <f>Z486*L488</f>
        <v>-0.92798579887087651</v>
      </c>
      <c r="AB488" s="18"/>
      <c r="AC488" s="18"/>
      <c r="AD488" s="18"/>
      <c r="AE488" s="4">
        <f>AE486*L488</f>
        <v>3.2661705647030064</v>
      </c>
      <c r="AF488"/>
      <c r="AJ488" s="15"/>
      <c r="AM488" s="45"/>
      <c r="AT488" s="3">
        <f>(AT486/100)/((AT485+AT486)/100)</f>
        <v>0.36549707602339182</v>
      </c>
    </row>
    <row r="489" spans="1:47" s="13" customFormat="1" x14ac:dyDescent="0.2">
      <c r="A489"/>
      <c r="B489"/>
      <c r="C489"/>
      <c r="D489"/>
      <c r="E489" s="3"/>
      <c r="F489"/>
      <c r="G489"/>
      <c r="H489" s="189"/>
      <c r="I489" s="189"/>
      <c r="J489"/>
      <c r="K489"/>
      <c r="L489" s="3"/>
      <c r="M489"/>
      <c r="N489"/>
      <c r="O489"/>
      <c r="P489"/>
      <c r="Q489"/>
      <c r="R489"/>
      <c r="S489"/>
      <c r="T489" s="130"/>
      <c r="U489" s="130"/>
      <c r="V489" s="17"/>
      <c r="W489" s="7">
        <f>SUM(W487:W488)</f>
        <v>9.4940574814070526</v>
      </c>
      <c r="X489" s="17"/>
      <c r="Y489" s="17"/>
      <c r="Z489" s="7">
        <f>SUM(Z487:Z488)</f>
        <v>-1.4900166000135233</v>
      </c>
      <c r="AA489" s="17"/>
      <c r="AB489" s="18"/>
      <c r="AC489" s="18"/>
      <c r="AD489" s="18"/>
      <c r="AE489" s="17">
        <f>SUM(AE487:AE488)</f>
        <v>7.9532309691209928</v>
      </c>
      <c r="AF489"/>
      <c r="AG489" s="5" t="s">
        <v>42</v>
      </c>
      <c r="AH489" s="5" t="s">
        <v>63</v>
      </c>
      <c r="AI489" s="5" t="s">
        <v>61</v>
      </c>
      <c r="AJ489" s="15">
        <f>SUM(AJ485:AJ488)</f>
        <v>115</v>
      </c>
      <c r="AK489" s="15">
        <f>SUM(AK485:AK488)</f>
        <v>18.888888888888889</v>
      </c>
      <c r="AL489" s="15">
        <f>SUM(AL485:AL488)</f>
        <v>18.333333333333336</v>
      </c>
      <c r="AM489" s="15">
        <f>SUM(AM485:AM488)</f>
        <v>486.11111111111109</v>
      </c>
      <c r="AN489" s="25"/>
      <c r="AO489" s="116"/>
      <c r="AP489" s="116"/>
      <c r="AQ489" s="116"/>
      <c r="AR489" s="116"/>
      <c r="AS489" s="25"/>
      <c r="AT489" s="3"/>
      <c r="AU489" s="25"/>
    </row>
    <row r="490" spans="1:47" x14ac:dyDescent="0.2">
      <c r="A490"/>
      <c r="C490"/>
      <c r="G490"/>
      <c r="I490" s="189"/>
      <c r="J490"/>
      <c r="L490" s="3"/>
      <c r="N490"/>
      <c r="R490"/>
      <c r="S490"/>
      <c r="T490" s="130"/>
      <c r="U490" s="130"/>
      <c r="W490" s="7"/>
      <c r="Y490" s="17"/>
      <c r="Z490" s="7"/>
      <c r="AB490" s="18"/>
      <c r="AC490" s="18"/>
      <c r="AD490" s="18"/>
      <c r="AE490" s="4"/>
      <c r="AF490"/>
      <c r="AJ490" s="15"/>
      <c r="AM490" s="45"/>
      <c r="AT490" s="3"/>
    </row>
    <row r="491" spans="1:47" x14ac:dyDescent="0.2">
      <c r="A491" t="s">
        <v>169</v>
      </c>
      <c r="B491" s="77" t="s">
        <v>251</v>
      </c>
      <c r="C491" s="77">
        <v>0</v>
      </c>
      <c r="D491" s="77">
        <v>2</v>
      </c>
      <c r="E491" s="98">
        <v>8.06</v>
      </c>
      <c r="F491" s="77">
        <v>23</v>
      </c>
      <c r="G491" s="77">
        <v>0</v>
      </c>
      <c r="H491" s="190">
        <v>0</v>
      </c>
      <c r="I491" s="190">
        <v>0</v>
      </c>
      <c r="J491" s="77">
        <v>0</v>
      </c>
      <c r="K491" s="77">
        <v>2</v>
      </c>
      <c r="L491" s="98">
        <v>25.2</v>
      </c>
      <c r="M491" s="77">
        <v>36</v>
      </c>
      <c r="N491" s="77">
        <v>23</v>
      </c>
      <c r="O491" s="77">
        <v>23</v>
      </c>
      <c r="P491" s="77">
        <v>2</v>
      </c>
      <c r="Q491" s="77">
        <v>18</v>
      </c>
      <c r="R491" s="77">
        <v>2</v>
      </c>
      <c r="S491" s="77">
        <v>29</v>
      </c>
      <c r="T491" s="77">
        <v>131</v>
      </c>
      <c r="U491" s="77"/>
      <c r="V491" s="51">
        <f>+(Q491-R491)/(T491-R491)*100</f>
        <v>12.403100775193799</v>
      </c>
      <c r="W491" s="7">
        <f>IF(V491&lt;LeagueRatings!$K$21,((LeagueRatings!$K$21-V491)/LeagueRatings!$K$21)*36,(LeagueRatings!$K$21-V491)*6.48)</f>
        <v>-27.774802941064046</v>
      </c>
      <c r="X491" s="17">
        <v>3.23</v>
      </c>
      <c r="Y491" s="17">
        <f>(P491/(T491-R491))*100</f>
        <v>1.5503875968992249</v>
      </c>
      <c r="Z491" s="7">
        <f>IF(Y491&lt;LeagueRatings!$K$19,((LeagueRatings!$K$19-Y491)/LeagueRatings!$K$19)*36,(LeagueRatings!$K$19-Y491)/LeagueRatings!$K$22)</f>
        <v>10.972858693788924</v>
      </c>
      <c r="AA491" s="17">
        <v>-1.05</v>
      </c>
      <c r="AB491" s="18">
        <f>+((LeagueRatings!$I$17-E491)*5)+9.5</f>
        <v>-12.507090668305906</v>
      </c>
      <c r="AC491" s="18">
        <f t="shared" ref="AC491:AC492" si="304">IF(AB491&lt;4,4,AB491)</f>
        <v>4</v>
      </c>
      <c r="AD491" s="18">
        <f>IF(M491&lt;L491,((1-(M491/L491))*7)-0.07,(1-(M491/L491))*5)</f>
        <v>-2.1428571428571432</v>
      </c>
      <c r="AE491" s="4">
        <f t="shared" ref="AE491:AE492" si="305">+X491+AA491+AC491+AD491</f>
        <v>4.0371428571428565</v>
      </c>
      <c r="AF491" t="s">
        <v>169</v>
      </c>
      <c r="AG491" s="5" t="s">
        <v>20</v>
      </c>
      <c r="AH491" s="5" t="s">
        <v>15</v>
      </c>
      <c r="AI491" s="5" t="s">
        <v>39</v>
      </c>
      <c r="AJ491" s="15">
        <f t="shared" ref="AJ491:AJ492" si="306">ROUNDUP(AO491,0)</f>
        <v>14</v>
      </c>
      <c r="AK491" s="73">
        <f>F491*LeagueRatings!$K$25</f>
        <v>12.777777777777779</v>
      </c>
      <c r="AL491" s="73">
        <f>G491*LeagueRatings!$K$25</f>
        <v>0</v>
      </c>
      <c r="AM491" s="73">
        <f>T491*LeagueRatings!$K$25</f>
        <v>72.777777777777786</v>
      </c>
      <c r="AN491" s="13"/>
      <c r="AO491" s="116">
        <f>+L491*LeagueRatings!$K$25</f>
        <v>14</v>
      </c>
      <c r="AS491" s="13"/>
      <c r="AT491" s="98">
        <v>25.2</v>
      </c>
      <c r="AU491" s="13"/>
    </row>
    <row r="492" spans="1:47" x14ac:dyDescent="0.2">
      <c r="A492" t="s">
        <v>169</v>
      </c>
      <c r="B492" s="77" t="s">
        <v>236</v>
      </c>
      <c r="C492" s="77">
        <v>3</v>
      </c>
      <c r="D492" s="77">
        <v>1</v>
      </c>
      <c r="E492" s="98">
        <v>3.06</v>
      </c>
      <c r="F492" s="77">
        <v>44</v>
      </c>
      <c r="G492" s="77">
        <v>0</v>
      </c>
      <c r="H492" s="190">
        <v>0</v>
      </c>
      <c r="I492" s="190">
        <v>0</v>
      </c>
      <c r="J492" s="77">
        <v>0</v>
      </c>
      <c r="K492" s="77">
        <v>0</v>
      </c>
      <c r="L492" s="113">
        <v>53</v>
      </c>
      <c r="M492" s="77">
        <v>47</v>
      </c>
      <c r="N492" s="77">
        <v>19</v>
      </c>
      <c r="O492" s="77">
        <v>18</v>
      </c>
      <c r="P492" s="77">
        <v>5</v>
      </c>
      <c r="Q492" s="77">
        <v>12</v>
      </c>
      <c r="R492" s="77">
        <v>2</v>
      </c>
      <c r="S492" s="77">
        <v>54</v>
      </c>
      <c r="T492" s="77">
        <v>217</v>
      </c>
      <c r="U492" s="77"/>
      <c r="V492" s="51">
        <f t="shared" ref="V492" si="307">+(Q492-R492)/(T492-R492)*100</f>
        <v>4.6511627906976747</v>
      </c>
      <c r="W492" s="7">
        <f>IF(V492&lt;LeagueRatings!$K$10,((LeagueRatings!$K$10-V492)/LeagueRatings!$K$10)*36,(LeagueRatings!$K$10-V492)*6.48)</f>
        <v>15.508143941695435</v>
      </c>
      <c r="X492" s="17">
        <v>-1.39</v>
      </c>
      <c r="Y492" s="17">
        <f>(P492/(T492-R492))*100</f>
        <v>2.3255813953488373</v>
      </c>
      <c r="Z492" s="7">
        <f>IF(Y492&lt;LeagueRatings!$K$8,((LeagueRatings!$K$8-Y492)/LeagueRatings!$K$8)*36,(LeagueRatings!$K$8-Y492)/LeagueRatings!$K$11)</f>
        <v>0.31137491485841917</v>
      </c>
      <c r="AA492" s="17">
        <v>-0.49</v>
      </c>
      <c r="AB492" s="18">
        <f>+((LeagueRatings!$I$6-E492)*5)+9.5</f>
        <v>13.272493872332578</v>
      </c>
      <c r="AC492" s="18">
        <f t="shared" si="304"/>
        <v>13.272493872332578</v>
      </c>
      <c r="AD492" s="18">
        <f>IF(M492&lt;L492,((1-(M492/L492))*7)-0.07,(1-(M492/L492))*5)</f>
        <v>0.72245283018867901</v>
      </c>
      <c r="AE492" s="4">
        <f t="shared" si="305"/>
        <v>12.114946702521259</v>
      </c>
      <c r="AF492" t="s">
        <v>169</v>
      </c>
      <c r="AG492" s="5" t="s">
        <v>17</v>
      </c>
      <c r="AH492" s="5" t="s">
        <v>53</v>
      </c>
      <c r="AI492" s="5" t="s">
        <v>43</v>
      </c>
      <c r="AJ492" s="73">
        <f t="shared" si="306"/>
        <v>30</v>
      </c>
      <c r="AK492" s="73">
        <f>F492*LeagueRatings!$K$25</f>
        <v>24.444444444444446</v>
      </c>
      <c r="AL492" s="73">
        <f>G492*LeagueRatings!$K$25</f>
        <v>0</v>
      </c>
      <c r="AM492" s="73">
        <f>T492*LeagueRatings!$K$25</f>
        <v>120.55555555555556</v>
      </c>
      <c r="AO492" s="116">
        <f>+L492*LeagueRatings!$K$25</f>
        <v>29.444444444444446</v>
      </c>
      <c r="AT492" s="113">
        <v>53</v>
      </c>
    </row>
    <row r="493" spans="1:47" x14ac:dyDescent="0.2">
      <c r="A493"/>
      <c r="C493"/>
      <c r="G493"/>
      <c r="I493" s="189"/>
      <c r="J493"/>
      <c r="L493" s="3">
        <f>(L491/100)/((L491+L492)/100)</f>
        <v>0.32225063938618925</v>
      </c>
      <c r="N493"/>
      <c r="R493"/>
      <c r="S493"/>
      <c r="T493" s="130"/>
      <c r="U493" s="130"/>
      <c r="W493" s="7">
        <f>W491*L493</f>
        <v>-8.950448006583299</v>
      </c>
      <c r="Y493" s="17"/>
      <c r="Z493" s="7">
        <f>Z491*L493</f>
        <v>3.5360107299677859</v>
      </c>
      <c r="AB493" s="18"/>
      <c r="AC493" s="18"/>
      <c r="AD493" s="18"/>
      <c r="AE493" s="4">
        <f>AE491*L493</f>
        <v>1.3009718670076724</v>
      </c>
      <c r="AF493"/>
      <c r="AJ493" s="15"/>
      <c r="AM493" s="45"/>
      <c r="AT493" s="3">
        <f>(AT491/100)/((AT491+AT492)/100)</f>
        <v>0.32225063938618925</v>
      </c>
    </row>
    <row r="494" spans="1:47" customFormat="1" x14ac:dyDescent="0.2">
      <c r="E494" s="3"/>
      <c r="H494" s="189"/>
      <c r="I494" s="189"/>
      <c r="L494" s="3">
        <f>(L492/100)/((L491+L492)/100)</f>
        <v>0.67774936061381075</v>
      </c>
      <c r="T494" s="130"/>
      <c r="U494" s="130"/>
      <c r="V494" s="17"/>
      <c r="W494" s="7">
        <f>W492*L494</f>
        <v>10.510634640791023</v>
      </c>
      <c r="X494" s="17"/>
      <c r="Y494" s="17"/>
      <c r="Z494" s="7">
        <f>Z492*L494</f>
        <v>0.21103414945647336</v>
      </c>
      <c r="AA494" s="17"/>
      <c r="AB494" s="18"/>
      <c r="AC494" s="18"/>
      <c r="AD494" s="18"/>
      <c r="AE494" s="4">
        <f>AE492*L494</f>
        <v>8.2108973815041786</v>
      </c>
      <c r="AG494" s="5"/>
      <c r="AH494" s="5"/>
      <c r="AI494" s="5"/>
      <c r="AJ494" s="15"/>
      <c r="AK494" s="15"/>
      <c r="AL494" s="15"/>
      <c r="AM494" s="45"/>
      <c r="AN494" s="25"/>
      <c r="AO494" s="116"/>
      <c r="AP494" s="116"/>
      <c r="AQ494" s="116"/>
      <c r="AR494" s="116"/>
      <c r="AS494" s="25"/>
      <c r="AT494" s="3">
        <f>(AT492/100)/((AT491+AT492)/100)</f>
        <v>0.67774936061381075</v>
      </c>
      <c r="AU494" s="25"/>
    </row>
    <row r="495" spans="1:47" s="29" customFormat="1" x14ac:dyDescent="0.2">
      <c r="A495"/>
      <c r="B495"/>
      <c r="C495"/>
      <c r="D495"/>
      <c r="E495" s="3"/>
      <c r="F495"/>
      <c r="G495"/>
      <c r="H495" s="189"/>
      <c r="I495" s="189"/>
      <c r="J495"/>
      <c r="K495"/>
      <c r="L495" s="3"/>
      <c r="M495"/>
      <c r="N495"/>
      <c r="O495"/>
      <c r="P495"/>
      <c r="Q495"/>
      <c r="R495"/>
      <c r="S495"/>
      <c r="T495" s="130"/>
      <c r="U495" s="130"/>
      <c r="V495" s="17"/>
      <c r="W495" s="7">
        <f>SUM(W493:W494)</f>
        <v>1.5601866342077244</v>
      </c>
      <c r="X495" s="17"/>
      <c r="Y495" s="17"/>
      <c r="Z495" s="7">
        <f>SUM(Z493:Z494)</f>
        <v>3.7470448794242595</v>
      </c>
      <c r="AA495" s="17"/>
      <c r="AB495" s="18"/>
      <c r="AC495" s="18"/>
      <c r="AD495" s="18"/>
      <c r="AE495" s="17">
        <f>SUM(AE493:AE494)</f>
        <v>9.5118692485118501</v>
      </c>
      <c r="AF495"/>
      <c r="AG495" s="5" t="s">
        <v>75</v>
      </c>
      <c r="AH495" s="5" t="s">
        <v>23</v>
      </c>
      <c r="AI495" s="5" t="s">
        <v>67</v>
      </c>
      <c r="AJ495" s="15">
        <f>SUM(AJ491:AJ494)</f>
        <v>44</v>
      </c>
      <c r="AK495" s="15">
        <f>SUM(AK491:AK494)</f>
        <v>37.222222222222229</v>
      </c>
      <c r="AL495" s="15">
        <f>SUM(AL491:AL494)</f>
        <v>0</v>
      </c>
      <c r="AM495" s="15">
        <f>SUM(AM491:AM494)</f>
        <v>193.33333333333334</v>
      </c>
      <c r="AN495" s="25"/>
      <c r="AO495" s="116"/>
      <c r="AP495" s="116"/>
      <c r="AQ495" s="116"/>
      <c r="AR495" s="116"/>
      <c r="AS495" s="25"/>
      <c r="AT495" s="3"/>
      <c r="AU495" s="25"/>
    </row>
    <row r="496" spans="1:47" x14ac:dyDescent="0.2">
      <c r="A496"/>
      <c r="C496"/>
      <c r="G496"/>
      <c r="I496" s="189"/>
      <c r="J496"/>
      <c r="L496" s="3"/>
      <c r="N496"/>
      <c r="R496"/>
      <c r="S496"/>
      <c r="T496" s="130"/>
      <c r="U496" s="130"/>
      <c r="W496" s="7"/>
      <c r="Y496" s="17"/>
      <c r="Z496" s="7"/>
      <c r="AB496" s="18"/>
      <c r="AC496" s="18"/>
      <c r="AD496" s="18"/>
      <c r="AE496" s="4"/>
      <c r="AF496"/>
      <c r="AJ496" s="15"/>
      <c r="AM496" s="45"/>
      <c r="AT496" s="3"/>
    </row>
    <row r="497" spans="1:47" x14ac:dyDescent="0.2">
      <c r="A497" t="s">
        <v>174</v>
      </c>
      <c r="B497" s="77" t="s">
        <v>344</v>
      </c>
      <c r="C497" s="77">
        <v>5</v>
      </c>
      <c r="D497" s="77">
        <v>7</v>
      </c>
      <c r="E497" s="98">
        <v>3.94</v>
      </c>
      <c r="F497" s="77">
        <v>19</v>
      </c>
      <c r="G497" s="77">
        <v>19</v>
      </c>
      <c r="H497" s="190">
        <v>0</v>
      </c>
      <c r="I497" s="190">
        <v>0</v>
      </c>
      <c r="J497" s="77">
        <v>0</v>
      </c>
      <c r="K497" s="77">
        <v>0</v>
      </c>
      <c r="L497" s="98">
        <v>121</v>
      </c>
      <c r="M497" s="77">
        <v>119</v>
      </c>
      <c r="N497" s="77">
        <v>59</v>
      </c>
      <c r="O497" s="77">
        <v>53</v>
      </c>
      <c r="P497" s="77">
        <v>12</v>
      </c>
      <c r="Q497" s="77">
        <v>33</v>
      </c>
      <c r="R497" s="77">
        <v>2</v>
      </c>
      <c r="S497" s="77">
        <v>110</v>
      </c>
      <c r="T497" s="77">
        <v>504</v>
      </c>
      <c r="U497" s="77"/>
      <c r="V497" s="51">
        <f>+(Q497-R497)/(T497-R497)*100</f>
        <v>6.1752988047808763</v>
      </c>
      <c r="W497" s="7">
        <f>IF(V497&lt;LeagueRatings!$K$21,((LeagueRatings!$K$21-V497)/LeagueRatings!$K$21)*36,(LeagueRatings!$K$21-V497)*6.48)</f>
        <v>8.611256151635315</v>
      </c>
      <c r="X497" s="17">
        <v>-0.83</v>
      </c>
      <c r="Y497" s="17">
        <f>(P497/(T497-R497))*100</f>
        <v>2.3904382470119523</v>
      </c>
      <c r="Z497" s="7">
        <f>IF(Y497&lt;LeagueRatings!$K$19,((LeagueRatings!$K$19-Y497)/LeagueRatings!$K$19)*36,(LeagueRatings!$K$19-Y497)/LeagueRatings!$K$22)</f>
        <v>-1.3148305653789349</v>
      </c>
      <c r="AA497" s="17">
        <v>-0.14000000000000001</v>
      </c>
      <c r="AB497" s="18">
        <f>+((LeagueRatings!$I$17-E497)*5)+9.5</f>
        <v>8.092909331694095</v>
      </c>
      <c r="AC497" s="18">
        <f t="shared" ref="AC497" si="308">IF(AB497&lt;4,4,AB497)</f>
        <v>8.092909331694095</v>
      </c>
      <c r="AD497" s="18">
        <f>IF(M497&lt;L497,((1-(M497/L497))*7)-0.07,(1-(M497/L497))*5)</f>
        <v>4.5702479338842583E-2</v>
      </c>
      <c r="AE497" s="4">
        <f t="shared" ref="AE497" si="309">+X497+AA497+AC497+AD497</f>
        <v>7.168611811032938</v>
      </c>
      <c r="AF497" t="s">
        <v>174</v>
      </c>
      <c r="AG497" s="5" t="s">
        <v>37</v>
      </c>
      <c r="AH497" s="5" t="s">
        <v>70</v>
      </c>
      <c r="AI497" s="5" t="s">
        <v>61</v>
      </c>
      <c r="AJ497" s="15">
        <f t="shared" ref="AJ497:AJ498" si="310">ROUNDUP(AO497,0)</f>
        <v>68</v>
      </c>
      <c r="AK497" s="73">
        <f>F497*LeagueRatings!$K$25</f>
        <v>10.555555555555555</v>
      </c>
      <c r="AL497" s="73">
        <f>G497*LeagueRatings!$K$25</f>
        <v>10.555555555555555</v>
      </c>
      <c r="AM497" s="73">
        <f>T497*LeagueRatings!$K$25</f>
        <v>280</v>
      </c>
      <c r="AO497" s="116">
        <f>+L497*LeagueRatings!$K$25</f>
        <v>67.222222222222229</v>
      </c>
      <c r="AT497" s="98">
        <v>121</v>
      </c>
    </row>
    <row r="498" spans="1:47" x14ac:dyDescent="0.2">
      <c r="A498" t="s">
        <v>174</v>
      </c>
      <c r="B498" s="77" t="s">
        <v>237</v>
      </c>
      <c r="C498" s="77">
        <v>4</v>
      </c>
      <c r="D498" s="77">
        <v>6</v>
      </c>
      <c r="E498" s="98">
        <v>3.74</v>
      </c>
      <c r="F498" s="77">
        <v>12</v>
      </c>
      <c r="G498" s="77">
        <v>12</v>
      </c>
      <c r="H498" s="190">
        <v>1</v>
      </c>
      <c r="I498" s="190">
        <v>1</v>
      </c>
      <c r="J498" s="77">
        <v>0</v>
      </c>
      <c r="K498" s="77">
        <v>0</v>
      </c>
      <c r="L498" s="113">
        <v>74.67</v>
      </c>
      <c r="M498" s="77">
        <v>81</v>
      </c>
      <c r="N498" s="77">
        <v>36</v>
      </c>
      <c r="O498" s="77">
        <v>31</v>
      </c>
      <c r="P498" s="77">
        <v>8</v>
      </c>
      <c r="Q498" s="77">
        <v>15</v>
      </c>
      <c r="R498" s="77">
        <v>1</v>
      </c>
      <c r="S498" s="77">
        <v>57</v>
      </c>
      <c r="T498" s="77">
        <v>316</v>
      </c>
      <c r="U498" s="77"/>
      <c r="V498" s="51">
        <f t="shared" ref="V498" si="311">+(Q498-R498)/(T498-R498)*100</f>
        <v>4.4444444444444446</v>
      </c>
      <c r="W498" s="7">
        <f>IF(V498&lt;LeagueRatings!$K$10,((LeagueRatings!$K$10-V498)/LeagueRatings!$K$10)*36,(LeagueRatings!$K$10-V498)*6.48)</f>
        <v>16.418893099842304</v>
      </c>
      <c r="X498" s="17">
        <v>-1.49</v>
      </c>
      <c r="Y498" s="17">
        <f>(P498/(T498-R498))*100</f>
        <v>2.5396825396825395</v>
      </c>
      <c r="Z498" s="7">
        <f>IF(Y498&lt;LeagueRatings!$K$8,((LeagueRatings!$K$8-Y498)/LeagueRatings!$K$8)*36,(LeagueRatings!$K$8-Y498)/LeagueRatings!$K$11)</f>
        <v>-1.5483059051306862</v>
      </c>
      <c r="AA498" s="17">
        <v>-0.28000000000000003</v>
      </c>
      <c r="AB498" s="18">
        <f>+((LeagueRatings!$I$6-E498)*5)+9.5</f>
        <v>9.8724938723325781</v>
      </c>
      <c r="AC498" s="18">
        <f>IF(AB498&lt;4,4,AB498)</f>
        <v>9.8724938723325781</v>
      </c>
      <c r="AD498" s="18">
        <f>IF(M498&lt;L498,((1-(M498/L498))*7)-0.07,(1-(M498/L498))*5)</f>
        <v>-0.423865006026517</v>
      </c>
      <c r="AE498" s="4">
        <f>+X498+AA498+AC498+AD498</f>
        <v>7.6786288663060613</v>
      </c>
      <c r="AF498" t="s">
        <v>174</v>
      </c>
      <c r="AG498" s="5" t="s">
        <v>37</v>
      </c>
      <c r="AH498" s="5" t="s">
        <v>88</v>
      </c>
      <c r="AI498" s="5" t="s">
        <v>33</v>
      </c>
      <c r="AJ498" s="73">
        <f t="shared" si="310"/>
        <v>42</v>
      </c>
      <c r="AK498" s="73">
        <f>F498*LeagueRatings!$K$25</f>
        <v>6.666666666666667</v>
      </c>
      <c r="AL498" s="73">
        <f>G498*LeagueRatings!$K$25</f>
        <v>6.666666666666667</v>
      </c>
      <c r="AM498" s="73">
        <f>T498*LeagueRatings!$K$25</f>
        <v>175.55555555555557</v>
      </c>
      <c r="AO498" s="116">
        <f>+L498*LeagueRatings!$K$25</f>
        <v>41.483333333333334</v>
      </c>
      <c r="AT498" s="113">
        <v>74.67</v>
      </c>
    </row>
    <row r="499" spans="1:47" x14ac:dyDescent="0.2">
      <c r="A499"/>
      <c r="C499"/>
      <c r="G499"/>
      <c r="I499" s="189"/>
      <c r="J499"/>
      <c r="L499" s="3">
        <f>(L497/100)/((L497+L498)/100)</f>
        <v>0.61838810241733522</v>
      </c>
      <c r="N499"/>
      <c r="R499"/>
      <c r="S499"/>
      <c r="T499" s="130"/>
      <c r="U499" s="130"/>
      <c r="W499" s="7">
        <f>W497*L499</f>
        <v>5.325098351039367</v>
      </c>
      <c r="Y499" s="17"/>
      <c r="Z499" s="7">
        <f>Z497*L499</f>
        <v>-0.81307557832499155</v>
      </c>
      <c r="AB499" s="18"/>
      <c r="AC499" s="18"/>
      <c r="AD499" s="18"/>
      <c r="AE499" s="4">
        <f>AE497*L499</f>
        <v>4.4329842547911555</v>
      </c>
      <c r="AF499"/>
      <c r="AJ499" s="15"/>
      <c r="AM499" s="45"/>
      <c r="AT499" s="3">
        <f>(AT497/100)/((AT497+AT498)/100)</f>
        <v>0.61838810241733522</v>
      </c>
    </row>
    <row r="500" spans="1:47" s="27" customFormat="1" x14ac:dyDescent="0.2">
      <c r="A500"/>
      <c r="B500"/>
      <c r="C500"/>
      <c r="D500"/>
      <c r="E500" s="3"/>
      <c r="F500"/>
      <c r="G500"/>
      <c r="H500" s="189"/>
      <c r="I500" s="189"/>
      <c r="J500"/>
      <c r="K500"/>
      <c r="L500" s="3">
        <f>(L498/100)/((L497+L498)/100)</f>
        <v>0.38161189758266467</v>
      </c>
      <c r="M500"/>
      <c r="N500"/>
      <c r="O500"/>
      <c r="P500"/>
      <c r="Q500"/>
      <c r="R500"/>
      <c r="S500"/>
      <c r="T500" s="130"/>
      <c r="U500" s="130"/>
      <c r="V500" s="17"/>
      <c r="W500" s="7">
        <f>W498*L500</f>
        <v>6.2656449520377411</v>
      </c>
      <c r="X500" s="17"/>
      <c r="Y500" s="17"/>
      <c r="Z500" s="7">
        <f>Z498*L500</f>
        <v>-0.59085195449536632</v>
      </c>
      <c r="AA500" s="17"/>
      <c r="AB500" s="18"/>
      <c r="AC500" s="18"/>
      <c r="AD500" s="18"/>
      <c r="AE500" s="4">
        <f>AE498*L500</f>
        <v>2.930256132504081</v>
      </c>
      <c r="AF500"/>
      <c r="AG500" s="5"/>
      <c r="AH500" s="5"/>
      <c r="AI500" s="5"/>
      <c r="AJ500" s="15"/>
      <c r="AK500" s="15"/>
      <c r="AL500" s="15"/>
      <c r="AM500" s="45"/>
      <c r="AN500" s="25"/>
      <c r="AO500" s="116"/>
      <c r="AP500" s="116"/>
      <c r="AQ500" s="116"/>
      <c r="AR500" s="116"/>
      <c r="AS500" s="25"/>
      <c r="AT500" s="3">
        <f>(AT498/100)/((AT497+AT498)/100)</f>
        <v>0.38161189758266467</v>
      </c>
      <c r="AU500" s="25"/>
    </row>
    <row r="501" spans="1:47" x14ac:dyDescent="0.2">
      <c r="A501"/>
      <c r="C501"/>
      <c r="G501"/>
      <c r="I501" s="189"/>
      <c r="J501"/>
      <c r="L501" s="3"/>
      <c r="N501"/>
      <c r="R501"/>
      <c r="S501"/>
      <c r="T501" s="130"/>
      <c r="U501" s="130"/>
      <c r="W501" s="7">
        <f>SUM(W499:W500)</f>
        <v>11.590743303077108</v>
      </c>
      <c r="Y501" s="17"/>
      <c r="Z501" s="7">
        <f>SUM(Z499:Z500)</f>
        <v>-1.403927532820358</v>
      </c>
      <c r="AB501" s="18"/>
      <c r="AC501" s="18"/>
      <c r="AD501" s="18"/>
      <c r="AE501" s="17">
        <f>SUM(AE499:AE500)</f>
        <v>7.363240387295237</v>
      </c>
      <c r="AF501"/>
      <c r="AG501" s="5" t="s">
        <v>37</v>
      </c>
      <c r="AH501" s="5" t="s">
        <v>24</v>
      </c>
      <c r="AI501" s="5" t="s">
        <v>23</v>
      </c>
      <c r="AJ501" s="15">
        <f>SUM(AJ497:AJ500)</f>
        <v>110</v>
      </c>
      <c r="AK501" s="15">
        <f>SUM(AK497:AK500)</f>
        <v>17.222222222222221</v>
      </c>
      <c r="AL501" s="15">
        <f>SUM(AL497:AL500)</f>
        <v>17.222222222222221</v>
      </c>
      <c r="AM501" s="15">
        <f>SUM(AM497:AM500)</f>
        <v>455.55555555555554</v>
      </c>
      <c r="AT501" s="3"/>
    </row>
    <row r="502" spans="1:47" x14ac:dyDescent="0.2">
      <c r="A502"/>
      <c r="C502"/>
      <c r="G502"/>
      <c r="I502" s="189"/>
      <c r="J502"/>
      <c r="L502" s="3"/>
      <c r="N502"/>
      <c r="R502"/>
      <c r="S502"/>
      <c r="T502" s="130"/>
      <c r="U502" s="130"/>
      <c r="W502" s="7"/>
      <c r="Y502" s="17"/>
      <c r="Z502" s="7"/>
      <c r="AB502" s="18"/>
      <c r="AC502" s="18"/>
      <c r="AD502" s="18"/>
      <c r="AE502" s="4"/>
      <c r="AF502"/>
      <c r="AJ502" s="15"/>
      <c r="AM502" s="45"/>
      <c r="AT502" s="3"/>
    </row>
    <row r="503" spans="1:47" x14ac:dyDescent="0.2">
      <c r="A503" t="s">
        <v>196</v>
      </c>
      <c r="B503" s="77" t="s">
        <v>238</v>
      </c>
      <c r="C503" s="77">
        <v>1</v>
      </c>
      <c r="D503" s="77">
        <v>6</v>
      </c>
      <c r="E503" s="98">
        <v>7.76</v>
      </c>
      <c r="F503" s="77">
        <v>12</v>
      </c>
      <c r="G503" s="77">
        <v>12</v>
      </c>
      <c r="H503" s="190">
        <v>0</v>
      </c>
      <c r="I503" s="190">
        <v>0</v>
      </c>
      <c r="J503" s="77">
        <v>0</v>
      </c>
      <c r="K503" s="77">
        <v>0</v>
      </c>
      <c r="L503" s="113">
        <v>53.1</v>
      </c>
      <c r="M503" s="77">
        <v>65</v>
      </c>
      <c r="N503" s="77">
        <v>47</v>
      </c>
      <c r="O503" s="77">
        <v>46</v>
      </c>
      <c r="P503" s="77">
        <v>8</v>
      </c>
      <c r="Q503" s="19">
        <v>44</v>
      </c>
      <c r="R503" s="77">
        <v>1</v>
      </c>
      <c r="S503" s="77">
        <v>36</v>
      </c>
      <c r="T503" s="77">
        <v>270</v>
      </c>
      <c r="U503" s="77"/>
      <c r="V503" s="51">
        <f t="shared" ref="V503" si="312">+(Q503-R503)/(T503-R503)*100</f>
        <v>15.985130111524162</v>
      </c>
      <c r="W503" s="7">
        <f>IF(V503&lt;LeagueRatings!$K$10,((LeagueRatings!$K$10-V503)/LeagueRatings!$K$10)*36,(LeagueRatings!$K$10-V503)*6.48)</f>
        <v>-50.634644616792812</v>
      </c>
      <c r="X503" s="17">
        <v>5.44</v>
      </c>
      <c r="Y503" s="17">
        <f>(P503/(T503-R503))*100</f>
        <v>2.9739776951672861</v>
      </c>
      <c r="Z503" s="7">
        <f>IF(Y503&lt;LeagueRatings!$K$8,((LeagueRatings!$K$8-Y503)/LeagueRatings!$K$8)*36,(LeagueRatings!$K$8-Y503)/LeagueRatings!$K$11)</f>
        <v>-5.017777649823481</v>
      </c>
      <c r="AA503" s="17">
        <v>0.08</v>
      </c>
      <c r="AB503" s="18">
        <f>+((LeagueRatings!$I$6-E503)*5)+9.5</f>
        <v>-10.227506127667422</v>
      </c>
      <c r="AC503" s="18">
        <f t="shared" ref="AC503" si="313">IF(AB503&lt;4,4,AB503)</f>
        <v>4</v>
      </c>
      <c r="AD503" s="18">
        <f>IF(M503&lt;L503,((1-(M503/L503))*7)-0.07,(1-(M503/L503))*5)</f>
        <v>-1.1205273069679844</v>
      </c>
      <c r="AE503" s="4">
        <f t="shared" ref="AE503" si="314">+X503+AA503+AC503+AD503</f>
        <v>8.3994726930320152</v>
      </c>
      <c r="AF503" t="s">
        <v>196</v>
      </c>
      <c r="AG503" s="5" t="s">
        <v>37</v>
      </c>
      <c r="AH503" s="5" t="s">
        <v>66</v>
      </c>
      <c r="AI503" s="5" t="s">
        <v>16</v>
      </c>
      <c r="AJ503" s="73">
        <f t="shared" ref="AJ503" si="315">ROUNDUP(AO503,0)</f>
        <v>30</v>
      </c>
      <c r="AK503" s="73">
        <f>F503*LeagueRatings!$K$25</f>
        <v>6.666666666666667</v>
      </c>
      <c r="AL503" s="73">
        <f>G503*LeagueRatings!$K$25</f>
        <v>6.666666666666667</v>
      </c>
      <c r="AM503" s="73">
        <f>T503*LeagueRatings!$K$25</f>
        <v>150</v>
      </c>
      <c r="AO503" s="116">
        <f>+L503*LeagueRatings!$K$25</f>
        <v>29.500000000000004</v>
      </c>
      <c r="AT503" s="113">
        <v>53.1</v>
      </c>
    </row>
    <row r="504" spans="1:47" x14ac:dyDescent="0.2">
      <c r="A504" t="s">
        <v>196</v>
      </c>
      <c r="B504" s="77" t="s">
        <v>251</v>
      </c>
      <c r="C504" s="77">
        <v>0</v>
      </c>
      <c r="D504" s="77">
        <v>3</v>
      </c>
      <c r="E504" s="98">
        <v>9.5299999999999994</v>
      </c>
      <c r="F504" s="77">
        <v>3</v>
      </c>
      <c r="G504" s="77">
        <v>3</v>
      </c>
      <c r="H504" s="190">
        <v>0</v>
      </c>
      <c r="I504" s="190">
        <v>0</v>
      </c>
      <c r="J504" s="77">
        <v>0</v>
      </c>
      <c r="K504" s="77">
        <v>0</v>
      </c>
      <c r="L504" s="98">
        <v>11.33</v>
      </c>
      <c r="M504" s="77">
        <v>17</v>
      </c>
      <c r="N504" s="77">
        <v>13</v>
      </c>
      <c r="O504" s="77">
        <v>12</v>
      </c>
      <c r="P504" s="77">
        <v>3</v>
      </c>
      <c r="Q504" s="77">
        <v>9</v>
      </c>
      <c r="R504" s="77">
        <v>1</v>
      </c>
      <c r="S504" s="77">
        <v>9</v>
      </c>
      <c r="T504" s="77">
        <v>57</v>
      </c>
      <c r="U504" s="77"/>
      <c r="V504" s="51">
        <f>+(Q504-R504)/(T504-R504)*100</f>
        <v>14.285714285714285</v>
      </c>
      <c r="W504" s="7">
        <f>IF(V504&lt;LeagueRatings!$K$21,((LeagueRatings!$K$21-V504)/LeagueRatings!$K$21)*36,(LeagueRatings!$K$21-V504)*6.48)</f>
        <v>-39.974138489236793</v>
      </c>
      <c r="X504" s="17">
        <v>5.44</v>
      </c>
      <c r="Y504" s="17">
        <f>(P504/(T504-R504))*100</f>
        <v>5.3571428571428568</v>
      </c>
      <c r="Z504" s="7">
        <f>IF(Y504&lt;LeagueRatings!$K$19,((LeagueRatings!$K$19-Y504)/LeagueRatings!$K$19)*36,(LeagueRatings!$K$19-Y504)/LeagueRatings!$K$22)</f>
        <v>-25.648475120385232</v>
      </c>
      <c r="AA504" s="17">
        <v>2.46</v>
      </c>
      <c r="AB504" s="18">
        <f>+((LeagueRatings!$I$17-E504)*5)+9.5</f>
        <v>-19.857090668305901</v>
      </c>
      <c r="AC504" s="18">
        <f t="shared" ref="AC504" si="316">IF(AB504&lt;4,4,AB504)</f>
        <v>4</v>
      </c>
      <c r="AD504" s="18">
        <f>IF(M504&lt;L504,((1-(M504/L504))*7)-0.07,(1-(M504/L504))*5)</f>
        <v>-2.5022065313327446</v>
      </c>
      <c r="AE504" s="4">
        <f t="shared" ref="AE504" si="317">+X504+AA504+AC504+AD504</f>
        <v>9.3977934686672562</v>
      </c>
      <c r="AF504" t="s">
        <v>196</v>
      </c>
      <c r="AG504" s="5" t="s">
        <v>42</v>
      </c>
      <c r="AH504" s="5" t="s">
        <v>66</v>
      </c>
      <c r="AI504" s="5" t="s">
        <v>77</v>
      </c>
      <c r="AJ504" s="15">
        <f t="shared" ref="AJ504" si="318">ROUNDUP(AO504,0)</f>
        <v>7</v>
      </c>
      <c r="AK504" s="73">
        <f>F504*LeagueRatings!$K$25</f>
        <v>1.6666666666666667</v>
      </c>
      <c r="AL504" s="73">
        <f>G504*LeagueRatings!$K$25</f>
        <v>1.6666666666666667</v>
      </c>
      <c r="AM504" s="73">
        <f>T504*LeagueRatings!$K$25</f>
        <v>31.666666666666668</v>
      </c>
      <c r="AN504" s="13"/>
      <c r="AO504" s="116">
        <f>+L504*LeagueRatings!$K$25</f>
        <v>6.2944444444444452</v>
      </c>
      <c r="AS504" s="13"/>
      <c r="AT504" s="98">
        <v>11.33</v>
      </c>
      <c r="AU504" s="13"/>
    </row>
    <row r="505" spans="1:47" x14ac:dyDescent="0.2">
      <c r="A505"/>
      <c r="C505"/>
      <c r="G505"/>
      <c r="I505" s="189"/>
      <c r="J505"/>
      <c r="L505" s="3">
        <f>(L503/100)/((L503+L504)/100)</f>
        <v>0.82415024057116237</v>
      </c>
      <c r="N505"/>
      <c r="R505"/>
      <c r="S505"/>
      <c r="T505" s="130"/>
      <c r="U505" s="130"/>
      <c r="W505" s="7">
        <f>W503*L505</f>
        <v>-41.730554542165109</v>
      </c>
      <c r="Y505" s="17"/>
      <c r="Z505" s="7">
        <f>Z503*L505</f>
        <v>-4.1354026572346232</v>
      </c>
      <c r="AB505" s="18"/>
      <c r="AC505" s="18"/>
      <c r="AD505" s="18"/>
      <c r="AE505" s="4">
        <f>AE503*L505</f>
        <v>6.9224274406332444</v>
      </c>
      <c r="AF505"/>
      <c r="AJ505" s="15"/>
      <c r="AM505" s="45"/>
      <c r="AT505" s="3">
        <f>(AT503/100)/((AT503+AT504)/100)</f>
        <v>0.82415024057116237</v>
      </c>
    </row>
    <row r="506" spans="1:47" x14ac:dyDescent="0.2">
      <c r="A506"/>
      <c r="C506"/>
      <c r="G506"/>
      <c r="I506" s="189"/>
      <c r="J506"/>
      <c r="L506" s="3">
        <f>(L504/100)/((L503+L504)/100)</f>
        <v>0.17584975942883746</v>
      </c>
      <c r="N506"/>
      <c r="R506"/>
      <c r="S506"/>
      <c r="T506" s="130"/>
      <c r="U506" s="130"/>
      <c r="W506" s="7">
        <f>W504*L506</f>
        <v>-7.0294426367073219</v>
      </c>
      <c r="Y506" s="17"/>
      <c r="Z506" s="7">
        <f>Z504*L506</f>
        <v>-4.5102781796362663</v>
      </c>
      <c r="AB506" s="18"/>
      <c r="AC506" s="18"/>
      <c r="AD506" s="18"/>
      <c r="AE506" s="4">
        <f>AE504*L506</f>
        <v>1.6525997206270369</v>
      </c>
      <c r="AF506"/>
      <c r="AJ506" s="15"/>
      <c r="AM506" s="45"/>
      <c r="AT506" s="3">
        <f>(AT504/100)/((AT503+AT504)/100)</f>
        <v>0.17584975942883746</v>
      </c>
    </row>
    <row r="507" spans="1:47" x14ac:dyDescent="0.2">
      <c r="A507"/>
      <c r="C507"/>
      <c r="G507"/>
      <c r="I507" s="189"/>
      <c r="J507"/>
      <c r="L507" s="3"/>
      <c r="N507"/>
      <c r="R507"/>
      <c r="S507"/>
      <c r="T507" s="130"/>
      <c r="U507" s="130"/>
      <c r="W507" s="7">
        <f>SUM(W505:W506)</f>
        <v>-48.759997178872432</v>
      </c>
      <c r="Y507" s="17"/>
      <c r="Z507" s="7">
        <f>SUM(Z505:Z506)</f>
        <v>-8.6456808368708895</v>
      </c>
      <c r="AB507" s="18"/>
      <c r="AC507" s="18"/>
      <c r="AD507" s="18"/>
      <c r="AE507" s="17">
        <f>SUM(AE505:AE506)</f>
        <v>8.575027161260282</v>
      </c>
      <c r="AF507"/>
      <c r="AG507" s="5" t="s">
        <v>37</v>
      </c>
      <c r="AH507" s="5" t="s">
        <v>66</v>
      </c>
      <c r="AI507" s="5" t="s">
        <v>27</v>
      </c>
      <c r="AJ507" s="15">
        <f>SUM(AJ503:AJ506)</f>
        <v>37</v>
      </c>
      <c r="AK507" s="15">
        <f>SUM(AK503:AK506)</f>
        <v>8.3333333333333339</v>
      </c>
      <c r="AL507" s="15">
        <f>SUM(AL503:AL506)</f>
        <v>8.3333333333333339</v>
      </c>
      <c r="AM507" s="15">
        <f>SUM(AM503:AM506)</f>
        <v>181.66666666666666</v>
      </c>
      <c r="AT507" s="3"/>
    </row>
    <row r="508" spans="1:47" x14ac:dyDescent="0.2">
      <c r="A508"/>
      <c r="C508"/>
      <c r="G508"/>
      <c r="I508" s="189"/>
      <c r="J508"/>
      <c r="L508" s="3"/>
      <c r="N508"/>
      <c r="R508"/>
      <c r="S508"/>
      <c r="T508" s="130"/>
      <c r="U508" s="130"/>
      <c r="W508" s="7"/>
      <c r="Y508" s="17"/>
      <c r="Z508" s="7"/>
      <c r="AB508" s="18"/>
      <c r="AC508" s="18"/>
      <c r="AD508" s="18"/>
      <c r="AE508" s="4"/>
      <c r="AF508"/>
      <c r="AJ508" s="15"/>
      <c r="AM508" s="45"/>
      <c r="AO508" s="25"/>
      <c r="AP508" s="25"/>
      <c r="AQ508" s="25"/>
      <c r="AR508" s="25"/>
      <c r="AT508" s="3"/>
    </row>
    <row r="509" spans="1:47" x14ac:dyDescent="0.2">
      <c r="A509" t="s">
        <v>154</v>
      </c>
      <c r="B509" s="77" t="s">
        <v>247</v>
      </c>
      <c r="C509" s="77">
        <v>6</v>
      </c>
      <c r="D509" s="77">
        <v>10</v>
      </c>
      <c r="E509" s="98">
        <v>4.22</v>
      </c>
      <c r="F509" s="77">
        <v>21</v>
      </c>
      <c r="G509" s="77">
        <v>21</v>
      </c>
      <c r="H509" s="190">
        <v>1</v>
      </c>
      <c r="I509" s="190">
        <v>1</v>
      </c>
      <c r="J509" s="77">
        <v>0</v>
      </c>
      <c r="K509" s="77">
        <v>0</v>
      </c>
      <c r="L509" s="98">
        <v>130</v>
      </c>
      <c r="M509" s="77">
        <v>146</v>
      </c>
      <c r="N509" s="77">
        <v>68</v>
      </c>
      <c r="O509" s="77">
        <v>61</v>
      </c>
      <c r="P509" s="77">
        <v>17</v>
      </c>
      <c r="Q509" s="77">
        <v>31</v>
      </c>
      <c r="R509" s="77">
        <v>1</v>
      </c>
      <c r="S509" s="77">
        <v>89</v>
      </c>
      <c r="T509" s="77">
        <v>561</v>
      </c>
      <c r="U509" s="77"/>
      <c r="V509" s="51">
        <f>+(Q509-R509)/(T509-R509)*100</f>
        <v>5.3571428571428568</v>
      </c>
      <c r="W509" s="7">
        <f>IF(V509&lt;LeagueRatings!$K$21,((LeagueRatings!$K$21-V509)/LeagueRatings!$K$21)*36,(LeagueRatings!$K$21-V509)*6.48)</f>
        <v>12.239949173020038</v>
      </c>
      <c r="X509" s="17">
        <v>-1.1000000000000001</v>
      </c>
      <c r="Y509" s="17">
        <f>(P509/(T509-R509))*100</f>
        <v>3.0357142857142856</v>
      </c>
      <c r="Z509" s="7">
        <f>IF(Y509&lt;LeagueRatings!$K$19,((LeagueRatings!$K$19-Y509)/LeagueRatings!$K$19)*36,(LeagueRatings!$K$19-Y509)/LeagueRatings!$K$22)</f>
        <v>-6.6075441412520055</v>
      </c>
      <c r="AA509" s="17">
        <v>0.33</v>
      </c>
      <c r="AB509" s="18">
        <f>+((LeagueRatings!$I$17-E509)*5)+9.5</f>
        <v>6.6929093316940946</v>
      </c>
      <c r="AC509" s="18">
        <f t="shared" ref="AC509:AC510" si="319">IF(AB509&lt;4,4,AB509)</f>
        <v>6.6929093316940946</v>
      </c>
      <c r="AD509" s="18">
        <f>IF(M509&lt;L509,((1-(M509/L509))*7)-0.07,(1-(M509/L509))*5)</f>
        <v>-0.61538461538461542</v>
      </c>
      <c r="AE509" s="4">
        <f t="shared" ref="AE509:AE510" si="320">+X509+AA509+AC509+AD509</f>
        <v>5.3075247163094801</v>
      </c>
      <c r="AF509" t="s">
        <v>154</v>
      </c>
      <c r="AG509" s="5" t="s">
        <v>71</v>
      </c>
      <c r="AH509" s="5" t="s">
        <v>24</v>
      </c>
      <c r="AI509" s="5" t="s">
        <v>81</v>
      </c>
      <c r="AJ509" s="15">
        <f t="shared" ref="AJ509:AJ510" si="321">ROUNDUP(AO509,0)</f>
        <v>73</v>
      </c>
      <c r="AK509" s="73">
        <f>F509*LeagueRatings!$K$25</f>
        <v>11.666666666666668</v>
      </c>
      <c r="AL509" s="73">
        <f>G509*LeagueRatings!$K$25</f>
        <v>11.666666666666668</v>
      </c>
      <c r="AM509" s="73">
        <f>T509*LeagueRatings!$K$25</f>
        <v>311.66666666666669</v>
      </c>
      <c r="AN509"/>
      <c r="AO509" s="116">
        <f>+L509*LeagueRatings!$K$25</f>
        <v>72.222222222222229</v>
      </c>
      <c r="AS509"/>
      <c r="AT509" s="98">
        <v>130</v>
      </c>
      <c r="AU509"/>
    </row>
    <row r="510" spans="1:47" x14ac:dyDescent="0.2">
      <c r="A510" t="s">
        <v>154</v>
      </c>
      <c r="B510" s="77" t="s">
        <v>233</v>
      </c>
      <c r="C510" s="77">
        <v>3</v>
      </c>
      <c r="D510" s="77">
        <v>3</v>
      </c>
      <c r="E510" s="98">
        <v>3.63</v>
      </c>
      <c r="F510" s="77">
        <v>7</v>
      </c>
      <c r="G510" s="77">
        <v>7</v>
      </c>
      <c r="H510" s="190">
        <v>0</v>
      </c>
      <c r="I510" s="190">
        <v>0</v>
      </c>
      <c r="J510" s="77">
        <v>0</v>
      </c>
      <c r="K510" s="77">
        <v>0</v>
      </c>
      <c r="L510" s="113">
        <v>44.67</v>
      </c>
      <c r="M510" s="77">
        <v>49</v>
      </c>
      <c r="N510" s="77">
        <v>20</v>
      </c>
      <c r="O510" s="77">
        <v>18</v>
      </c>
      <c r="P510" s="77">
        <v>4</v>
      </c>
      <c r="Q510" s="77">
        <v>8</v>
      </c>
      <c r="R510" s="77">
        <v>1</v>
      </c>
      <c r="S510" s="77">
        <v>23</v>
      </c>
      <c r="T510" s="77">
        <v>184</v>
      </c>
      <c r="U510" s="77"/>
      <c r="V510" s="51">
        <f t="shared" ref="V510" si="322">+(Q510-R510)/(T510-R510)*100</f>
        <v>3.8251366120218582</v>
      </c>
      <c r="W510" s="7">
        <f>IF(V510&lt;LeagueRatings!$K$10,((LeagueRatings!$K$10-V510)/LeagueRatings!$K$10)*36,(LeagueRatings!$K$10-V510)*6.48)</f>
        <v>19.147407995765921</v>
      </c>
      <c r="X510" s="17">
        <v>-1.79</v>
      </c>
      <c r="Y510" s="17">
        <f>(P510/(T510-R510))*100</f>
        <v>2.1857923497267762</v>
      </c>
      <c r="Z510" s="7">
        <f>IF(Y510&lt;LeagueRatings!$K$8,((LeagueRatings!$K$8-Y510)/LeagueRatings!$K$8)*36,(LeagueRatings!$K$8-Y510)/LeagueRatings!$K$11)</f>
        <v>2.4565928161510815</v>
      </c>
      <c r="AA510" s="17">
        <v>-0.65</v>
      </c>
      <c r="AB510" s="18">
        <f>+((LeagueRatings!$I$6-E510)*5)+9.5</f>
        <v>10.422493872332579</v>
      </c>
      <c r="AC510" s="18">
        <f t="shared" si="319"/>
        <v>10.422493872332579</v>
      </c>
      <c r="AD510" s="18">
        <f>IF(M510&lt;L510,((1-(M510/L510))*7)-0.07,(1-(M510/L510))*5)</f>
        <v>-0.48466532348332203</v>
      </c>
      <c r="AE510" s="4">
        <f t="shared" si="320"/>
        <v>7.4978285488492578</v>
      </c>
      <c r="AF510" t="s">
        <v>154</v>
      </c>
      <c r="AG510" s="10" t="s">
        <v>37</v>
      </c>
      <c r="AH510" s="10" t="s">
        <v>87</v>
      </c>
      <c r="AI510" s="10" t="s">
        <v>67</v>
      </c>
      <c r="AJ510" s="73">
        <f t="shared" si="321"/>
        <v>25</v>
      </c>
      <c r="AK510" s="73">
        <f>F510*LeagueRatings!$K$25</f>
        <v>3.8888888888888893</v>
      </c>
      <c r="AL510" s="73">
        <f>G510*LeagueRatings!$K$25</f>
        <v>3.8888888888888893</v>
      </c>
      <c r="AM510" s="73">
        <f>T510*LeagueRatings!$K$25</f>
        <v>102.22222222222223</v>
      </c>
      <c r="AN510" s="29"/>
      <c r="AO510" s="116">
        <f>+L510*LeagueRatings!$K$25</f>
        <v>24.81666666666667</v>
      </c>
      <c r="AS510" s="29"/>
      <c r="AT510" s="113">
        <v>44.67</v>
      </c>
      <c r="AU510" s="29"/>
    </row>
    <row r="511" spans="1:47" x14ac:dyDescent="0.2">
      <c r="A511"/>
      <c r="C511"/>
      <c r="G511"/>
      <c r="I511" s="189"/>
      <c r="J511"/>
      <c r="L511" s="3">
        <f>(L509/100)/((L509+L510)/100)</f>
        <v>0.7442606057136314</v>
      </c>
      <c r="N511"/>
      <c r="R511"/>
      <c r="S511"/>
      <c r="T511" s="130"/>
      <c r="U511" s="130"/>
      <c r="W511" s="7">
        <f>W509*L511</f>
        <v>9.1097119854159558</v>
      </c>
      <c r="Y511" s="17"/>
      <c r="Z511" s="7">
        <f>Z509*L511</f>
        <v>-4.9177348048477736</v>
      </c>
      <c r="AB511" s="18"/>
      <c r="AC511" s="18"/>
      <c r="AD511" s="18"/>
      <c r="AE511" s="4">
        <f>AE509*L511</f>
        <v>3.9501815602005634</v>
      </c>
      <c r="AF511"/>
      <c r="AJ511" s="15"/>
      <c r="AM511" s="45"/>
      <c r="AT511" s="3">
        <f>(AT509/100)/((AT509+AT510)/100)</f>
        <v>0.7442606057136314</v>
      </c>
    </row>
    <row r="512" spans="1:47" x14ac:dyDescent="0.2">
      <c r="A512"/>
      <c r="C512"/>
      <c r="G512"/>
      <c r="I512" s="189"/>
      <c r="J512"/>
      <c r="L512" s="3">
        <f>(L510/100)/((L509+L510)/100)</f>
        <v>0.2557393942863686</v>
      </c>
      <c r="N512"/>
      <c r="R512"/>
      <c r="S512"/>
      <c r="T512" s="130"/>
      <c r="U512" s="130"/>
      <c r="W512" s="7">
        <f>W510*L512</f>
        <v>4.8967465229911475</v>
      </c>
      <c r="Y512" s="17"/>
      <c r="Z512" s="7">
        <f>Z510*L512</f>
        <v>0.62824755881072203</v>
      </c>
      <c r="AB512" s="18"/>
      <c r="AC512" s="18"/>
      <c r="AD512" s="18"/>
      <c r="AE512" s="4">
        <f>AE510*L512</f>
        <v>1.9174901315457513</v>
      </c>
      <c r="AF512"/>
      <c r="AJ512" s="15"/>
      <c r="AM512" s="45"/>
      <c r="AT512" s="3">
        <f>(AT510/100)/((AT509+AT510)/100)</f>
        <v>0.2557393942863686</v>
      </c>
    </row>
    <row r="513" spans="1:47" x14ac:dyDescent="0.2">
      <c r="A513"/>
      <c r="C513"/>
      <c r="G513"/>
      <c r="I513" s="189"/>
      <c r="J513"/>
      <c r="L513" s="3"/>
      <c r="N513"/>
      <c r="R513"/>
      <c r="S513"/>
      <c r="T513" s="130"/>
      <c r="U513" s="130"/>
      <c r="W513" s="7">
        <f>SUM(W511:W512)</f>
        <v>14.006458508407103</v>
      </c>
      <c r="Y513" s="17"/>
      <c r="Z513" s="7">
        <f>SUM(Z511:Z512)</f>
        <v>-4.2894872460370514</v>
      </c>
      <c r="AB513" s="18"/>
      <c r="AC513" s="18"/>
      <c r="AD513" s="18"/>
      <c r="AE513" s="17">
        <f>SUM(AE511:AE512)</f>
        <v>5.867671691746315</v>
      </c>
      <c r="AF513"/>
      <c r="AG513" s="5" t="s">
        <v>59</v>
      </c>
      <c r="AH513" s="5" t="s">
        <v>29</v>
      </c>
      <c r="AI513" s="5" t="s">
        <v>16</v>
      </c>
      <c r="AJ513" s="15">
        <f>SUM(AJ509:AJ512)</f>
        <v>98</v>
      </c>
      <c r="AK513" s="15">
        <f>SUM(AK509:AK512)</f>
        <v>15.555555555555557</v>
      </c>
      <c r="AL513" s="15">
        <f>SUM(AL509:AL512)</f>
        <v>15.555555555555557</v>
      </c>
      <c r="AM513" s="15">
        <f>SUM(AM509:AM512)</f>
        <v>413.88888888888891</v>
      </c>
      <c r="AT513" s="3"/>
    </row>
    <row r="514" spans="1:47" x14ac:dyDescent="0.2">
      <c r="A514"/>
      <c r="C514"/>
      <c r="G514"/>
      <c r="I514" s="189"/>
      <c r="J514"/>
      <c r="L514" s="3"/>
      <c r="N514"/>
      <c r="R514"/>
      <c r="S514"/>
      <c r="T514" s="130"/>
      <c r="U514" s="130"/>
      <c r="W514" s="7"/>
      <c r="Y514" s="17"/>
      <c r="Z514" s="7"/>
      <c r="AB514" s="18"/>
      <c r="AC514" s="18"/>
      <c r="AD514" s="18"/>
      <c r="AE514" s="4"/>
      <c r="AF514"/>
      <c r="AJ514" s="15"/>
      <c r="AM514" s="45"/>
      <c r="AT514" s="3"/>
    </row>
    <row r="515" spans="1:47" x14ac:dyDescent="0.2">
      <c r="A515" t="s">
        <v>168</v>
      </c>
      <c r="B515" s="77" t="s">
        <v>235</v>
      </c>
      <c r="C515" s="77">
        <v>0</v>
      </c>
      <c r="D515" s="77">
        <v>0</v>
      </c>
      <c r="E515" s="98">
        <v>2.7</v>
      </c>
      <c r="F515" s="77">
        <v>2</v>
      </c>
      <c r="G515" s="77">
        <v>1</v>
      </c>
      <c r="H515" s="190">
        <v>0</v>
      </c>
      <c r="I515" s="190">
        <v>0</v>
      </c>
      <c r="J515" s="77">
        <v>0</v>
      </c>
      <c r="K515" s="77">
        <v>0</v>
      </c>
      <c r="L515" s="113">
        <v>6.2</v>
      </c>
      <c r="M515" s="77">
        <v>6</v>
      </c>
      <c r="N515" s="77">
        <v>2</v>
      </c>
      <c r="O515" s="77">
        <v>2</v>
      </c>
      <c r="P515" s="77">
        <v>0</v>
      </c>
      <c r="Q515" s="77">
        <v>4</v>
      </c>
      <c r="R515" s="77">
        <v>0</v>
      </c>
      <c r="S515" s="77">
        <v>4</v>
      </c>
      <c r="T515" s="77">
        <v>30</v>
      </c>
      <c r="U515" s="77"/>
      <c r="V515" s="51">
        <f t="shared" ref="V515:V516" si="323">+(Q515-R515)/(T515-R515)*100</f>
        <v>13.333333333333334</v>
      </c>
      <c r="W515" s="7">
        <f>IF(V515&lt;LeagueRatings!$K$10,((LeagueRatings!$K$10-V515)/LeagueRatings!$K$10)*36,(LeagueRatings!$K$10-V515)*6.48)</f>
        <v>-33.451001494116241</v>
      </c>
      <c r="X515" s="17">
        <v>4.3899999999999997</v>
      </c>
      <c r="Y515" s="17">
        <f>(P515/(T515-R515))*100</f>
        <v>0</v>
      </c>
      <c r="Z515" s="7">
        <f>IF(Y515&lt;LeagueRatings!$K$8,((LeagueRatings!$K$8-Y515)/LeagueRatings!$K$8)*36,(LeagueRatings!$K$8-Y515)/LeagueRatings!$K$11)</f>
        <v>36</v>
      </c>
      <c r="AA515" s="17">
        <v>-3.26</v>
      </c>
      <c r="AB515" s="18">
        <f>+((LeagueRatings!$I$6-E515)*5)+9.5</f>
        <v>15.072493872332577</v>
      </c>
      <c r="AC515" s="18">
        <f t="shared" ref="AC515:AC516" si="324">IF(AB515&lt;4,4,AB515)</f>
        <v>15.072493872332577</v>
      </c>
      <c r="AD515" s="18">
        <f>IF(M515&lt;L515,((1-(M515/L515))*7)-0.07,(1-(M515/L515))*5)</f>
        <v>0.1558064516129038</v>
      </c>
      <c r="AE515" s="4">
        <f t="shared" ref="AE515:AE516" si="325">+X515+AA515+AC515+AD515</f>
        <v>16.358300323945482</v>
      </c>
      <c r="AF515" t="s">
        <v>168</v>
      </c>
      <c r="AG515" s="61" t="s">
        <v>68</v>
      </c>
      <c r="AH515" s="61" t="s">
        <v>283</v>
      </c>
      <c r="AI515" s="61" t="s">
        <v>30</v>
      </c>
      <c r="AJ515" s="73">
        <f t="shared" ref="AJ515:AJ516" si="326">ROUNDUP(AO515,0)</f>
        <v>4</v>
      </c>
      <c r="AK515" s="73">
        <f>F515*LeagueRatings!$K$25</f>
        <v>1.1111111111111112</v>
      </c>
      <c r="AL515" s="73">
        <f>G515*LeagueRatings!$K$25</f>
        <v>0.55555555555555558</v>
      </c>
      <c r="AM515" s="73">
        <f>T515*LeagueRatings!$K$25</f>
        <v>16.666666666666668</v>
      </c>
      <c r="AN515" s="27"/>
      <c r="AO515" s="116">
        <f>+L515*LeagueRatings!$K$25</f>
        <v>3.4444444444444446</v>
      </c>
      <c r="AS515" s="27"/>
      <c r="AT515" s="113">
        <v>6.2</v>
      </c>
      <c r="AU515" s="27"/>
    </row>
    <row r="516" spans="1:47" x14ac:dyDescent="0.2">
      <c r="A516" t="s">
        <v>168</v>
      </c>
      <c r="B516" s="77" t="s">
        <v>258</v>
      </c>
      <c r="C516" s="77">
        <v>8</v>
      </c>
      <c r="D516" s="77">
        <v>3</v>
      </c>
      <c r="E516" s="98">
        <v>2.92</v>
      </c>
      <c r="F516" s="77">
        <v>18</v>
      </c>
      <c r="G516" s="77">
        <v>14</v>
      </c>
      <c r="H516" s="190">
        <v>0</v>
      </c>
      <c r="I516" s="190">
        <v>0</v>
      </c>
      <c r="J516" s="77">
        <v>0</v>
      </c>
      <c r="K516" s="77">
        <v>0</v>
      </c>
      <c r="L516" s="98">
        <v>92.33</v>
      </c>
      <c r="M516" s="77">
        <v>86</v>
      </c>
      <c r="N516" s="77">
        <v>36</v>
      </c>
      <c r="O516" s="77">
        <v>30</v>
      </c>
      <c r="P516" s="77">
        <v>7</v>
      </c>
      <c r="Q516" s="77">
        <v>23</v>
      </c>
      <c r="R516" s="77">
        <v>0</v>
      </c>
      <c r="S516" s="77">
        <v>51</v>
      </c>
      <c r="T516" s="77">
        <v>383</v>
      </c>
      <c r="U516" s="77"/>
      <c r="V516" s="51">
        <f t="shared" si="323"/>
        <v>6.0052219321148828</v>
      </c>
      <c r="W516" s="7">
        <f>IF(V516&lt;LeagueRatings!$K$21,((LeagueRatings!$K$21-V516)/LeagueRatings!$K$21)*36,(LeagueRatings!$K$21-V516)*6.48)</f>
        <v>9.3655827109223715</v>
      </c>
      <c r="X516" s="17">
        <v>-0.92</v>
      </c>
      <c r="Y516" s="17">
        <f>(P516/(T516-R516))*100</f>
        <v>1.8276762402088773</v>
      </c>
      <c r="Z516" s="7">
        <f>IF(Y516&lt;LeagueRatings!$K$19,((LeagueRatings!$K$19-Y516)/LeagueRatings!$K$19)*36,(LeagueRatings!$K$19-Y516)/LeagueRatings!$K$22)</f>
        <v>6.4967250659156655</v>
      </c>
      <c r="AA516" s="17">
        <v>-0.73</v>
      </c>
      <c r="AB516" s="18">
        <f>+((LeagueRatings!$I$17-E516)*5)+9.5</f>
        <v>13.192909331694095</v>
      </c>
      <c r="AC516" s="18">
        <f t="shared" si="324"/>
        <v>13.192909331694095</v>
      </c>
      <c r="AD516" s="18">
        <f>IF(M516&lt;L516,((1-(M516/L516))*7)-0.07,(1-(M516/L516))*5)</f>
        <v>0.40990902198635354</v>
      </c>
      <c r="AE516" s="4">
        <f t="shared" si="325"/>
        <v>11.952818353680447</v>
      </c>
      <c r="AF516" t="s">
        <v>168</v>
      </c>
      <c r="AG516" s="5" t="s">
        <v>17</v>
      </c>
      <c r="AH516" s="5" t="s">
        <v>63</v>
      </c>
      <c r="AI516" s="5" t="s">
        <v>70</v>
      </c>
      <c r="AJ516" s="15">
        <f t="shared" si="326"/>
        <v>52</v>
      </c>
      <c r="AK516" s="73">
        <f>F516*LeagueRatings!$K$25</f>
        <v>10</v>
      </c>
      <c r="AL516" s="73">
        <f>G516*LeagueRatings!$K$25</f>
        <v>7.7777777777777786</v>
      </c>
      <c r="AM516" s="73">
        <f>T516*LeagueRatings!$K$25</f>
        <v>212.7777777777778</v>
      </c>
      <c r="AO516" s="116">
        <f>+L516*LeagueRatings!$K$25</f>
        <v>51.294444444444444</v>
      </c>
      <c r="AT516" s="98">
        <v>92.33</v>
      </c>
    </row>
    <row r="517" spans="1:47" x14ac:dyDescent="0.2">
      <c r="A517"/>
      <c r="C517"/>
      <c r="G517"/>
      <c r="I517" s="189"/>
      <c r="J517"/>
      <c r="L517" s="3">
        <f>(L515/100)/((L515+L516)/100)</f>
        <v>6.2924997462701707E-2</v>
      </c>
      <c r="N517"/>
      <c r="R517"/>
      <c r="S517"/>
      <c r="T517" s="130"/>
      <c r="U517" s="130"/>
      <c r="W517" s="7">
        <f>W515*L517</f>
        <v>-2.1049041841420957</v>
      </c>
      <c r="Y517" s="17"/>
      <c r="Z517" s="7">
        <f>Z515*L517</f>
        <v>2.2652999086572616</v>
      </c>
      <c r="AB517" s="18"/>
      <c r="AC517" s="18"/>
      <c r="AD517" s="18"/>
      <c r="AE517" s="4">
        <f>AE515*L517</f>
        <v>1.0293460063783819</v>
      </c>
      <c r="AF517"/>
      <c r="AJ517" s="15"/>
      <c r="AM517" s="45"/>
      <c r="AT517" s="3">
        <f>(AT515/100)/((AT515+AT516)/100)</f>
        <v>6.2924997462701707E-2</v>
      </c>
    </row>
    <row r="518" spans="1:47" x14ac:dyDescent="0.2">
      <c r="A518"/>
      <c r="C518"/>
      <c r="G518"/>
      <c r="I518" s="189"/>
      <c r="J518"/>
      <c r="L518" s="3">
        <f>(L516/100)/((L515+L516)/100)</f>
        <v>0.93707500253729825</v>
      </c>
      <c r="N518"/>
      <c r="R518"/>
      <c r="S518"/>
      <c r="T518" s="130"/>
      <c r="U518" s="130"/>
      <c r="W518" s="7">
        <f>W516*L518</f>
        <v>8.7762534426008578</v>
      </c>
      <c r="Y518" s="17"/>
      <c r="Z518" s="7">
        <f>Z516*L518</f>
        <v>6.0879186576270516</v>
      </c>
      <c r="AB518" s="18"/>
      <c r="AC518" s="18"/>
      <c r="AD518" s="18"/>
      <c r="AE518" s="4">
        <f>AE516*L518</f>
        <v>11.200687289102969</v>
      </c>
      <c r="AF518"/>
      <c r="AJ518" s="15"/>
      <c r="AM518" s="45"/>
      <c r="AT518" s="3">
        <f>(AT516/100)/((AT515+AT516)/100)</f>
        <v>0.93707500253729825</v>
      </c>
    </row>
    <row r="519" spans="1:47" x14ac:dyDescent="0.2">
      <c r="A519"/>
      <c r="C519"/>
      <c r="G519"/>
      <c r="I519" s="189"/>
      <c r="J519"/>
      <c r="L519" s="3"/>
      <c r="N519"/>
      <c r="R519"/>
      <c r="S519"/>
      <c r="T519" s="130"/>
      <c r="U519" s="130"/>
      <c r="W519" s="7">
        <f>SUM(W517:W518)</f>
        <v>6.6713492584587621</v>
      </c>
      <c r="Y519" s="17"/>
      <c r="Z519" s="7">
        <f>SUM(Z517:Z518)</f>
        <v>8.3532185662843137</v>
      </c>
      <c r="AB519" s="18"/>
      <c r="AC519" s="18"/>
      <c r="AD519" s="18"/>
      <c r="AE519" s="17">
        <f>SUM(AE517:AE518)</f>
        <v>12.230033295481352</v>
      </c>
      <c r="AF519"/>
      <c r="AG519" s="5" t="s">
        <v>22</v>
      </c>
      <c r="AH519" s="5" t="s">
        <v>21</v>
      </c>
      <c r="AI519" s="5" t="s">
        <v>52</v>
      </c>
      <c r="AJ519" s="15">
        <f>SUM(AJ515:AJ518)</f>
        <v>56</v>
      </c>
      <c r="AK519" s="15">
        <f>SUM(AK515:AK518)</f>
        <v>11.111111111111111</v>
      </c>
      <c r="AL519" s="15">
        <f>SUM(AL515:AL518)</f>
        <v>8.3333333333333339</v>
      </c>
      <c r="AM519" s="15">
        <f>SUM(AM515:AM518)</f>
        <v>229.44444444444446</v>
      </c>
      <c r="AT519" s="3"/>
    </row>
    <row r="520" spans="1:47" x14ac:dyDescent="0.2">
      <c r="A520"/>
      <c r="C520"/>
      <c r="G520"/>
      <c r="I520" s="189"/>
      <c r="J520"/>
      <c r="L520" s="3"/>
      <c r="N520"/>
      <c r="R520"/>
      <c r="S520"/>
      <c r="T520" s="130"/>
      <c r="U520" s="130"/>
      <c r="W520" s="7"/>
      <c r="Y520" s="17"/>
      <c r="Z520" s="7"/>
      <c r="AB520" s="18"/>
      <c r="AC520" s="18"/>
      <c r="AD520" s="18"/>
      <c r="AE520" s="4"/>
      <c r="AF520"/>
      <c r="AJ520" s="15"/>
      <c r="AM520" s="45"/>
      <c r="AT520" s="3"/>
    </row>
    <row r="521" spans="1:47" x14ac:dyDescent="0.2">
      <c r="A521" t="s">
        <v>179</v>
      </c>
      <c r="B521" s="77" t="s">
        <v>231</v>
      </c>
      <c r="C521" s="77">
        <v>0</v>
      </c>
      <c r="D521" s="77">
        <v>3</v>
      </c>
      <c r="E521" s="98">
        <v>4.93</v>
      </c>
      <c r="F521" s="77">
        <v>42</v>
      </c>
      <c r="G521" s="77">
        <v>0</v>
      </c>
      <c r="H521" s="190">
        <v>0</v>
      </c>
      <c r="I521" s="190">
        <v>0</v>
      </c>
      <c r="J521" s="77">
        <v>0</v>
      </c>
      <c r="K521" s="77">
        <v>1</v>
      </c>
      <c r="L521" s="113">
        <v>42</v>
      </c>
      <c r="M521" s="77">
        <v>39</v>
      </c>
      <c r="N521" s="77">
        <v>24</v>
      </c>
      <c r="O521" s="77">
        <v>23</v>
      </c>
      <c r="P521" s="77">
        <v>6</v>
      </c>
      <c r="Q521" s="77">
        <v>10</v>
      </c>
      <c r="R521" s="77">
        <v>1</v>
      </c>
      <c r="S521" s="77">
        <v>41</v>
      </c>
      <c r="T521" s="77">
        <v>173</v>
      </c>
      <c r="U521" s="77"/>
      <c r="V521" s="51">
        <f t="shared" ref="V521:V522" si="327">+(Q521-R521)/(T521-R521)*100</f>
        <v>5.2325581395348841</v>
      </c>
      <c r="W521" s="7">
        <f>IF(V521&lt;LeagueRatings!$K$10,((LeagueRatings!$K$10-V521)/LeagueRatings!$K$10)*36,(LeagueRatings!$K$10-V521)*6.48)</f>
        <v>12.946661934407365</v>
      </c>
      <c r="X521" s="17">
        <v>-1.19</v>
      </c>
      <c r="Y521" s="17">
        <f>(P521/(T521-R521))*100</f>
        <v>3.4883720930232558</v>
      </c>
      <c r="Z521" s="7">
        <f>IF(Y521&lt;LeagueRatings!$K$8,((LeagueRatings!$K$8-Y521)/LeagueRatings!$K$8)*36,(LeagueRatings!$K$8-Y521)/LeagueRatings!$K$11)</f>
        <v>-9.1271415385308075</v>
      </c>
      <c r="AA521" s="17">
        <v>0.42</v>
      </c>
      <c r="AB521" s="18">
        <f>+((LeagueRatings!$I$6-E521)*5)+9.5</f>
        <v>3.9224938723325806</v>
      </c>
      <c r="AC521" s="18">
        <f t="shared" ref="AC521" si="328">IF(AB521&lt;4,4,AB521)</f>
        <v>4</v>
      </c>
      <c r="AD521" s="18">
        <f>IF(M521&lt;L521,((1-(M521/L521))*7)-0.07,(1-(M521/L521))*5)</f>
        <v>0.42999999999999977</v>
      </c>
      <c r="AE521" s="4">
        <f t="shared" ref="AE521" si="329">+X521+AA521+AC521+AD521</f>
        <v>3.6599999999999997</v>
      </c>
      <c r="AF521" t="s">
        <v>179</v>
      </c>
      <c r="AG521" s="5" t="s">
        <v>20</v>
      </c>
      <c r="AH521" s="5" t="s">
        <v>39</v>
      </c>
      <c r="AI521" s="5" t="s">
        <v>27</v>
      </c>
      <c r="AJ521" s="73">
        <f t="shared" ref="AJ521:AJ522" si="330">ROUNDUP(AO521,0)</f>
        <v>24</v>
      </c>
      <c r="AK521" s="73">
        <f>F521*LeagueRatings!$K$25</f>
        <v>23.333333333333336</v>
      </c>
      <c r="AL521" s="73">
        <f>G521*LeagueRatings!$K$25</f>
        <v>0</v>
      </c>
      <c r="AM521" s="73">
        <f>T521*LeagueRatings!$K$25</f>
        <v>96.111111111111114</v>
      </c>
      <c r="AO521" s="116">
        <f>+L521*LeagueRatings!$K$25</f>
        <v>23.333333333333336</v>
      </c>
      <c r="AT521" s="113">
        <v>42</v>
      </c>
    </row>
    <row r="522" spans="1:47" x14ac:dyDescent="0.2">
      <c r="A522" t="s">
        <v>179</v>
      </c>
      <c r="B522" s="77" t="s">
        <v>257</v>
      </c>
      <c r="C522" s="77">
        <v>0</v>
      </c>
      <c r="D522" s="77">
        <v>0</v>
      </c>
      <c r="E522" s="98">
        <v>8.64</v>
      </c>
      <c r="F522" s="77">
        <v>9</v>
      </c>
      <c r="G522" s="77">
        <v>0</v>
      </c>
      <c r="H522" s="190">
        <v>0</v>
      </c>
      <c r="I522" s="190">
        <v>0</v>
      </c>
      <c r="J522" s="77">
        <v>0</v>
      </c>
      <c r="K522" s="77">
        <v>0</v>
      </c>
      <c r="L522" s="98">
        <v>8.33</v>
      </c>
      <c r="M522" s="77">
        <v>10</v>
      </c>
      <c r="N522" s="77">
        <v>8</v>
      </c>
      <c r="O522" s="77">
        <v>8</v>
      </c>
      <c r="P522" s="77">
        <v>2</v>
      </c>
      <c r="Q522" s="77">
        <v>4</v>
      </c>
      <c r="R522" s="77">
        <v>0</v>
      </c>
      <c r="S522" s="77">
        <v>11</v>
      </c>
      <c r="T522" s="77">
        <v>39</v>
      </c>
      <c r="U522" s="77"/>
      <c r="V522" s="51">
        <f t="shared" si="327"/>
        <v>10.256410256410255</v>
      </c>
      <c r="W522" s="7">
        <f>IF(V522&lt;LeagueRatings!$K$21,((LeagueRatings!$K$21-V522)/LeagueRatings!$K$21)*36,(LeagueRatings!$K$21-V522)*6.48)</f>
        <v>-13.864248379346682</v>
      </c>
      <c r="X522" s="17">
        <v>1.1100000000000001</v>
      </c>
      <c r="Y522" s="17">
        <f>(P522/(T522-R522))*100</f>
        <v>5.1282051282051277</v>
      </c>
      <c r="Z522" s="7">
        <f>IF(Y522&lt;LeagueRatings!$K$19,((LeagueRatings!$K$19-Y522)/LeagueRatings!$K$19)*36,(LeagueRatings!$K$19-Y522)/LeagueRatings!$K$22)</f>
        <v>-23.770671276289249</v>
      </c>
      <c r="AA522" s="17">
        <v>2.17</v>
      </c>
      <c r="AB522" s="18">
        <f>+((LeagueRatings!$I$17-E522)*5)+9.5</f>
        <v>-15.407090668305905</v>
      </c>
      <c r="AC522" s="18">
        <f t="shared" ref="AC522" si="331">IF(AB522&lt;4,4,AB522)</f>
        <v>4</v>
      </c>
      <c r="AD522" s="18">
        <f>IF(M522&lt;L522,((1-(M522/L522))*7)-0.07,(1-(M522/L522))*5)</f>
        <v>-1.0024009603841533</v>
      </c>
      <c r="AE522" s="4">
        <f t="shared" ref="AE522" si="332">+X522+AA522+AC522+AD522</f>
        <v>6.277599039615847</v>
      </c>
      <c r="AF522" t="s">
        <v>179</v>
      </c>
      <c r="AG522" s="5" t="s">
        <v>71</v>
      </c>
      <c r="AH522" s="5" t="s">
        <v>40</v>
      </c>
      <c r="AI522" s="5" t="s">
        <v>90</v>
      </c>
      <c r="AJ522" s="15">
        <f t="shared" si="330"/>
        <v>5</v>
      </c>
      <c r="AK522" s="73">
        <f>F522*LeagueRatings!$K$25</f>
        <v>5</v>
      </c>
      <c r="AL522" s="73">
        <f>G522*LeagueRatings!$K$25</f>
        <v>0</v>
      </c>
      <c r="AM522" s="73">
        <f>T522*LeagueRatings!$K$25</f>
        <v>21.666666666666668</v>
      </c>
      <c r="AO522" s="116">
        <f>+L522*LeagueRatings!$K$25</f>
        <v>4.6277777777777782</v>
      </c>
      <c r="AT522" s="98">
        <v>8.33</v>
      </c>
    </row>
    <row r="523" spans="1:47" x14ac:dyDescent="0.2">
      <c r="A523"/>
      <c r="C523"/>
      <c r="G523"/>
      <c r="I523" s="189"/>
      <c r="J523"/>
      <c r="L523" s="3">
        <f>(L521/100)/((L521+L522)/100)</f>
        <v>0.83449235048678727</v>
      </c>
      <c r="N523"/>
      <c r="R523"/>
      <c r="S523"/>
      <c r="T523" s="130"/>
      <c r="U523" s="130"/>
      <c r="W523" s="7">
        <f>W521*L523</f>
        <v>10.803890348601417</v>
      </c>
      <c r="Y523" s="17"/>
      <c r="Z523" s="7">
        <f>Z521*L523</f>
        <v>-7.6165297957141656</v>
      </c>
      <c r="AB523" s="18"/>
      <c r="AC523" s="18"/>
      <c r="AD523" s="18"/>
      <c r="AE523" s="4">
        <f>AE521*L523</f>
        <v>3.054242002781641</v>
      </c>
      <c r="AF523"/>
      <c r="AJ523" s="15"/>
      <c r="AM523" s="45"/>
      <c r="AT523" s="3">
        <f>(AT521/100)/((AT521+AT522)/100)</f>
        <v>0.83449235048678727</v>
      </c>
    </row>
    <row r="524" spans="1:47" x14ac:dyDescent="0.2">
      <c r="A524"/>
      <c r="C524"/>
      <c r="G524"/>
      <c r="I524" s="189"/>
      <c r="J524"/>
      <c r="L524" s="3">
        <f>(L522/100)/((L521+L522)/100)</f>
        <v>0.16550764951321281</v>
      </c>
      <c r="N524"/>
      <c r="R524"/>
      <c r="S524"/>
      <c r="T524" s="130"/>
      <c r="U524" s="130"/>
      <c r="W524" s="7">
        <f>W522*L524</f>
        <v>-2.2946391615330395</v>
      </c>
      <c r="Y524" s="17"/>
      <c r="Z524" s="7">
        <f>Z522*L524</f>
        <v>-3.9342279302898762</v>
      </c>
      <c r="AB524" s="18"/>
      <c r="AC524" s="18"/>
      <c r="AD524" s="18"/>
      <c r="AE524" s="4">
        <f>AE522*L524</f>
        <v>1.038990661633221</v>
      </c>
      <c r="AF524"/>
      <c r="AJ524" s="15"/>
      <c r="AM524" s="45"/>
      <c r="AT524" s="3">
        <f>(AT522/100)/((AT521+AT522)/100)</f>
        <v>0.16550764951321281</v>
      </c>
    </row>
    <row r="525" spans="1:47" x14ac:dyDescent="0.2">
      <c r="A525"/>
      <c r="C525"/>
      <c r="G525"/>
      <c r="I525" s="189"/>
      <c r="J525"/>
      <c r="L525" s="3"/>
      <c r="N525"/>
      <c r="R525"/>
      <c r="S525"/>
      <c r="T525" s="130"/>
      <c r="U525" s="130"/>
      <c r="W525" s="7">
        <f>SUM(W523:W524)</f>
        <v>8.5092511870683776</v>
      </c>
      <c r="Y525" s="17"/>
      <c r="Z525" s="7">
        <f>SUM(Z523:Z524)</f>
        <v>-11.550757726004042</v>
      </c>
      <c r="AB525" s="18"/>
      <c r="AC525" s="18"/>
      <c r="AD525" s="18"/>
      <c r="AE525" s="17">
        <f>SUM(AE523:AE524)</f>
        <v>4.0932326644148622</v>
      </c>
      <c r="AF525"/>
      <c r="AG525" s="5" t="s">
        <v>25</v>
      </c>
      <c r="AH525" s="5" t="s">
        <v>70</v>
      </c>
      <c r="AI525" s="5" t="s">
        <v>50</v>
      </c>
      <c r="AJ525" s="15">
        <f>SUM(AJ521:AJ524)</f>
        <v>29</v>
      </c>
      <c r="AK525" s="15">
        <f>SUM(AK521:AK524)</f>
        <v>28.333333333333336</v>
      </c>
      <c r="AL525" s="15">
        <f>SUM(AL521:AL524)</f>
        <v>0</v>
      </c>
      <c r="AM525" s="15">
        <f>SUM(AM521:AM524)</f>
        <v>117.77777777777779</v>
      </c>
      <c r="AT525" s="3"/>
    </row>
    <row r="526" spans="1:47" x14ac:dyDescent="0.2">
      <c r="A526"/>
      <c r="C526"/>
      <c r="G526"/>
      <c r="I526" s="189"/>
      <c r="J526"/>
      <c r="L526" s="3"/>
      <c r="N526"/>
      <c r="R526"/>
      <c r="S526"/>
      <c r="T526" s="130"/>
      <c r="U526" s="130"/>
      <c r="W526" s="7"/>
      <c r="Y526" s="17"/>
      <c r="Z526" s="7"/>
      <c r="AB526" s="18"/>
      <c r="AC526" s="18"/>
      <c r="AD526" s="18"/>
      <c r="AE526" s="4"/>
      <c r="AF526"/>
      <c r="AJ526" s="15"/>
      <c r="AM526" s="45"/>
      <c r="AT526" s="3"/>
    </row>
    <row r="527" spans="1:47" x14ac:dyDescent="0.2">
      <c r="A527" t="s">
        <v>171</v>
      </c>
      <c r="B527" s="77" t="s">
        <v>237</v>
      </c>
      <c r="C527" s="77">
        <v>1</v>
      </c>
      <c r="D527" s="77">
        <v>1</v>
      </c>
      <c r="E527" s="98">
        <v>8.0299999999999994</v>
      </c>
      <c r="F527" s="77">
        <v>3</v>
      </c>
      <c r="G527" s="77">
        <v>3</v>
      </c>
      <c r="H527" s="190">
        <v>0</v>
      </c>
      <c r="I527" s="190">
        <v>0</v>
      </c>
      <c r="J527" s="77">
        <v>0</v>
      </c>
      <c r="K527" s="77">
        <v>0</v>
      </c>
      <c r="L527" s="113">
        <v>12.1</v>
      </c>
      <c r="M527" s="77">
        <v>17</v>
      </c>
      <c r="N527" s="77">
        <v>11</v>
      </c>
      <c r="O527" s="77">
        <v>11</v>
      </c>
      <c r="P527" s="77">
        <v>4</v>
      </c>
      <c r="Q527" s="77">
        <v>7</v>
      </c>
      <c r="R527" s="77">
        <v>1</v>
      </c>
      <c r="S527" s="77">
        <v>7</v>
      </c>
      <c r="T527" s="77">
        <v>61</v>
      </c>
      <c r="U527" s="77"/>
      <c r="V527" s="51">
        <f>+(Q527-R527)/(T527-R527)*100</f>
        <v>10</v>
      </c>
      <c r="W527" s="7">
        <f>IF(V527&lt;LeagueRatings!$K$10,((LeagueRatings!$K$10-V527)/LeagueRatings!$K$10)*36,(LeagueRatings!$K$10-V527)*6.48)</f>
        <v>-11.851001494116238</v>
      </c>
      <c r="X527" s="17">
        <v>0.98</v>
      </c>
      <c r="Y527" s="17">
        <f>(P527/(T527-R527))*100</f>
        <v>6.666666666666667</v>
      </c>
      <c r="Z527" s="7">
        <f>IF(Y527&lt;LeagueRatings!$K$8,((LeagueRatings!$K$8-Y527)/LeagueRatings!$K$8)*36,(LeagueRatings!$K$8-Y527)/LeagueRatings!$K$11)</f>
        <v>-34.517715392061959</v>
      </c>
      <c r="AA527" s="17">
        <v>3.93</v>
      </c>
      <c r="AB527" s="18">
        <f>+((LeagueRatings!$I$6-E527)*5)+9.5</f>
        <v>-11.577506127667416</v>
      </c>
      <c r="AC527" s="18">
        <f t="shared" ref="AC527" si="333">IF(AB527&lt;4,4,AB527)</f>
        <v>4</v>
      </c>
      <c r="AD527" s="18">
        <f>IF(M527&lt;L527,((1-(M527/L527))*7)-0.07,(1-(M527/L527))*5)</f>
        <v>-2.0247933884297522</v>
      </c>
      <c r="AE527" s="4">
        <f>+X527+AA527+AC527+AD527</f>
        <v>6.8852066115702479</v>
      </c>
      <c r="AF527" t="s">
        <v>171</v>
      </c>
      <c r="AG527" s="5" t="s">
        <v>71</v>
      </c>
      <c r="AH527" s="5" t="s">
        <v>49</v>
      </c>
      <c r="AI527" s="5" t="s">
        <v>283</v>
      </c>
      <c r="AJ527" s="73">
        <f t="shared" ref="AJ527" si="334">ROUNDUP(AO527,0)</f>
        <v>7</v>
      </c>
      <c r="AK527" s="73">
        <f>F527*LeagueRatings!$K$25</f>
        <v>1.6666666666666667</v>
      </c>
      <c r="AL527" s="73">
        <f>G527*LeagueRatings!$K$25</f>
        <v>1.6666666666666667</v>
      </c>
      <c r="AM527" s="73">
        <f>T527*LeagueRatings!$K$25</f>
        <v>33.888888888888893</v>
      </c>
      <c r="AO527" s="116">
        <f>+L527*LeagueRatings!$K$25</f>
        <v>6.7222222222222223</v>
      </c>
      <c r="AT527" s="113">
        <v>12.1</v>
      </c>
    </row>
    <row r="528" spans="1:47" x14ac:dyDescent="0.2">
      <c r="A528" t="s">
        <v>171</v>
      </c>
      <c r="B528" s="77" t="s">
        <v>344</v>
      </c>
      <c r="C528" s="77">
        <v>1</v>
      </c>
      <c r="D528" s="77">
        <v>4</v>
      </c>
      <c r="E528" s="98">
        <v>3.38</v>
      </c>
      <c r="F528" s="77">
        <v>7</v>
      </c>
      <c r="G528" s="77">
        <v>7</v>
      </c>
      <c r="H528" s="190">
        <v>0</v>
      </c>
      <c r="I528" s="190">
        <v>0</v>
      </c>
      <c r="J528" s="77">
        <v>0</v>
      </c>
      <c r="K528" s="77">
        <v>0</v>
      </c>
      <c r="L528" s="98">
        <v>42.67</v>
      </c>
      <c r="M528" s="77">
        <v>33</v>
      </c>
      <c r="N528" s="77">
        <v>21</v>
      </c>
      <c r="O528" s="77">
        <v>16</v>
      </c>
      <c r="P528" s="77">
        <v>5</v>
      </c>
      <c r="Q528" s="77">
        <v>9</v>
      </c>
      <c r="R528" s="77">
        <v>2</v>
      </c>
      <c r="S528" s="77">
        <v>29</v>
      </c>
      <c r="T528" s="77">
        <v>170</v>
      </c>
      <c r="U528" s="77"/>
      <c r="V528" s="51">
        <f>+(Q528-R528)/(T528-R528)*100</f>
        <v>4.1666666666666661</v>
      </c>
      <c r="W528" s="7">
        <f>IF(V528&lt;LeagueRatings!$K$21,((LeagueRatings!$K$21-V528)/LeagueRatings!$K$21)*36,(LeagueRatings!$K$21-V528)*6.48)</f>
        <v>17.519960467904475</v>
      </c>
      <c r="X528" s="17">
        <v>-1.59</v>
      </c>
      <c r="Y528" s="17">
        <f>(P528/(T528-R528))*100</f>
        <v>2.9761904761904758</v>
      </c>
      <c r="Z528" s="7">
        <f>IF(Y528&lt;LeagueRatings!$K$19,((LeagueRatings!$K$19-Y528)/LeagueRatings!$K$19)*36,(LeagueRatings!$K$19-Y528)/LeagueRatings!$K$22)</f>
        <v>-6.1193151417870491</v>
      </c>
      <c r="AA528" s="17">
        <v>0.24</v>
      </c>
      <c r="AB528" s="18">
        <f>+((LeagueRatings!$I$17-E528)*5)+9.5</f>
        <v>10.892909331694094</v>
      </c>
      <c r="AC528" s="18">
        <f t="shared" ref="AC528" si="335">IF(AB528&lt;4,4,AB528)</f>
        <v>10.892909331694094</v>
      </c>
      <c r="AD528" s="18">
        <f>IF(M528&lt;L528,((1-(M528/L528))*7)-0.07,(1-(M528/L528))*5)</f>
        <v>1.5163604405905791</v>
      </c>
      <c r="AE528" s="4">
        <f t="shared" ref="AE528" si="336">+X528+AA528+AC528+AD528</f>
        <v>11.059269772284674</v>
      </c>
      <c r="AF528" t="s">
        <v>171</v>
      </c>
      <c r="AG528" s="5" t="s">
        <v>17</v>
      </c>
      <c r="AH528" s="5" t="s">
        <v>58</v>
      </c>
      <c r="AI528" s="5" t="s">
        <v>76</v>
      </c>
      <c r="AJ528" s="15">
        <f t="shared" ref="AJ528" si="337">ROUNDUP(AO528,0)</f>
        <v>24</v>
      </c>
      <c r="AK528" s="73">
        <f>F528*LeagueRatings!$K$25</f>
        <v>3.8888888888888893</v>
      </c>
      <c r="AL528" s="73">
        <f>G528*LeagueRatings!$K$25</f>
        <v>3.8888888888888893</v>
      </c>
      <c r="AM528" s="73">
        <f>T528*LeagueRatings!$K$25</f>
        <v>94.444444444444443</v>
      </c>
      <c r="AO528" s="116">
        <f>+L528*LeagueRatings!$K$25</f>
        <v>23.705555555555559</v>
      </c>
      <c r="AT528" s="98">
        <v>42.67</v>
      </c>
    </row>
    <row r="529" spans="1:46" x14ac:dyDescent="0.2">
      <c r="A529"/>
      <c r="C529"/>
      <c r="G529"/>
      <c r="I529" s="189"/>
      <c r="J529"/>
      <c r="L529" s="3">
        <f>(L527/100)/((L527+L528)/100)</f>
        <v>0.2209238634288844</v>
      </c>
      <c r="N529"/>
      <c r="R529"/>
      <c r="S529"/>
      <c r="T529" s="130"/>
      <c r="U529" s="130"/>
      <c r="W529" s="7">
        <f>W527*L529</f>
        <v>-2.6181690355816407</v>
      </c>
      <c r="Y529" s="17"/>
      <c r="Z529" s="7">
        <f>Z527*L529</f>
        <v>-7.6257870411529973</v>
      </c>
      <c r="AB529" s="18"/>
      <c r="AC529" s="18"/>
      <c r="AD529" s="18"/>
      <c r="AE529" s="4">
        <f>AE527*L529</f>
        <v>1.5211064451341973</v>
      </c>
      <c r="AF529"/>
      <c r="AJ529" s="15"/>
      <c r="AM529" s="45"/>
      <c r="AT529" s="3">
        <f>(AT527/100)/((AT527+AT528)/100)</f>
        <v>0.2209238634288844</v>
      </c>
    </row>
    <row r="530" spans="1:46" x14ac:dyDescent="0.2">
      <c r="A530"/>
      <c r="C530"/>
      <c r="G530"/>
      <c r="I530" s="189"/>
      <c r="J530"/>
      <c r="L530" s="3">
        <f>(L528/100)/((L527+L528)/100)</f>
        <v>0.77907613657111552</v>
      </c>
      <c r="N530"/>
      <c r="R530"/>
      <c r="S530"/>
      <c r="T530" s="130"/>
      <c r="U530" s="130"/>
      <c r="W530" s="7">
        <f>W528*L530</f>
        <v>13.649383114213691</v>
      </c>
      <c r="Y530" s="17"/>
      <c r="Z530" s="7">
        <f>Z528*L530</f>
        <v>-4.7674123991245825</v>
      </c>
      <c r="AB530" s="18"/>
      <c r="AC530" s="18"/>
      <c r="AD530" s="18"/>
      <c r="AE530" s="4">
        <f>AE528*L530</f>
        <v>8.6160131674892639</v>
      </c>
      <c r="AF530"/>
      <c r="AJ530" s="15"/>
      <c r="AM530" s="45"/>
      <c r="AT530" s="3">
        <f>(AT528/100)/((AT527+AT528)/100)</f>
        <v>0.77907613657111552</v>
      </c>
    </row>
    <row r="531" spans="1:46" x14ac:dyDescent="0.2">
      <c r="A531"/>
      <c r="C531"/>
      <c r="G531"/>
      <c r="I531" s="189"/>
      <c r="J531"/>
      <c r="L531" s="3"/>
      <c r="N531"/>
      <c r="R531"/>
      <c r="S531"/>
      <c r="T531" s="130"/>
      <c r="U531" s="130"/>
      <c r="W531" s="7">
        <f>SUM(W529:W530)</f>
        <v>11.031214078632051</v>
      </c>
      <c r="Y531" s="17"/>
      <c r="Z531" s="7">
        <f>SUM(Z529:Z530)</f>
        <v>-12.393199440277581</v>
      </c>
      <c r="AB531" s="18"/>
      <c r="AC531" s="18"/>
      <c r="AD531" s="18"/>
      <c r="AE531" s="17">
        <f>SUM(AE529:AE530)</f>
        <v>10.137119612623462</v>
      </c>
      <c r="AF531"/>
      <c r="AG531" s="5" t="s">
        <v>64</v>
      </c>
      <c r="AH531" s="5" t="s">
        <v>52</v>
      </c>
      <c r="AI531" s="5" t="s">
        <v>40</v>
      </c>
      <c r="AJ531" s="15">
        <f>SUM(AJ527:AJ530)</f>
        <v>31</v>
      </c>
      <c r="AK531" s="15">
        <f>SUM(AK527:AK530)</f>
        <v>5.5555555555555562</v>
      </c>
      <c r="AL531" s="15">
        <f>SUM(AL527:AL530)</f>
        <v>5.5555555555555562</v>
      </c>
      <c r="AM531" s="15">
        <f>SUM(AM527:AM530)</f>
        <v>128.33333333333334</v>
      </c>
      <c r="AT531" s="3"/>
    </row>
    <row r="532" spans="1:46" x14ac:dyDescent="0.2">
      <c r="A532"/>
      <c r="C532"/>
      <c r="G532"/>
      <c r="I532" s="189"/>
      <c r="J532"/>
      <c r="L532" s="3"/>
      <c r="N532"/>
      <c r="R532"/>
      <c r="S532"/>
      <c r="T532" s="130"/>
      <c r="U532" s="130"/>
      <c r="W532" s="7"/>
      <c r="Y532" s="17"/>
      <c r="Z532" s="7"/>
      <c r="AB532" s="18"/>
      <c r="AC532" s="18"/>
      <c r="AD532" s="18"/>
      <c r="AE532" s="4"/>
      <c r="AF532"/>
      <c r="AJ532" s="15"/>
      <c r="AM532" s="45"/>
      <c r="AT532" s="3"/>
    </row>
    <row r="533" spans="1:46" x14ac:dyDescent="0.2">
      <c r="A533" t="s">
        <v>183</v>
      </c>
      <c r="B533" s="77" t="s">
        <v>254</v>
      </c>
      <c r="C533" s="77">
        <v>3</v>
      </c>
      <c r="D533" s="77">
        <v>10</v>
      </c>
      <c r="E533" s="98">
        <v>5.69</v>
      </c>
      <c r="F533" s="77">
        <v>25</v>
      </c>
      <c r="G533" s="77">
        <v>24</v>
      </c>
      <c r="H533" s="190">
        <v>0</v>
      </c>
      <c r="I533" s="190">
        <v>0</v>
      </c>
      <c r="J533" s="77">
        <v>0</v>
      </c>
      <c r="K533" s="77">
        <v>0</v>
      </c>
      <c r="L533" s="98">
        <v>142.1</v>
      </c>
      <c r="M533" s="77">
        <v>179</v>
      </c>
      <c r="N533" s="77">
        <v>94</v>
      </c>
      <c r="O533" s="77">
        <v>90</v>
      </c>
      <c r="P533" s="77">
        <v>21</v>
      </c>
      <c r="Q533" s="77">
        <v>45</v>
      </c>
      <c r="R533" s="77">
        <v>1</v>
      </c>
      <c r="S533" s="77">
        <v>96</v>
      </c>
      <c r="T533" s="77">
        <v>633</v>
      </c>
      <c r="U533" s="77"/>
      <c r="V533" s="51">
        <f>+(Q533-R533)/(T533-R533)*100</f>
        <v>6.962025316455696</v>
      </c>
      <c r="W533" s="7">
        <f>IF(V533&lt;LeagueRatings!$K$21,((LeagueRatings!$K$21-V533)/LeagueRatings!$K$21)*36,(LeagueRatings!$K$21-V533)*6.48)</f>
        <v>5.121959262827728</v>
      </c>
      <c r="X533" s="17">
        <v>-0.56000000000000005</v>
      </c>
      <c r="Y533" s="17">
        <f>(P533/(T533-R533))*100</f>
        <v>3.3227848101265818</v>
      </c>
      <c r="Z533" s="7">
        <f>IF(Y533&lt;LeagueRatings!$K$19,((LeagueRatings!$K$19-Y533)/LeagueRatings!$K$19)*36,(LeagueRatings!$K$19-Y533)/LeagueRatings!$K$22)</f>
        <v>-8.9621675437348856</v>
      </c>
      <c r="AA533" s="17">
        <v>0.51</v>
      </c>
      <c r="AB533" s="18">
        <f>+((LeagueRatings!$I$17-E533)*5)+9.5</f>
        <v>-0.65709066830590857</v>
      </c>
      <c r="AC533" s="18">
        <f t="shared" ref="AC533:AC534" si="338">IF(AB533&lt;4,4,AB533)</f>
        <v>4</v>
      </c>
      <c r="AD533" s="18">
        <f>IF(M533&lt;L533,((1-(M533/L533))*7)-0.07,(1-(M533/L533))*5)</f>
        <v>-1.2983814215341316</v>
      </c>
      <c r="AE533" s="4">
        <f t="shared" ref="AE533" si="339">+X533+AA533+AC533+AD533</f>
        <v>2.6516185784658686</v>
      </c>
      <c r="AF533" t="s">
        <v>183</v>
      </c>
      <c r="AG533" s="5" t="s">
        <v>95</v>
      </c>
      <c r="AH533" s="5" t="s">
        <v>43</v>
      </c>
      <c r="AI533" s="5" t="s">
        <v>47</v>
      </c>
      <c r="AJ533" s="15">
        <f t="shared" ref="AJ533:AJ534" si="340">ROUNDUP(AO533,0)</f>
        <v>79</v>
      </c>
      <c r="AK533" s="73">
        <f>F533*LeagueRatings!$K$25</f>
        <v>13.888888888888889</v>
      </c>
      <c r="AL533" s="73">
        <f>G533*LeagueRatings!$K$25</f>
        <v>13.333333333333334</v>
      </c>
      <c r="AM533" s="73">
        <f>T533*LeagueRatings!$K$25</f>
        <v>351.66666666666669</v>
      </c>
      <c r="AO533" s="116">
        <f>+L533*LeagueRatings!$K$25</f>
        <v>78.944444444444443</v>
      </c>
      <c r="AT533" s="98">
        <v>142.1</v>
      </c>
    </row>
    <row r="534" spans="1:46" x14ac:dyDescent="0.2">
      <c r="A534" t="s">
        <v>183</v>
      </c>
      <c r="B534" s="77" t="s">
        <v>233</v>
      </c>
      <c r="C534" s="77">
        <v>2</v>
      </c>
      <c r="D534" s="77">
        <v>0</v>
      </c>
      <c r="E534" s="98">
        <v>5.28</v>
      </c>
      <c r="F534" s="77">
        <v>5</v>
      </c>
      <c r="G534" s="77">
        <v>2</v>
      </c>
      <c r="H534" s="190">
        <v>0</v>
      </c>
      <c r="I534" s="190">
        <v>0</v>
      </c>
      <c r="J534" s="77">
        <v>0</v>
      </c>
      <c r="K534" s="77">
        <v>0</v>
      </c>
      <c r="L534" s="113">
        <v>15.33</v>
      </c>
      <c r="M534" s="77">
        <v>17</v>
      </c>
      <c r="N534" s="77">
        <v>9</v>
      </c>
      <c r="O534" s="77">
        <v>9</v>
      </c>
      <c r="P534" s="77">
        <v>2</v>
      </c>
      <c r="Q534" s="77">
        <v>7</v>
      </c>
      <c r="R534" s="77">
        <v>0</v>
      </c>
      <c r="S534" s="77">
        <v>8</v>
      </c>
      <c r="T534" s="77">
        <v>66</v>
      </c>
      <c r="U534" s="77"/>
      <c r="V534" s="51">
        <f>+(Q534-R534)/(T534-R534)*100</f>
        <v>10.606060606060606</v>
      </c>
      <c r="W534" s="7">
        <f>IF(V534&lt;LeagueRatings!$K$10,((LeagueRatings!$K$10-V534)/LeagueRatings!$K$10)*36,(LeagueRatings!$K$10-V534)*6.48)</f>
        <v>-15.778274221388962</v>
      </c>
      <c r="X534" s="17">
        <v>0.98</v>
      </c>
      <c r="Y534" s="17">
        <f>(P534/(T534-R534))*100</f>
        <v>3.0303030303030303</v>
      </c>
      <c r="Z534" s="7">
        <f>IF(Y534&lt;LeagueRatings!$K$8,((LeagueRatings!$K$8-Y534)/LeagueRatings!$K$8)*36,(LeagueRatings!$K$8-Y534)/LeagueRatings!$K$11)</f>
        <v>-5.4677461937868514</v>
      </c>
      <c r="AA534" s="17">
        <v>0.24</v>
      </c>
      <c r="AB534" s="18">
        <f>+((LeagueRatings!$I$6-E534)*5)+9.5</f>
        <v>2.1724938723325771</v>
      </c>
      <c r="AC534" s="18">
        <f t="shared" si="338"/>
        <v>4</v>
      </c>
      <c r="AD534" s="18">
        <f>IF(M534&lt;L534,((1-(M534/L534))*7)-0.07,(1-(M534/L534))*5)</f>
        <v>-0.54468362687540739</v>
      </c>
      <c r="AE534" s="4">
        <f>+X534+AA534+AC534+AD534</f>
        <v>4.6753163731245921</v>
      </c>
      <c r="AF534" t="s">
        <v>183</v>
      </c>
      <c r="AG534" s="5" t="s">
        <v>20</v>
      </c>
      <c r="AH534" s="5" t="s">
        <v>49</v>
      </c>
      <c r="AI534" s="5" t="s">
        <v>76</v>
      </c>
      <c r="AJ534" s="73">
        <f t="shared" si="340"/>
        <v>9</v>
      </c>
      <c r="AK534" s="73">
        <f>F534*LeagueRatings!$K$25</f>
        <v>2.7777777777777777</v>
      </c>
      <c r="AL534" s="73">
        <f>G534*LeagueRatings!$K$25</f>
        <v>1.1111111111111112</v>
      </c>
      <c r="AM534" s="73">
        <f>T534*LeagueRatings!$K$25</f>
        <v>36.666666666666671</v>
      </c>
      <c r="AO534" s="116">
        <f>+L534*LeagueRatings!$K$25</f>
        <v>8.5166666666666675</v>
      </c>
      <c r="AT534" s="113">
        <v>15.33</v>
      </c>
    </row>
    <row r="535" spans="1:46" x14ac:dyDescent="0.2">
      <c r="A535"/>
      <c r="C535"/>
      <c r="G535"/>
      <c r="I535" s="189"/>
      <c r="J535"/>
      <c r="L535" s="3">
        <f>(L533/100)/((L533+L534)/100)</f>
        <v>0.90262338817252108</v>
      </c>
      <c r="N535"/>
      <c r="R535"/>
      <c r="S535"/>
      <c r="T535" s="130"/>
      <c r="U535" s="130"/>
      <c r="W535" s="7">
        <f>W533*L535</f>
        <v>4.6232002238951919</v>
      </c>
      <c r="Y535" s="17"/>
      <c r="Z535" s="7">
        <f>Z533*L535</f>
        <v>-8.0894620336957832</v>
      </c>
      <c r="AB535" s="18"/>
      <c r="AC535" s="18"/>
      <c r="AD535" s="18"/>
      <c r="AE535" s="4">
        <f>AE533*L535</f>
        <v>2.3934129454360664</v>
      </c>
      <c r="AF535"/>
      <c r="AJ535" s="15"/>
      <c r="AM535" s="45"/>
      <c r="AT535" s="3">
        <f>(AT533/100)/((AT533+AT534)/100)</f>
        <v>0.90262338817252108</v>
      </c>
    </row>
    <row r="536" spans="1:46" x14ac:dyDescent="0.2">
      <c r="A536"/>
      <c r="C536"/>
      <c r="G536"/>
      <c r="I536" s="189"/>
      <c r="J536"/>
      <c r="L536" s="3">
        <f>(L534/100)/((L533+L534)/100)</f>
        <v>9.7376611827478879E-2</v>
      </c>
      <c r="N536"/>
      <c r="R536"/>
      <c r="S536"/>
      <c r="T536" s="130"/>
      <c r="U536" s="130"/>
      <c r="W536" s="7">
        <f>W534*L536</f>
        <v>-1.5364348841637094</v>
      </c>
      <c r="Y536" s="17"/>
      <c r="Z536" s="7">
        <f>Z534*L536</f>
        <v>-0.53243059868355735</v>
      </c>
      <c r="AB536" s="18"/>
      <c r="AC536" s="18"/>
      <c r="AD536" s="18"/>
      <c r="AE536" s="4">
        <f>AE534*L536</f>
        <v>0.45526646763640982</v>
      </c>
      <c r="AF536"/>
      <c r="AJ536" s="15"/>
      <c r="AM536" s="45"/>
      <c r="AT536" s="3">
        <f>(AT534/100)/((AT533+AT534)/100)</f>
        <v>9.7376611827478879E-2</v>
      </c>
    </row>
    <row r="537" spans="1:46" x14ac:dyDescent="0.2">
      <c r="A537"/>
      <c r="C537"/>
      <c r="G537"/>
      <c r="I537" s="189"/>
      <c r="J537"/>
      <c r="L537" s="3"/>
      <c r="N537"/>
      <c r="R537"/>
      <c r="S537"/>
      <c r="T537" s="130"/>
      <c r="U537" s="130"/>
      <c r="W537" s="7">
        <f>SUM(W535:W536)</f>
        <v>3.0867653397314827</v>
      </c>
      <c r="Y537" s="17"/>
      <c r="Z537" s="7">
        <f>SUM(Z535:Z536)</f>
        <v>-8.6218926323793408</v>
      </c>
      <c r="AB537" s="18"/>
      <c r="AC537" s="18"/>
      <c r="AD537" s="18"/>
      <c r="AE537" s="17">
        <f>SUM(AE535:AE536)</f>
        <v>2.8486794130724764</v>
      </c>
      <c r="AF537"/>
      <c r="AG537" s="5" t="s">
        <v>95</v>
      </c>
      <c r="AH537" s="5" t="s">
        <v>51</v>
      </c>
      <c r="AI537" s="5" t="s">
        <v>47</v>
      </c>
      <c r="AJ537" s="15">
        <f>SUM(AJ533:AJ536)</f>
        <v>88</v>
      </c>
      <c r="AK537" s="15">
        <f>SUM(AK533:AK536)</f>
        <v>16.666666666666668</v>
      </c>
      <c r="AL537" s="15">
        <f>SUM(AL533:AL536)</f>
        <v>14.444444444444445</v>
      </c>
      <c r="AM537" s="15">
        <f>SUM(AM533:AM536)</f>
        <v>388.33333333333337</v>
      </c>
      <c r="AT537" s="3"/>
    </row>
    <row r="538" spans="1:46" x14ac:dyDescent="0.2">
      <c r="A538"/>
      <c r="C538"/>
      <c r="G538"/>
      <c r="I538" s="189"/>
      <c r="J538"/>
      <c r="L538" s="3"/>
      <c r="N538"/>
      <c r="R538"/>
      <c r="S538"/>
      <c r="T538" s="130"/>
      <c r="U538" s="130"/>
      <c r="W538" s="7"/>
      <c r="Y538" s="17"/>
      <c r="Z538" s="7"/>
      <c r="AB538" s="18"/>
      <c r="AC538" s="18"/>
      <c r="AD538" s="18"/>
      <c r="AE538" s="4"/>
      <c r="AF538"/>
      <c r="AJ538" s="15"/>
      <c r="AM538" s="45"/>
      <c r="AT538" s="3"/>
    </row>
    <row r="539" spans="1:46" x14ac:dyDescent="0.2">
      <c r="A539" s="108"/>
      <c r="B539" s="77"/>
      <c r="C539" s="77"/>
      <c r="D539" s="77"/>
      <c r="E539" s="98"/>
      <c r="F539" s="77"/>
      <c r="G539" s="77"/>
      <c r="H539" s="190"/>
      <c r="I539" s="190"/>
      <c r="J539" s="77"/>
      <c r="K539" s="77"/>
      <c r="L539" s="113"/>
      <c r="M539" s="77"/>
      <c r="N539" s="77"/>
      <c r="O539" s="77"/>
      <c r="P539" s="77"/>
      <c r="Q539" s="77"/>
      <c r="R539" s="77"/>
      <c r="S539" s="77"/>
      <c r="T539" s="77"/>
      <c r="U539" s="77"/>
      <c r="V539" s="51"/>
      <c r="W539" s="7"/>
      <c r="Y539" s="17"/>
      <c r="Z539" s="7"/>
      <c r="AB539" s="18"/>
      <c r="AC539" s="18"/>
      <c r="AD539" s="18"/>
      <c r="AE539" s="4"/>
      <c r="AF539" s="108"/>
      <c r="AJ539" s="73"/>
      <c r="AK539" s="73"/>
      <c r="AL539" s="73"/>
      <c r="AM539" s="73"/>
      <c r="AT539" s="113"/>
    </row>
    <row r="540" spans="1:46" x14ac:dyDescent="0.2">
      <c r="A540" s="108"/>
      <c r="B540" s="77"/>
      <c r="C540" s="77"/>
      <c r="D540" s="77"/>
      <c r="E540" s="98"/>
      <c r="F540" s="77"/>
      <c r="G540" s="77"/>
      <c r="H540" s="190"/>
      <c r="I540" s="190"/>
      <c r="J540" s="77"/>
      <c r="K540" s="77"/>
      <c r="L540" s="113"/>
      <c r="M540" s="77"/>
      <c r="N540" s="77"/>
      <c r="O540" s="77"/>
      <c r="P540" s="77"/>
      <c r="Q540" s="77"/>
      <c r="R540" s="77"/>
      <c r="S540" s="77"/>
      <c r="T540" s="77"/>
      <c r="U540" s="77"/>
      <c r="V540" s="51"/>
      <c r="W540" s="7"/>
      <c r="Y540" s="17"/>
      <c r="Z540" s="7"/>
      <c r="AB540" s="18"/>
      <c r="AC540" s="18"/>
      <c r="AD540" s="18"/>
      <c r="AE540" s="4"/>
      <c r="AF540" s="108"/>
      <c r="AJ540" s="73"/>
      <c r="AK540" s="73"/>
      <c r="AL540" s="73"/>
      <c r="AM540" s="73"/>
      <c r="AT540" s="113"/>
    </row>
    <row r="541" spans="1:46" x14ac:dyDescent="0.2">
      <c r="A541"/>
      <c r="C541"/>
      <c r="G541"/>
      <c r="I541" s="189"/>
      <c r="J541"/>
      <c r="L541" s="3"/>
      <c r="N541"/>
      <c r="R541"/>
      <c r="S541"/>
      <c r="T541" s="130"/>
      <c r="U541" s="130"/>
      <c r="W541" s="7"/>
      <c r="Y541" s="17"/>
      <c r="Z541" s="7"/>
      <c r="AB541" s="18"/>
      <c r="AC541" s="18"/>
      <c r="AD541" s="18"/>
      <c r="AE541" s="4"/>
      <c r="AF541"/>
      <c r="AJ541" s="15"/>
      <c r="AM541" s="45"/>
      <c r="AT541" s="3"/>
    </row>
    <row r="542" spans="1:46" x14ac:dyDescent="0.2">
      <c r="A542"/>
      <c r="C542"/>
      <c r="G542"/>
      <c r="I542" s="189"/>
      <c r="J542"/>
      <c r="L542" s="3"/>
      <c r="N542"/>
      <c r="R542"/>
      <c r="S542"/>
      <c r="T542" s="130"/>
      <c r="U542" s="130"/>
      <c r="W542" s="7"/>
      <c r="Y542" s="17"/>
      <c r="Z542" s="7"/>
      <c r="AB542" s="18"/>
      <c r="AC542" s="18"/>
      <c r="AD542" s="18"/>
      <c r="AE542" s="4"/>
      <c r="AF542"/>
      <c r="AJ542" s="15"/>
      <c r="AM542" s="45"/>
      <c r="AT542" s="3"/>
    </row>
    <row r="543" spans="1:46" x14ac:dyDescent="0.2">
      <c r="A543"/>
      <c r="C543"/>
      <c r="G543"/>
      <c r="I543" s="189"/>
      <c r="J543"/>
      <c r="L543" s="3"/>
      <c r="N543"/>
      <c r="R543"/>
      <c r="S543"/>
      <c r="T543" s="130"/>
      <c r="U543" s="130"/>
      <c r="W543" s="7"/>
      <c r="Y543" s="17"/>
      <c r="Z543" s="7"/>
      <c r="AB543" s="18"/>
      <c r="AC543" s="18"/>
      <c r="AD543" s="18"/>
      <c r="AF543"/>
      <c r="AJ543" s="15"/>
      <c r="AT543" s="3"/>
    </row>
    <row r="544" spans="1:46" x14ac:dyDescent="0.2">
      <c r="A544"/>
      <c r="C544"/>
      <c r="G544"/>
      <c r="I544" s="189"/>
      <c r="J544"/>
      <c r="L544" s="3"/>
      <c r="N544"/>
      <c r="R544"/>
      <c r="S544"/>
      <c r="T544" s="130"/>
      <c r="U544" s="130"/>
      <c r="W544" s="7"/>
      <c r="Y544" s="17"/>
      <c r="Z544" s="7"/>
      <c r="AB544" s="18"/>
      <c r="AC544" s="18"/>
      <c r="AD544" s="18"/>
      <c r="AE544" s="4"/>
      <c r="AF544"/>
      <c r="AJ544" s="15"/>
      <c r="AM544" s="45"/>
      <c r="AO544" s="25"/>
      <c r="AP544" s="25"/>
      <c r="AQ544" s="25"/>
      <c r="AR544" s="25"/>
      <c r="AT544" s="3"/>
    </row>
  </sheetData>
  <phoneticPr fontId="0" type="noConversion"/>
  <conditionalFormatting sqref="AE264 W265 Z264:Z265 V264:W264 V196:X211 V213:X226 W104:X104 V100:V103 V161:X174 V249:X263 V176:X177 V179:X194 V229:X230 V232:X247 V143:X159 V125:X138 V140:X141 V106:X119 V122:X123 V89:X90 V70:X84 V86:X87 V53:X68 V35:X48 V50:X51 V19:X33 V1:X17">
    <cfRule type="cellIs" priority="288" stopIfTrue="1" operator="lessThan">
      <formula>10.237</formula>
    </cfRule>
  </conditionalFormatting>
  <conditionalFormatting sqref="V491:X491">
    <cfRule type="cellIs" priority="104" stopIfTrue="1" operator="lessThan">
      <formula>10.237</formula>
    </cfRule>
  </conditionalFormatting>
  <conditionalFormatting sqref="V286:W286">
    <cfRule type="cellIs" priority="105" stopIfTrue="1" operator="lessThan">
      <formula>10.237</formula>
    </cfRule>
  </conditionalFormatting>
  <conditionalFormatting sqref="AE419:AE420 Z419:Z421 V419:W422">
    <cfRule type="cellIs" priority="253" stopIfTrue="1" operator="lessThan">
      <formula>10.237</formula>
    </cfRule>
  </conditionalFormatting>
  <conditionalFormatting sqref="V280:X280">
    <cfRule type="cellIs" priority="107" stopIfTrue="1" operator="lessThan">
      <formula>10.237</formula>
    </cfRule>
  </conditionalFormatting>
  <conditionalFormatting sqref="V351:W351">
    <cfRule type="cellIs" priority="268" stopIfTrue="1" operator="lessThan">
      <formula>10.237</formula>
    </cfRule>
  </conditionalFormatting>
  <conditionalFormatting sqref="V510:X510">
    <cfRule type="cellIs" priority="148" stopIfTrue="1" operator="lessThan">
      <formula>10.237</formula>
    </cfRule>
  </conditionalFormatting>
  <conditionalFormatting sqref="V291:W291">
    <cfRule type="cellIs" priority="147" stopIfTrue="1" operator="lessThan">
      <formula>10.237</formula>
    </cfRule>
  </conditionalFormatting>
  <conditionalFormatting sqref="V292:X292">
    <cfRule type="cellIs" priority="146" stopIfTrue="1" operator="lessThan">
      <formula>10.237</formula>
    </cfRule>
  </conditionalFormatting>
  <conditionalFormatting sqref="V346:W346">
    <cfRule type="cellIs" priority="111" stopIfTrue="1" operator="lessThan">
      <formula>10.237</formula>
    </cfRule>
  </conditionalFormatting>
  <conditionalFormatting sqref="V528:W528">
    <cfRule type="cellIs" priority="110" stopIfTrue="1" operator="lessThan">
      <formula>10.237</formula>
    </cfRule>
  </conditionalFormatting>
  <conditionalFormatting sqref="AE529:AE530 Z529:Z531 V529:W532">
    <cfRule type="cellIs" priority="143" stopIfTrue="1" operator="lessThan">
      <formula>10.237</formula>
    </cfRule>
  </conditionalFormatting>
  <conditionalFormatting sqref="V352:X352">
    <cfRule type="cellIs" priority="267" stopIfTrue="1" operator="lessThan">
      <formula>10.237</formula>
    </cfRule>
  </conditionalFormatting>
  <conditionalFormatting sqref="V477:W477">
    <cfRule type="cellIs" priority="69" stopIfTrue="1" operator="lessThan">
      <formula>10.237</formula>
    </cfRule>
  </conditionalFormatting>
  <conditionalFormatting sqref="V479:W479">
    <cfRule type="cellIs" priority="66" stopIfTrue="1" operator="lessThan">
      <formula>10.237</formula>
    </cfRule>
  </conditionalFormatting>
  <conditionalFormatting sqref="V503:X503">
    <cfRule type="cellIs" priority="35" stopIfTrue="1" operator="lessThan">
      <formula>10.237</formula>
    </cfRule>
  </conditionalFormatting>
  <conditionalFormatting sqref="AE353:AE354 Z353:Z355 V353:W356">
    <cfRule type="cellIs" priority="265" stopIfTrue="1" operator="lessThan">
      <formula>10.237</formula>
    </cfRule>
  </conditionalFormatting>
  <conditionalFormatting sqref="V279:W279">
    <cfRule type="cellIs" priority="108" stopIfTrue="1" operator="lessThan">
      <formula>10.237</formula>
    </cfRule>
  </conditionalFormatting>
  <conditionalFormatting sqref="AE269:AE270 Z269:Z271 V269:W272">
    <cfRule type="cellIs" priority="262" stopIfTrue="1" operator="lessThan">
      <formula>10.237</formula>
    </cfRule>
  </conditionalFormatting>
  <conditionalFormatting sqref="V298:W298">
    <cfRule type="cellIs" priority="102" stopIfTrue="1" operator="lessThan">
      <formula>10.237</formula>
    </cfRule>
  </conditionalFormatting>
  <conditionalFormatting sqref="AE317:AE318 Z317:Z319 V317:W320">
    <cfRule type="cellIs" priority="259" stopIfTrue="1" operator="lessThan">
      <formula>10.237</formula>
    </cfRule>
  </conditionalFormatting>
  <conditionalFormatting sqref="V376:X376">
    <cfRule type="cellIs" priority="99" stopIfTrue="1" operator="lessThan">
      <formula>10.237</formula>
    </cfRule>
  </conditionalFormatting>
  <conditionalFormatting sqref="AE461:AE462 Z461:Z463 V461:W464">
    <cfRule type="cellIs" priority="256" stopIfTrue="1" operator="lessThan">
      <formula>10.237</formula>
    </cfRule>
  </conditionalFormatting>
  <conditionalFormatting sqref="AE281:AE282 Z281:Z283 V281:W284">
    <cfRule type="cellIs" priority="140" stopIfTrue="1" operator="lessThan">
      <formula>10.237</formula>
    </cfRule>
  </conditionalFormatting>
  <conditionalFormatting sqref="AE287:AE288 Z287:Z289 V287:W290">
    <cfRule type="cellIs" priority="137" stopIfTrue="1" operator="lessThan">
      <formula>10.237</formula>
    </cfRule>
  </conditionalFormatting>
  <conditionalFormatting sqref="AE377:AE378 Z377:Z379 V377:W380">
    <cfRule type="cellIs" priority="128" stopIfTrue="1" operator="lessThan">
      <formula>10.237</formula>
    </cfRule>
  </conditionalFormatting>
  <conditionalFormatting sqref="V453:X453">
    <cfRule type="cellIs" priority="92" stopIfTrue="1" operator="lessThan">
      <formula>10.237</formula>
    </cfRule>
  </conditionalFormatting>
  <conditionalFormatting sqref="AE311:AE312 Z311:Z313 V311:W314">
    <cfRule type="cellIs" priority="250" stopIfTrue="1" operator="lessThan">
      <formula>10.237</formula>
    </cfRule>
  </conditionalFormatting>
  <conditionalFormatting sqref="AE517:AE518 Z517:Z519 V517:W520">
    <cfRule type="cellIs" priority="247" stopIfTrue="1" operator="lessThan">
      <formula>10.237</formula>
    </cfRule>
  </conditionalFormatting>
  <conditionalFormatting sqref="AE305:AE306 Z305:Z307 V305:W308">
    <cfRule type="cellIs" priority="244" stopIfTrue="1" operator="lessThan">
      <formula>10.237</formula>
    </cfRule>
  </conditionalFormatting>
  <conditionalFormatting sqref="AE323:AE324 Z323:Z325 V323:W326">
    <cfRule type="cellIs" priority="241" stopIfTrue="1" operator="lessThan">
      <formula>10.237</formula>
    </cfRule>
  </conditionalFormatting>
  <conditionalFormatting sqref="V297:W297">
    <cfRule type="cellIs" priority="101" stopIfTrue="1" operator="lessThan">
      <formula>10.237</formula>
    </cfRule>
  </conditionalFormatting>
  <conditionalFormatting sqref="AE467:AE468 Z467:Z469 V467:W470">
    <cfRule type="cellIs" priority="238" stopIfTrue="1" operator="lessThan">
      <formula>10.237</formula>
    </cfRule>
  </conditionalFormatting>
  <conditionalFormatting sqref="AE493:AE494 Z493:Z495 V493:W496">
    <cfRule type="cellIs" priority="134" stopIfTrue="1" operator="lessThan">
      <formula>10.237</formula>
    </cfRule>
  </conditionalFormatting>
  <conditionalFormatting sqref="AE299:AE300 Z299:Z301 V299:W302">
    <cfRule type="cellIs" priority="131" stopIfTrue="1" operator="lessThan">
      <formula>10.237</formula>
    </cfRule>
  </conditionalFormatting>
  <conditionalFormatting sqref="AE437:AE438 Z437:Z439 V437:W440">
    <cfRule type="cellIs" priority="235" stopIfTrue="1" operator="lessThan">
      <formula>10.237</formula>
    </cfRule>
  </conditionalFormatting>
  <conditionalFormatting sqref="AE401:AE402 Z401:Z403 V401:W404">
    <cfRule type="cellIs" priority="232" stopIfTrue="1" operator="lessThan">
      <formula>10.237</formula>
    </cfRule>
  </conditionalFormatting>
  <conditionalFormatting sqref="V381:X381">
    <cfRule type="cellIs" priority="98" stopIfTrue="1" operator="lessThan">
      <formula>10.237</formula>
    </cfRule>
  </conditionalFormatting>
  <conditionalFormatting sqref="AE473:AE474 Z473:Z475 V473:W476">
    <cfRule type="cellIs" priority="229" stopIfTrue="1" operator="lessThan">
      <formula>10.237</formula>
    </cfRule>
  </conditionalFormatting>
  <conditionalFormatting sqref="V375:X375">
    <cfRule type="cellIs" priority="100" stopIfTrue="1" operator="lessThan">
      <formula>10.237</formula>
    </cfRule>
  </conditionalFormatting>
  <conditionalFormatting sqref="V382:X382">
    <cfRule type="cellIs" priority="97" stopIfTrue="1" operator="lessThan">
      <formula>10.237</formula>
    </cfRule>
  </conditionalFormatting>
  <conditionalFormatting sqref="AE341:AE342 Z341:Z343 V341:W344">
    <cfRule type="cellIs" priority="226" stopIfTrue="1" operator="lessThan">
      <formula>10.237</formula>
    </cfRule>
  </conditionalFormatting>
  <conditionalFormatting sqref="V274:X274">
    <cfRule type="cellIs" priority="96" stopIfTrue="1" operator="lessThan">
      <formula>10.237</formula>
    </cfRule>
  </conditionalFormatting>
  <conditionalFormatting sqref="AE371:AE372 Z371:Z373 V371:W374">
    <cfRule type="cellIs" priority="223" stopIfTrue="1" operator="lessThan">
      <formula>10.237</formula>
    </cfRule>
  </conditionalFormatting>
  <conditionalFormatting sqref="V273:X273">
    <cfRule type="cellIs" priority="95" stopIfTrue="1" operator="lessThan">
      <formula>10.237</formula>
    </cfRule>
  </conditionalFormatting>
  <conditionalFormatting sqref="AE407:AE408 Z407:Z409 V407:W410">
    <cfRule type="cellIs" priority="220" stopIfTrue="1" operator="lessThan">
      <formula>10.237</formula>
    </cfRule>
  </conditionalFormatting>
  <conditionalFormatting sqref="AE383:AE384 Z383:Z385 V383:W386">
    <cfRule type="cellIs" priority="125" stopIfTrue="1" operator="lessThan">
      <formula>10.237</formula>
    </cfRule>
  </conditionalFormatting>
  <conditionalFormatting sqref="V429:X429">
    <cfRule type="cellIs" priority="94" stopIfTrue="1" operator="lessThan">
      <formula>10.237</formula>
    </cfRule>
  </conditionalFormatting>
  <conditionalFormatting sqref="AE443:AE444 Z443:Z445 V443:W446">
    <cfRule type="cellIs" priority="217" stopIfTrue="1" operator="lessThan">
      <formula>10.237</formula>
    </cfRule>
  </conditionalFormatting>
  <conditionalFormatting sqref="V430:X430">
    <cfRule type="cellIs" priority="93" stopIfTrue="1" operator="lessThan">
      <formula>10.237</formula>
    </cfRule>
  </conditionalFormatting>
  <conditionalFormatting sqref="AE413:AE414 Z413:Z415 V413:W416">
    <cfRule type="cellIs" priority="214" stopIfTrue="1" operator="lessThan">
      <formula>10.237</formula>
    </cfRule>
  </conditionalFormatting>
  <conditionalFormatting sqref="AE487:AE488 Z487:Z489 V487:W490">
    <cfRule type="cellIs" priority="211" stopIfTrue="1" operator="lessThan">
      <formula>10.237</formula>
    </cfRule>
  </conditionalFormatting>
  <conditionalFormatting sqref="AE275:AE276 Z275:Z277 V275:W278">
    <cfRule type="cellIs" priority="122" stopIfTrue="1" operator="lessThan">
      <formula>10.237</formula>
    </cfRule>
  </conditionalFormatting>
  <conditionalFormatting sqref="V454:W454">
    <cfRule type="cellIs" priority="91" stopIfTrue="1" operator="lessThan">
      <formula>10.237</formula>
    </cfRule>
  </conditionalFormatting>
  <conditionalFormatting sqref="AE335:AE336 Z335:Z337 V335:W338">
    <cfRule type="cellIs" priority="208" stopIfTrue="1" operator="lessThan">
      <formula>10.237</formula>
    </cfRule>
  </conditionalFormatting>
  <conditionalFormatting sqref="AE499:AE500 Z499:Z501 V499:W502">
    <cfRule type="cellIs" priority="205" stopIfTrue="1" operator="lessThan">
      <formula>10.237</formula>
    </cfRule>
  </conditionalFormatting>
  <conditionalFormatting sqref="AE511:AE512 Z511:Z513 V511:W514">
    <cfRule type="cellIs" priority="202" stopIfTrue="1" operator="lessThan">
      <formula>10.237</formula>
    </cfRule>
  </conditionalFormatting>
  <conditionalFormatting sqref="AE431:AE432 Z431:Z433 V431:W434">
    <cfRule type="cellIs" priority="119" stopIfTrue="1" operator="lessThan">
      <formula>10.237</formula>
    </cfRule>
  </conditionalFormatting>
  <conditionalFormatting sqref="AE293:AE294 Z293:Z295 V293:W296">
    <cfRule type="cellIs" priority="199" stopIfTrue="1" operator="lessThan">
      <formula>10.237</formula>
    </cfRule>
  </conditionalFormatting>
  <conditionalFormatting sqref="V485:X485">
    <cfRule type="cellIs" priority="154" stopIfTrue="1" operator="lessThan">
      <formula>10.237</formula>
    </cfRule>
  </conditionalFormatting>
  <conditionalFormatting sqref="V497:W497">
    <cfRule type="cellIs" priority="151" stopIfTrue="1" operator="lessThan">
      <formula>10.237</formula>
    </cfRule>
  </conditionalFormatting>
  <conditionalFormatting sqref="AE347:AE348 Z347:Z349 V347:W350">
    <cfRule type="cellIs" priority="196" stopIfTrue="1" operator="lessThan">
      <formula>10.237</formula>
    </cfRule>
  </conditionalFormatting>
  <conditionalFormatting sqref="V268:X268">
    <cfRule type="cellIs" priority="195" stopIfTrue="1" operator="lessThan">
      <formula>10.237</formula>
    </cfRule>
  </conditionalFormatting>
  <conditionalFormatting sqref="V316:X316">
    <cfRule type="cellIs" priority="186" stopIfTrue="1" operator="lessThan">
      <formula>10.237</formula>
    </cfRule>
  </conditionalFormatting>
  <conditionalFormatting sqref="V267:X267">
    <cfRule type="cellIs" priority="188" stopIfTrue="1" operator="lessThan">
      <formula>10.237</formula>
    </cfRule>
  </conditionalFormatting>
  <conditionalFormatting sqref="V315:X315">
    <cfRule type="cellIs" priority="187" stopIfTrue="1" operator="lessThan">
      <formula>10.237</formula>
    </cfRule>
  </conditionalFormatting>
  <conditionalFormatting sqref="V459:X459">
    <cfRule type="cellIs" priority="185" stopIfTrue="1" operator="lessThan">
      <formula>10.237</formula>
    </cfRule>
  </conditionalFormatting>
  <conditionalFormatting sqref="V460:W460">
    <cfRule type="cellIs" priority="184" stopIfTrue="1" operator="lessThan">
      <formula>10.237</formula>
    </cfRule>
  </conditionalFormatting>
  <conditionalFormatting sqref="V417:X417">
    <cfRule type="cellIs" priority="183" stopIfTrue="1" operator="lessThan">
      <formula>10.237</formula>
    </cfRule>
  </conditionalFormatting>
  <conditionalFormatting sqref="V418:X418">
    <cfRule type="cellIs" priority="182" stopIfTrue="1" operator="lessThan">
      <formula>10.237</formula>
    </cfRule>
  </conditionalFormatting>
  <conditionalFormatting sqref="V309:X309">
    <cfRule type="cellIs" priority="181" stopIfTrue="1" operator="lessThan">
      <formula>10.237</formula>
    </cfRule>
  </conditionalFormatting>
  <conditionalFormatting sqref="V310:X310">
    <cfRule type="cellIs" priority="180" stopIfTrue="1" operator="lessThan">
      <formula>10.237</formula>
    </cfRule>
  </conditionalFormatting>
  <conditionalFormatting sqref="V515:X515 AA515:AA516">
    <cfRule type="cellIs" priority="179" stopIfTrue="1" operator="lessThan">
      <formula>10.237</formula>
    </cfRule>
  </conditionalFormatting>
  <conditionalFormatting sqref="V516:W516">
    <cfRule type="cellIs" priority="178" stopIfTrue="1" operator="lessThan">
      <formula>10.237</formula>
    </cfRule>
  </conditionalFormatting>
  <conditionalFormatting sqref="V304:X304">
    <cfRule type="cellIs" priority="177" stopIfTrue="1" operator="lessThan">
      <formula>10.237</formula>
    </cfRule>
  </conditionalFormatting>
  <conditionalFormatting sqref="V303:X303">
    <cfRule type="cellIs" priority="176" stopIfTrue="1" operator="lessThan">
      <formula>10.237</formula>
    </cfRule>
  </conditionalFormatting>
  <conditionalFormatting sqref="V321:W321">
    <cfRule type="cellIs" priority="175" stopIfTrue="1" operator="lessThan">
      <formula>10.237</formula>
    </cfRule>
  </conditionalFormatting>
  <conditionalFormatting sqref="V322:W322">
    <cfRule type="cellIs" priority="174" stopIfTrue="1" operator="lessThan">
      <formula>10.237</formula>
    </cfRule>
  </conditionalFormatting>
  <conditionalFormatting sqref="V465:X465">
    <cfRule type="cellIs" priority="173" stopIfTrue="1" operator="lessThan">
      <formula>10.237</formula>
    </cfRule>
  </conditionalFormatting>
  <conditionalFormatting sqref="V466:W466">
    <cfRule type="cellIs" priority="172" stopIfTrue="1" operator="lessThan">
      <formula>10.237</formula>
    </cfRule>
  </conditionalFormatting>
  <conditionalFormatting sqref="V435:X435">
    <cfRule type="cellIs" priority="171" stopIfTrue="1" operator="lessThan">
      <formula>10.237</formula>
    </cfRule>
  </conditionalFormatting>
  <conditionalFormatting sqref="V436:X436">
    <cfRule type="cellIs" priority="170" stopIfTrue="1" operator="lessThan">
      <formula>10.237</formula>
    </cfRule>
  </conditionalFormatting>
  <conditionalFormatting sqref="V399:X399">
    <cfRule type="cellIs" priority="169" stopIfTrue="1" operator="lessThan">
      <formula>10.237</formula>
    </cfRule>
  </conditionalFormatting>
  <conditionalFormatting sqref="V400:W400">
    <cfRule type="cellIs" priority="168" stopIfTrue="1" operator="lessThan">
      <formula>10.237</formula>
    </cfRule>
  </conditionalFormatting>
  <conditionalFormatting sqref="V471:X471">
    <cfRule type="cellIs" priority="167" stopIfTrue="1" operator="lessThan">
      <formula>10.237</formula>
    </cfRule>
  </conditionalFormatting>
  <conditionalFormatting sqref="V472:X472">
    <cfRule type="cellIs" priority="166" stopIfTrue="1" operator="lessThan">
      <formula>10.237</formula>
    </cfRule>
  </conditionalFormatting>
  <conditionalFormatting sqref="V339:X339">
    <cfRule type="cellIs" priority="165" stopIfTrue="1" operator="lessThan">
      <formula>10.237</formula>
    </cfRule>
  </conditionalFormatting>
  <conditionalFormatting sqref="V340:X340">
    <cfRule type="cellIs" priority="164" stopIfTrue="1" operator="lessThan">
      <formula>10.237</formula>
    </cfRule>
  </conditionalFormatting>
  <conditionalFormatting sqref="V369:W369">
    <cfRule type="cellIs" priority="163" stopIfTrue="1" operator="lessThan">
      <formula>10.237</formula>
    </cfRule>
  </conditionalFormatting>
  <conditionalFormatting sqref="V370:X370">
    <cfRule type="cellIs" priority="162" stopIfTrue="1" operator="lessThan">
      <formula>10.237</formula>
    </cfRule>
  </conditionalFormatting>
  <conditionalFormatting sqref="V405:W405">
    <cfRule type="cellIs" priority="161" stopIfTrue="1" operator="lessThan">
      <formula>10.237</formula>
    </cfRule>
  </conditionalFormatting>
  <conditionalFormatting sqref="V406:W406">
    <cfRule type="cellIs" priority="160" stopIfTrue="1" operator="lessThan">
      <formula>10.237</formula>
    </cfRule>
  </conditionalFormatting>
  <conditionalFormatting sqref="V441:X441">
    <cfRule type="cellIs" priority="159" stopIfTrue="1" operator="lessThan">
      <formula>10.237</formula>
    </cfRule>
  </conditionalFormatting>
  <conditionalFormatting sqref="V442:X442">
    <cfRule type="cellIs" priority="158" stopIfTrue="1" operator="lessThan">
      <formula>10.237</formula>
    </cfRule>
  </conditionalFormatting>
  <conditionalFormatting sqref="V411:W411">
    <cfRule type="cellIs" priority="157" stopIfTrue="1" operator="lessThan">
      <formula>10.237</formula>
    </cfRule>
  </conditionalFormatting>
  <conditionalFormatting sqref="V412:X412">
    <cfRule type="cellIs" priority="156" stopIfTrue="1" operator="lessThan">
      <formula>10.237</formula>
    </cfRule>
  </conditionalFormatting>
  <conditionalFormatting sqref="V486:W486">
    <cfRule type="cellIs" priority="155" stopIfTrue="1" operator="lessThan">
      <formula>10.237</formula>
    </cfRule>
  </conditionalFormatting>
  <conditionalFormatting sqref="V333:X333">
    <cfRule type="cellIs" priority="153" stopIfTrue="1" operator="lessThan">
      <formula>10.237</formula>
    </cfRule>
  </conditionalFormatting>
  <conditionalFormatting sqref="V334:X334">
    <cfRule type="cellIs" priority="152" stopIfTrue="1" operator="lessThan">
      <formula>10.237</formula>
    </cfRule>
  </conditionalFormatting>
  <conditionalFormatting sqref="V498:X498">
    <cfRule type="cellIs" priority="150" stopIfTrue="1" operator="lessThan">
      <formula>10.237</formula>
    </cfRule>
  </conditionalFormatting>
  <conditionalFormatting sqref="V509:X509">
    <cfRule type="cellIs" priority="149" stopIfTrue="1" operator="lessThan">
      <formula>10.237</formula>
    </cfRule>
  </conditionalFormatting>
  <conditionalFormatting sqref="AE480 Z480 V480:W480 V482:W484 Z482:Z483 AE482">
    <cfRule type="cellIs" priority="113" stopIfTrue="1" operator="lessThan">
      <formula>10.237</formula>
    </cfRule>
  </conditionalFormatting>
  <conditionalFormatting sqref="V345:W345">
    <cfRule type="cellIs" priority="112" stopIfTrue="1" operator="lessThan">
      <formula>10.237</formula>
    </cfRule>
  </conditionalFormatting>
  <conditionalFormatting sqref="V527:X527">
    <cfRule type="cellIs" priority="109" stopIfTrue="1" operator="lessThan">
      <formula>10.237</formula>
    </cfRule>
  </conditionalFormatting>
  <conditionalFormatting sqref="V285:X285">
    <cfRule type="cellIs" priority="106" stopIfTrue="1" operator="lessThan">
      <formula>10.237</formula>
    </cfRule>
  </conditionalFormatting>
  <conditionalFormatting sqref="V478:X478">
    <cfRule type="cellIs" priority="67" stopIfTrue="1" operator="lessThan">
      <formula>10.237</formula>
    </cfRule>
  </conditionalFormatting>
  <conditionalFormatting sqref="V423:X423">
    <cfRule type="cellIs" priority="64" stopIfTrue="1" operator="lessThan">
      <formula>10.237</formula>
    </cfRule>
  </conditionalFormatting>
  <conditionalFormatting sqref="V424:X424">
    <cfRule type="cellIs" priority="63" stopIfTrue="1" operator="lessThan">
      <formula>10.237</formula>
    </cfRule>
  </conditionalFormatting>
  <conditionalFormatting sqref="AE425:AE426 Z425:Z427 V425:W428">
    <cfRule type="cellIs" priority="88" stopIfTrue="1" operator="lessThan">
      <formula>10.237</formula>
    </cfRule>
  </conditionalFormatting>
  <conditionalFormatting sqref="V522:W522">
    <cfRule type="cellIs" priority="61" stopIfTrue="1" operator="lessThan">
      <formula>10.237</formula>
    </cfRule>
  </conditionalFormatting>
  <conditionalFormatting sqref="AE455:AE456 Z455:Z457 V455:W458">
    <cfRule type="cellIs" priority="116" stopIfTrue="1" operator="lessThan">
      <formula>10.237</formula>
    </cfRule>
  </conditionalFormatting>
  <conditionalFormatting sqref="AE535:AE536 Z535:Z537 V535:W538">
    <cfRule type="cellIs" priority="82" stopIfTrue="1" operator="lessThan">
      <formula>10.237</formula>
    </cfRule>
  </conditionalFormatting>
  <conditionalFormatting sqref="AE359:AE360 Z359:Z361 V359:W362">
    <cfRule type="cellIs" priority="70" stopIfTrue="1" operator="lessThan">
      <formula>10.237</formula>
    </cfRule>
  </conditionalFormatting>
  <conditionalFormatting sqref="V492:X492">
    <cfRule type="cellIs" priority="103" stopIfTrue="1" operator="lessThan">
      <formula>10.237</formula>
    </cfRule>
  </conditionalFormatting>
  <conditionalFormatting sqref="V533:W533">
    <cfRule type="cellIs" priority="60" stopIfTrue="1" operator="lessThan">
      <formula>10.237</formula>
    </cfRule>
  </conditionalFormatting>
  <conditionalFormatting sqref="V534:X534">
    <cfRule type="cellIs" priority="59" stopIfTrue="1" operator="lessThan">
      <formula>10.237</formula>
    </cfRule>
  </conditionalFormatting>
  <conditionalFormatting sqref="AE523:AE524 Z523:Z525 V523:W526">
    <cfRule type="cellIs" priority="85" stopIfTrue="1" operator="lessThan">
      <formula>10.237</formula>
    </cfRule>
  </conditionalFormatting>
  <conditionalFormatting sqref="V393:W393">
    <cfRule type="cellIs" priority="58" stopIfTrue="1" operator="lessThan">
      <formula>10.237</formula>
    </cfRule>
  </conditionalFormatting>
  <conditionalFormatting sqref="V394:X394">
    <cfRule type="cellIs" priority="57" stopIfTrue="1" operator="lessThan">
      <formula>10.237</formula>
    </cfRule>
  </conditionalFormatting>
  <conditionalFormatting sqref="AE395:AE396 Z395:Z397 V395:W398">
    <cfRule type="cellIs" priority="79" stopIfTrue="1" operator="lessThan">
      <formula>10.237</formula>
    </cfRule>
  </conditionalFormatting>
  <conditionalFormatting sqref="V447:X447">
    <cfRule type="cellIs" priority="56" stopIfTrue="1" operator="lessThan">
      <formula>10.237</formula>
    </cfRule>
  </conditionalFormatting>
  <conditionalFormatting sqref="AE449:AE450 Z449:Z451 V449:W452">
    <cfRule type="cellIs" priority="76" stopIfTrue="1" operator="lessThan">
      <formula>10.237</formula>
    </cfRule>
  </conditionalFormatting>
  <conditionalFormatting sqref="V364:X364">
    <cfRule type="cellIs" priority="54" stopIfTrue="1" operator="lessThan">
      <formula>10.237</formula>
    </cfRule>
  </conditionalFormatting>
  <conditionalFormatting sqref="AE365:AE366 Z365:Z367 V365:W368">
    <cfRule type="cellIs" priority="73" stopIfTrue="1" operator="lessThan">
      <formula>10.237</formula>
    </cfRule>
  </conditionalFormatting>
  <conditionalFormatting sqref="V448:X448">
    <cfRule type="cellIs" priority="55" stopIfTrue="1" operator="lessThan">
      <formula>10.237</formula>
    </cfRule>
  </conditionalFormatting>
  <conditionalFormatting sqref="V363:X363">
    <cfRule type="cellIs" priority="53" stopIfTrue="1" operator="lessThan">
      <formula>10.237</formula>
    </cfRule>
  </conditionalFormatting>
  <conditionalFormatting sqref="V481:W481 Z481 AE481">
    <cfRule type="cellIs" priority="65" stopIfTrue="1" operator="lessThan">
      <formula>10.237</formula>
    </cfRule>
  </conditionalFormatting>
  <conditionalFormatting sqref="V521:X521">
    <cfRule type="cellIs" priority="62" stopIfTrue="1" operator="lessThan">
      <formula>10.237</formula>
    </cfRule>
  </conditionalFormatting>
  <conditionalFormatting sqref="V358:W358">
    <cfRule type="cellIs" priority="52" stopIfTrue="1" operator="lessThan">
      <formula>10.237</formula>
    </cfRule>
  </conditionalFormatting>
  <conditionalFormatting sqref="V357:X357">
    <cfRule type="cellIs" priority="51" stopIfTrue="1" operator="lessThan">
      <formula>10.237</formula>
    </cfRule>
  </conditionalFormatting>
  <conditionalFormatting sqref="AE329:AE330 Z329:Z331 V329:W332">
    <cfRule type="cellIs" priority="47" stopIfTrue="1" operator="lessThan">
      <formula>10.237</formula>
    </cfRule>
  </conditionalFormatting>
  <conditionalFormatting sqref="V504:X504">
    <cfRule type="cellIs" priority="36" stopIfTrue="1" operator="lessThan">
      <formula>10.237</formula>
    </cfRule>
  </conditionalFormatting>
  <conditionalFormatting sqref="V327:X327">
    <cfRule type="cellIs" priority="44" stopIfTrue="1" operator="lessThan">
      <formula>10.237</formula>
    </cfRule>
  </conditionalFormatting>
  <conditionalFormatting sqref="V328:X328">
    <cfRule type="cellIs" priority="43" stopIfTrue="1" operator="lessThan">
      <formula>10.237</formula>
    </cfRule>
  </conditionalFormatting>
  <conditionalFormatting sqref="AE505:AE506 Z505:Z507 V505:W508">
    <cfRule type="cellIs" priority="42" stopIfTrue="1" operator="lessThan">
      <formula>10.237</formula>
    </cfRule>
  </conditionalFormatting>
  <conditionalFormatting sqref="AE541:AE542 Z541:Z543 V541:W544">
    <cfRule type="cellIs" priority="39" stopIfTrue="1" operator="lessThan">
      <formula>10.237</formula>
    </cfRule>
  </conditionalFormatting>
  <conditionalFormatting sqref="V539:X539">
    <cfRule type="cellIs" priority="34" stopIfTrue="1" operator="lessThan">
      <formula>10.237</formula>
    </cfRule>
  </conditionalFormatting>
  <conditionalFormatting sqref="V540:X540">
    <cfRule type="cellIs" priority="33" stopIfTrue="1" operator="lessThan">
      <formula>10.237</formula>
    </cfRule>
  </conditionalFormatting>
  <conditionalFormatting sqref="V18:X18">
    <cfRule type="cellIs" priority="28" stopIfTrue="1" operator="lessThan">
      <formula>10.237</formula>
    </cfRule>
  </conditionalFormatting>
  <conditionalFormatting sqref="V34:X34">
    <cfRule type="cellIs" priority="27" stopIfTrue="1" operator="lessThan">
      <formula>10.237</formula>
    </cfRule>
  </conditionalFormatting>
  <conditionalFormatting sqref="V52:X52">
    <cfRule type="cellIs" priority="26" stopIfTrue="1" operator="lessThan">
      <formula>10.237</formula>
    </cfRule>
  </conditionalFormatting>
  <conditionalFormatting sqref="V69:X69">
    <cfRule type="cellIs" priority="25" stopIfTrue="1" operator="lessThan">
      <formula>10.237</formula>
    </cfRule>
  </conditionalFormatting>
  <conditionalFormatting sqref="V105:X105">
    <cfRule type="cellIs" priority="24" stopIfTrue="1" operator="lessThan">
      <formula>10.237</formula>
    </cfRule>
  </conditionalFormatting>
  <conditionalFormatting sqref="V124:X124">
    <cfRule type="cellIs" priority="23" stopIfTrue="1" operator="lessThan">
      <formula>10.237</formula>
    </cfRule>
  </conditionalFormatting>
  <conditionalFormatting sqref="V142:X142">
    <cfRule type="cellIs" priority="22" stopIfTrue="1" operator="lessThan">
      <formula>10.237</formula>
    </cfRule>
  </conditionalFormatting>
  <conditionalFormatting sqref="V160:X160">
    <cfRule type="cellIs" priority="21" stopIfTrue="1" operator="lessThan">
      <formula>10.237</formula>
    </cfRule>
  </conditionalFormatting>
  <conditionalFormatting sqref="V178:X178">
    <cfRule type="cellIs" priority="20" stopIfTrue="1" operator="lessThan">
      <formula>10.237</formula>
    </cfRule>
  </conditionalFormatting>
  <conditionalFormatting sqref="V195:X195">
    <cfRule type="cellIs" priority="19" stopIfTrue="1" operator="lessThan">
      <formula>10.237</formula>
    </cfRule>
  </conditionalFormatting>
  <conditionalFormatting sqref="V212:X212">
    <cfRule type="cellIs" priority="18" stopIfTrue="1" operator="lessThan">
      <formula>10.237</formula>
    </cfRule>
  </conditionalFormatting>
  <conditionalFormatting sqref="V231:X231">
    <cfRule type="cellIs" priority="17" stopIfTrue="1" operator="lessThan">
      <formula>10.237</formula>
    </cfRule>
  </conditionalFormatting>
  <conditionalFormatting sqref="V248:X248">
    <cfRule type="cellIs" priority="16" stopIfTrue="1" operator="lessThan">
      <formula>10.237</formula>
    </cfRule>
  </conditionalFormatting>
  <conditionalFormatting sqref="V266:X266">
    <cfRule type="cellIs" priority="15" stopIfTrue="1" operator="lessThan">
      <formula>10.237</formula>
    </cfRule>
  </conditionalFormatting>
  <conditionalFormatting sqref="V387:X387">
    <cfRule type="cellIs" priority="13" stopIfTrue="1" operator="lessThan">
      <formula>10.237</formula>
    </cfRule>
  </conditionalFormatting>
  <conditionalFormatting sqref="AE389:AE390 Z389:Z391 V389:W392">
    <cfRule type="cellIs" priority="14" stopIfTrue="1" operator="lessThan">
      <formula>10.237</formula>
    </cfRule>
  </conditionalFormatting>
  <conditionalFormatting sqref="V388:W388">
    <cfRule type="cellIs" priority="11" stopIfTrue="1" operator="lessThan">
      <formula>10.237</formula>
    </cfRule>
  </conditionalFormatting>
  <conditionalFormatting sqref="V91:V99 X91:X100 W91:W103">
    <cfRule type="cellIs" priority="10" stopIfTrue="1" operator="lessThan">
      <formula>10.237</formula>
    </cfRule>
  </conditionalFormatting>
  <conditionalFormatting sqref="V88:X88">
    <cfRule type="cellIs" priority="9" stopIfTrue="1" operator="lessThan">
      <formula>10.237</formula>
    </cfRule>
  </conditionalFormatting>
  <conditionalFormatting sqref="V49:X49">
    <cfRule type="cellIs" priority="8" stopIfTrue="1" operator="lessThan">
      <formula>10.237</formula>
    </cfRule>
  </conditionalFormatting>
  <conditionalFormatting sqref="V85:X85">
    <cfRule type="cellIs" priority="7" stopIfTrue="1" operator="lessThan">
      <formula>10.237</formula>
    </cfRule>
  </conditionalFormatting>
  <conditionalFormatting sqref="V120:X120">
    <cfRule type="cellIs" priority="6" stopIfTrue="1" operator="lessThan">
      <formula>10.237</formula>
    </cfRule>
  </conditionalFormatting>
  <conditionalFormatting sqref="V121:X121">
    <cfRule type="cellIs" priority="5" stopIfTrue="1" operator="lessThan">
      <formula>10.237</formula>
    </cfRule>
  </conditionalFormatting>
  <conditionalFormatting sqref="V139:X139">
    <cfRule type="cellIs" priority="4" stopIfTrue="1" operator="lessThan">
      <formula>10.237</formula>
    </cfRule>
  </conditionalFormatting>
  <conditionalFormatting sqref="V175:X175">
    <cfRule type="cellIs" priority="3" stopIfTrue="1" operator="lessThan">
      <formula>10.237</formula>
    </cfRule>
  </conditionalFormatting>
  <conditionalFormatting sqref="V227:X227">
    <cfRule type="cellIs" priority="2" stopIfTrue="1" operator="lessThan">
      <formula>10.237</formula>
    </cfRule>
  </conditionalFormatting>
  <conditionalFormatting sqref="V228:X228">
    <cfRule type="cellIs" priority="1" stopIfTrue="1" operator="lessThan">
      <formula>10.237</formula>
    </cfRule>
  </conditionalFormatting>
  <pageMargins left="0.75" right="0.75" top="1" bottom="1" header="0.5" footer="0.5"/>
  <pageSetup orientation="portrait" horizontalDpi="4294967293" verticalDpi="300" r:id="rId1"/>
  <headerFooter alignWithMargins="0"/>
  <ignoredErrors>
    <ignoredError sqref="AC515 AC510"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I6" sqref="I6"/>
    </sheetView>
  </sheetViews>
  <sheetFormatPr defaultRowHeight="12.75" x14ac:dyDescent="0.2"/>
  <cols>
    <col min="1" max="1" width="11.85546875" style="25" bestFit="1" customWidth="1"/>
    <col min="2" max="3" width="5" style="25" bestFit="1" customWidth="1"/>
    <col min="4" max="4" width="5.5703125" style="25" bestFit="1" customWidth="1"/>
    <col min="5" max="5" width="6" style="25" bestFit="1" customWidth="1"/>
    <col min="6" max="6" width="7" style="25" bestFit="1" customWidth="1"/>
    <col min="7" max="7" width="8.5703125" style="26" bestFit="1" customWidth="1"/>
    <col min="8" max="8" width="5" style="25" bestFit="1" customWidth="1"/>
    <col min="9" max="9" width="11.42578125" style="26" bestFit="1" customWidth="1"/>
    <col min="10" max="11" width="9.140625" style="25"/>
    <col min="12" max="12" width="9.140625" style="31"/>
    <col min="13" max="15" width="10.28515625" style="25" bestFit="1" customWidth="1"/>
    <col min="16" max="16384" width="9.140625" style="25"/>
  </cols>
  <sheetData>
    <row r="1" spans="1:19" x14ac:dyDescent="0.2">
      <c r="A1" s="25" t="s">
        <v>997</v>
      </c>
    </row>
    <row r="3" spans="1:19" x14ac:dyDescent="0.2">
      <c r="A3" s="25" t="s">
        <v>262</v>
      </c>
    </row>
    <row r="4" spans="1:19" x14ac:dyDescent="0.2">
      <c r="B4" s="32" t="s">
        <v>263</v>
      </c>
      <c r="C4" s="32" t="s">
        <v>264</v>
      </c>
      <c r="D4" s="32" t="s">
        <v>265</v>
      </c>
      <c r="E4" s="32" t="s">
        <v>266</v>
      </c>
      <c r="F4" s="32" t="s">
        <v>267</v>
      </c>
      <c r="G4" s="36" t="s">
        <v>268</v>
      </c>
      <c r="H4" s="32" t="s">
        <v>114</v>
      </c>
      <c r="I4" s="37" t="s">
        <v>269</v>
      </c>
      <c r="P4" s="32"/>
      <c r="Q4" s="32"/>
      <c r="R4" s="36"/>
      <c r="S4" s="32"/>
    </row>
    <row r="6" spans="1:19" x14ac:dyDescent="0.2">
      <c r="B6" s="142">
        <f>ALRaw!P442</f>
        <v>2151</v>
      </c>
      <c r="C6" s="142">
        <f>ALRaw!I461</f>
        <v>4132</v>
      </c>
      <c r="D6" s="142">
        <f>ALRaw!Q442</f>
        <v>7017</v>
      </c>
      <c r="E6" s="142">
        <f>ALRaw!X442</f>
        <v>462</v>
      </c>
      <c r="F6" s="142">
        <f>ALRaw!AI442</f>
        <v>92155</v>
      </c>
      <c r="G6" s="26">
        <f>ALRaw!L442</f>
        <v>21798.67</v>
      </c>
      <c r="H6" s="142">
        <f>ALRaw!O442</f>
        <v>9239</v>
      </c>
      <c r="I6" s="38">
        <f>(H6*9)/G6</f>
        <v>3.8144987744665158</v>
      </c>
      <c r="P6"/>
      <c r="Q6"/>
      <c r="R6" s="3"/>
      <c r="S6"/>
    </row>
    <row r="7" spans="1:19" x14ac:dyDescent="0.2">
      <c r="P7"/>
      <c r="Q7"/>
      <c r="R7" s="3"/>
      <c r="S7"/>
    </row>
    <row r="8" spans="1:19" x14ac:dyDescent="0.2">
      <c r="J8" s="39" t="s">
        <v>271</v>
      </c>
      <c r="K8" s="40">
        <f>B6/(F6-E6)*100</f>
        <v>2.3458715496275615</v>
      </c>
      <c r="P8"/>
      <c r="Q8"/>
      <c r="R8" s="3"/>
      <c r="S8"/>
    </row>
    <row r="9" spans="1:19" x14ac:dyDescent="0.2">
      <c r="J9" s="39" t="s">
        <v>272</v>
      </c>
      <c r="K9" s="40">
        <f>C6/(F6-E6)*100</f>
        <v>4.5063418145332799</v>
      </c>
      <c r="P9"/>
      <c r="Q9"/>
      <c r="R9" s="3"/>
      <c r="S9"/>
    </row>
    <row r="10" spans="1:19" x14ac:dyDescent="0.2">
      <c r="J10" s="39" t="s">
        <v>273</v>
      </c>
      <c r="K10" s="40">
        <f>(D6-E6)/(F6-E6)*114.3</f>
        <v>8.1711417447351486</v>
      </c>
      <c r="P10"/>
      <c r="Q10"/>
      <c r="R10" s="3"/>
      <c r="S10"/>
    </row>
    <row r="11" spans="1:19" x14ac:dyDescent="0.2">
      <c r="J11" s="39" t="s">
        <v>274</v>
      </c>
      <c r="K11" s="40">
        <f>K9/36</f>
        <v>0.12517616151481334</v>
      </c>
      <c r="P11"/>
      <c r="Q11"/>
      <c r="R11" s="3"/>
      <c r="S11"/>
    </row>
    <row r="12" spans="1:19" x14ac:dyDescent="0.2">
      <c r="K12" s="41"/>
      <c r="P12"/>
      <c r="Q12"/>
      <c r="R12" s="3"/>
      <c r="S12"/>
    </row>
    <row r="13" spans="1:19" x14ac:dyDescent="0.2">
      <c r="K13" s="41"/>
      <c r="P13"/>
      <c r="Q13"/>
      <c r="R13" s="3"/>
      <c r="S13"/>
    </row>
    <row r="14" spans="1:19" x14ac:dyDescent="0.2">
      <c r="A14" s="25" t="s">
        <v>270</v>
      </c>
      <c r="K14" s="41"/>
      <c r="P14"/>
      <c r="Q14"/>
      <c r="R14" s="3"/>
      <c r="S14"/>
    </row>
    <row r="15" spans="1:19" x14ac:dyDescent="0.2">
      <c r="B15" s="32" t="s">
        <v>263</v>
      </c>
      <c r="C15" s="32" t="s">
        <v>264</v>
      </c>
      <c r="D15" s="32" t="s">
        <v>265</v>
      </c>
      <c r="E15" s="32" t="s">
        <v>266</v>
      </c>
      <c r="F15" s="32" t="s">
        <v>267</v>
      </c>
      <c r="G15" s="36" t="s">
        <v>268</v>
      </c>
      <c r="H15" s="32" t="s">
        <v>114</v>
      </c>
      <c r="I15" s="37" t="s">
        <v>269</v>
      </c>
      <c r="K15" s="41"/>
      <c r="P15"/>
      <c r="Q15"/>
      <c r="R15" s="3"/>
      <c r="S15"/>
    </row>
    <row r="16" spans="1:19" x14ac:dyDescent="0.2">
      <c r="K16" s="41"/>
      <c r="M16"/>
      <c r="N16" s="46"/>
      <c r="O16"/>
      <c r="P16"/>
      <c r="Q16"/>
      <c r="R16" s="3"/>
      <c r="S16"/>
    </row>
    <row r="17" spans="1:19" x14ac:dyDescent="0.2">
      <c r="B17" s="25">
        <f>NLRaw!P400</f>
        <v>2035</v>
      </c>
      <c r="C17" s="142">
        <f>NLRaw!I419</f>
        <v>4005</v>
      </c>
      <c r="D17" s="25">
        <f>NLRaw!Q400</f>
        <v>7003</v>
      </c>
      <c r="E17" s="25">
        <f>NLRaw!X400</f>
        <v>523</v>
      </c>
      <c r="F17" s="25">
        <f>NLRaw!AI400</f>
        <v>91773</v>
      </c>
      <c r="G17" s="26">
        <f>NLRaw!L400</f>
        <v>21815.010000000002</v>
      </c>
      <c r="H17" s="25">
        <f>NLRaw!O400</f>
        <v>8868</v>
      </c>
      <c r="I17" s="38">
        <f>(H17*9)/G17</f>
        <v>3.6585818663388188</v>
      </c>
      <c r="K17" s="41"/>
      <c r="M17"/>
      <c r="N17" s="46"/>
      <c r="O17"/>
      <c r="P17"/>
      <c r="Q17"/>
      <c r="R17" s="3"/>
      <c r="S17"/>
    </row>
    <row r="18" spans="1:19" x14ac:dyDescent="0.2">
      <c r="K18" s="41"/>
      <c r="M18"/>
      <c r="N18" s="46"/>
      <c r="O18"/>
      <c r="P18"/>
      <c r="Q18"/>
      <c r="R18" s="3"/>
      <c r="S18"/>
    </row>
    <row r="19" spans="1:19" x14ac:dyDescent="0.2">
      <c r="J19" s="39" t="s">
        <v>271</v>
      </c>
      <c r="K19" s="40">
        <f>B17/(F17-E17)*100</f>
        <v>2.2301369863013698</v>
      </c>
      <c r="M19"/>
      <c r="N19" s="46"/>
      <c r="O19"/>
      <c r="P19"/>
      <c r="Q19"/>
      <c r="R19" s="3"/>
      <c r="S19"/>
    </row>
    <row r="20" spans="1:19" x14ac:dyDescent="0.2">
      <c r="J20" s="39" t="s">
        <v>272</v>
      </c>
      <c r="K20" s="40">
        <f>C17/(F17-E17)*100</f>
        <v>4.3890410958904109</v>
      </c>
    </row>
    <row r="21" spans="1:19" x14ac:dyDescent="0.2">
      <c r="J21" s="39" t="s">
        <v>273</v>
      </c>
      <c r="K21" s="40">
        <f>(D17-E17)/(F17-E17)*114.3</f>
        <v>8.1168657534246567</v>
      </c>
    </row>
    <row r="22" spans="1:19" x14ac:dyDescent="0.2">
      <c r="J22" s="39" t="s">
        <v>274</v>
      </c>
      <c r="K22" s="40">
        <f>K20/36</f>
        <v>0.12191780821917808</v>
      </c>
    </row>
    <row r="25" spans="1:19" x14ac:dyDescent="0.2">
      <c r="A25" s="25" t="s">
        <v>281</v>
      </c>
      <c r="J25" s="31" t="s">
        <v>1087</v>
      </c>
      <c r="K25" s="25">
        <f>90/162</f>
        <v>0.55555555555555558</v>
      </c>
      <c r="M25" s="32"/>
      <c r="N25" s="32"/>
      <c r="O25" s="32"/>
      <c r="P25" s="32"/>
      <c r="Q25" s="32"/>
      <c r="R25" s="36"/>
      <c r="S25" s="32"/>
    </row>
    <row r="27" spans="1:19" x14ac:dyDescent="0.2">
      <c r="A27" s="25" t="s">
        <v>0</v>
      </c>
      <c r="J27" s="31" t="s">
        <v>1087</v>
      </c>
      <c r="K27" s="25">
        <f>100/162</f>
        <v>0.61728395061728392</v>
      </c>
      <c r="M27"/>
      <c r="N27" s="46"/>
      <c r="O27"/>
      <c r="P27"/>
      <c r="Q27"/>
      <c r="R27" s="3"/>
      <c r="S27"/>
    </row>
    <row r="28" spans="1:19" x14ac:dyDescent="0.2">
      <c r="M28" s="25" t="s">
        <v>1070</v>
      </c>
      <c r="P28"/>
      <c r="Q28"/>
      <c r="R28" s="3"/>
      <c r="S28"/>
    </row>
    <row r="29" spans="1:19" x14ac:dyDescent="0.2">
      <c r="P29"/>
      <c r="Q29"/>
      <c r="R29" s="3"/>
      <c r="S29"/>
    </row>
    <row r="30" spans="1:19" ht="18.75" x14ac:dyDescent="0.2">
      <c r="M30" s="183" t="s">
        <v>1034</v>
      </c>
      <c r="N30" s="183" t="s">
        <v>1035</v>
      </c>
      <c r="O30" s="183" t="s">
        <v>1036</v>
      </c>
      <c r="P30"/>
      <c r="Q30"/>
      <c r="R30" s="3"/>
      <c r="S30"/>
    </row>
    <row r="31" spans="1:19" ht="18.75" x14ac:dyDescent="0.2">
      <c r="M31" s="183" t="s">
        <v>1037</v>
      </c>
      <c r="N31" s="183" t="s">
        <v>1038</v>
      </c>
      <c r="O31" s="183" t="s">
        <v>1039</v>
      </c>
      <c r="P31"/>
      <c r="Q31"/>
      <c r="R31" s="3"/>
      <c r="S31"/>
    </row>
    <row r="32" spans="1:19" ht="18.75" x14ac:dyDescent="0.2">
      <c r="A32" s="26"/>
      <c r="M32" s="183" t="s">
        <v>1040</v>
      </c>
      <c r="N32" s="183" t="s">
        <v>1041</v>
      </c>
      <c r="O32" s="183" t="s">
        <v>1042</v>
      </c>
      <c r="P32"/>
      <c r="Q32"/>
      <c r="R32" s="3"/>
      <c r="S32"/>
    </row>
    <row r="33" spans="1:19" ht="18.75" x14ac:dyDescent="0.2">
      <c r="A33" s="26"/>
      <c r="M33" s="183" t="s">
        <v>1043</v>
      </c>
      <c r="N33" s="183" t="s">
        <v>1044</v>
      </c>
      <c r="O33" s="183" t="s">
        <v>1069</v>
      </c>
      <c r="P33"/>
      <c r="Q33"/>
      <c r="R33" s="3"/>
      <c r="S33"/>
    </row>
    <row r="34" spans="1:19" ht="18.75" x14ac:dyDescent="0.2">
      <c r="A34" s="26"/>
      <c r="M34" s="183" t="s">
        <v>1045</v>
      </c>
      <c r="N34" s="183" t="s">
        <v>1046</v>
      </c>
      <c r="O34" s="183" t="s">
        <v>1047</v>
      </c>
      <c r="P34"/>
      <c r="Q34"/>
      <c r="R34" s="3"/>
      <c r="S34"/>
    </row>
    <row r="35" spans="1:19" ht="18.75" x14ac:dyDescent="0.2">
      <c r="M35" s="183" t="s">
        <v>1048</v>
      </c>
      <c r="N35" s="183" t="s">
        <v>1049</v>
      </c>
      <c r="O35" s="183" t="s">
        <v>1050</v>
      </c>
      <c r="P35"/>
      <c r="Q35"/>
      <c r="R35" s="3"/>
      <c r="S35"/>
    </row>
    <row r="36" spans="1:19" ht="18.75" x14ac:dyDescent="0.2">
      <c r="M36" s="183" t="s">
        <v>1051</v>
      </c>
      <c r="N36" s="183" t="s">
        <v>1052</v>
      </c>
      <c r="O36" s="183" t="s">
        <v>1053</v>
      </c>
      <c r="P36"/>
      <c r="Q36"/>
      <c r="R36" s="3"/>
      <c r="S36"/>
    </row>
    <row r="37" spans="1:19" ht="18.75" x14ac:dyDescent="0.2">
      <c r="M37" s="183" t="s">
        <v>1054</v>
      </c>
      <c r="N37" s="183" t="s">
        <v>1055</v>
      </c>
      <c r="O37" s="183" t="s">
        <v>1056</v>
      </c>
      <c r="P37"/>
      <c r="Q37"/>
      <c r="R37" s="3"/>
      <c r="S37"/>
    </row>
    <row r="38" spans="1:19" ht="18.75" x14ac:dyDescent="0.2">
      <c r="M38" s="183" t="s">
        <v>1057</v>
      </c>
      <c r="N38" s="183" t="s">
        <v>1068</v>
      </c>
      <c r="O38" s="183" t="s">
        <v>1058</v>
      </c>
      <c r="P38"/>
      <c r="Q38"/>
      <c r="R38" s="3"/>
      <c r="S38"/>
    </row>
    <row r="39" spans="1:19" ht="18.75" x14ac:dyDescent="0.2">
      <c r="M39" s="183" t="s">
        <v>1059</v>
      </c>
      <c r="N39" s="183" t="s">
        <v>1067</v>
      </c>
      <c r="O39" s="183" t="s">
        <v>1060</v>
      </c>
      <c r="P39"/>
      <c r="Q39"/>
      <c r="R39" s="3"/>
      <c r="S39"/>
    </row>
    <row r="40" spans="1:19" ht="18.75" x14ac:dyDescent="0.2">
      <c r="M40" s="183" t="s">
        <v>1061</v>
      </c>
      <c r="N40" s="183" t="s">
        <v>1066</v>
      </c>
      <c r="O40" s="183" t="s">
        <v>1062</v>
      </c>
      <c r="P40"/>
      <c r="Q40"/>
      <c r="R40" s="3"/>
      <c r="S40"/>
    </row>
    <row r="41" spans="1:19" ht="18.75" x14ac:dyDescent="0.2">
      <c r="M41" s="183" t="s">
        <v>1065</v>
      </c>
      <c r="N41" s="183" t="s">
        <v>1063</v>
      </c>
      <c r="O41" s="183" t="s">
        <v>1064</v>
      </c>
      <c r="P41"/>
      <c r="Q41"/>
      <c r="R41" s="3"/>
      <c r="S41"/>
    </row>
    <row r="42" spans="1:19" x14ac:dyDescent="0.2">
      <c r="M42"/>
      <c r="N42" s="46"/>
      <c r="O42"/>
      <c r="P42"/>
      <c r="Q42"/>
      <c r="R42" s="3"/>
      <c r="S42"/>
    </row>
    <row r="43" spans="1:19" x14ac:dyDescent="0.2">
      <c r="R43" s="26"/>
    </row>
    <row r="44" spans="1:19" x14ac:dyDescent="0.2">
      <c r="R44" s="26"/>
    </row>
  </sheetData>
  <phoneticPr fontId="12" type="noConversion"/>
  <pageMargins left="0.75" right="0.75" top="1" bottom="1" header="0.5" footer="0.5"/>
  <pageSetup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topLeftCell="I1" workbookViewId="0">
      <selection activeCell="J32" sqref="J32"/>
    </sheetView>
  </sheetViews>
  <sheetFormatPr defaultRowHeight="12.75" x14ac:dyDescent="0.2"/>
  <cols>
    <col min="2" max="2" width="10" customWidth="1"/>
    <col min="4" max="4" width="11.28515625" customWidth="1"/>
    <col min="6" max="6" width="11.140625" customWidth="1"/>
    <col min="8" max="8" width="9.7109375" customWidth="1"/>
  </cols>
  <sheetData>
    <row r="1" spans="1:29" x14ac:dyDescent="0.2">
      <c r="A1" t="s">
        <v>2165</v>
      </c>
      <c r="C1" t="s">
        <v>125</v>
      </c>
      <c r="E1" t="s">
        <v>126</v>
      </c>
      <c r="G1" t="s">
        <v>127</v>
      </c>
      <c r="I1" t="s">
        <v>128</v>
      </c>
      <c r="K1" s="74" t="s">
        <v>130</v>
      </c>
      <c r="M1" s="74" t="s">
        <v>421</v>
      </c>
      <c r="O1" s="74" t="s">
        <v>131</v>
      </c>
      <c r="Q1" s="74" t="s">
        <v>132</v>
      </c>
      <c r="S1" s="74" t="s">
        <v>133</v>
      </c>
      <c r="U1" s="74" t="s">
        <v>134</v>
      </c>
      <c r="W1" s="74" t="s">
        <v>135</v>
      </c>
      <c r="Y1" s="74" t="s">
        <v>136</v>
      </c>
      <c r="AA1" s="74" t="s">
        <v>137</v>
      </c>
      <c r="AC1" s="74" t="s">
        <v>138</v>
      </c>
    </row>
    <row r="2" spans="1:29" x14ac:dyDescent="0.2">
      <c r="A2" s="104" t="s">
        <v>2164</v>
      </c>
      <c r="C2" s="104" t="s">
        <v>2163</v>
      </c>
      <c r="E2" s="104" t="s">
        <v>2162</v>
      </c>
      <c r="G2" s="104" t="s">
        <v>2161</v>
      </c>
      <c r="I2" s="104" t="s">
        <v>2044</v>
      </c>
      <c r="K2" s="104" t="s">
        <v>2043</v>
      </c>
      <c r="M2" s="104" t="s">
        <v>2042</v>
      </c>
      <c r="O2" s="104" t="s">
        <v>2041</v>
      </c>
      <c r="Q2" s="104" t="s">
        <v>1924</v>
      </c>
      <c r="S2" s="104" t="s">
        <v>1923</v>
      </c>
      <c r="U2" s="104" t="s">
        <v>1922</v>
      </c>
      <c r="W2" s="104" t="s">
        <v>1921</v>
      </c>
      <c r="Y2" s="104" t="s">
        <v>1804</v>
      </c>
      <c r="AA2" s="104" t="s">
        <v>1803</v>
      </c>
      <c r="AC2" s="104" t="s">
        <v>1802</v>
      </c>
    </row>
    <row r="3" spans="1:29" x14ac:dyDescent="0.2">
      <c r="A3" s="104" t="s">
        <v>2160</v>
      </c>
      <c r="C3" s="104" t="s">
        <v>2159</v>
      </c>
      <c r="E3" s="104" t="s">
        <v>2158</v>
      </c>
      <c r="G3" s="104" t="s">
        <v>2157</v>
      </c>
      <c r="I3" s="104" t="s">
        <v>2040</v>
      </c>
      <c r="K3" s="104" t="s">
        <v>2039</v>
      </c>
      <c r="M3" s="104" t="s">
        <v>2038</v>
      </c>
      <c r="O3" s="104" t="s">
        <v>2037</v>
      </c>
      <c r="Q3" s="104" t="s">
        <v>1920</v>
      </c>
      <c r="S3" s="104" t="s">
        <v>1919</v>
      </c>
      <c r="U3" s="104" t="s">
        <v>1918</v>
      </c>
      <c r="W3" s="104" t="s">
        <v>1917</v>
      </c>
      <c r="Y3" s="104" t="s">
        <v>1800</v>
      </c>
      <c r="AA3" s="104" t="s">
        <v>1799</v>
      </c>
      <c r="AC3" s="104" t="s">
        <v>1798</v>
      </c>
    </row>
    <row r="4" spans="1:29" x14ac:dyDescent="0.2">
      <c r="A4" s="104" t="s">
        <v>2156</v>
      </c>
      <c r="C4" s="104" t="s">
        <v>2155</v>
      </c>
      <c r="E4" s="104" t="s">
        <v>2154</v>
      </c>
      <c r="G4" s="104" t="s">
        <v>2153</v>
      </c>
      <c r="I4" s="104" t="s">
        <v>2036</v>
      </c>
      <c r="K4" s="104" t="s">
        <v>2035</v>
      </c>
      <c r="M4" s="187" t="s">
        <v>2034</v>
      </c>
      <c r="O4" s="104" t="s">
        <v>2033</v>
      </c>
      <c r="Q4" s="104" t="s">
        <v>1916</v>
      </c>
      <c r="S4" s="104" t="s">
        <v>1915</v>
      </c>
      <c r="U4" s="104" t="s">
        <v>1914</v>
      </c>
      <c r="W4" s="104" t="s">
        <v>1913</v>
      </c>
      <c r="Y4" s="104" t="s">
        <v>1796</v>
      </c>
      <c r="AA4" s="104" t="s">
        <v>1795</v>
      </c>
      <c r="AC4" s="104" t="s">
        <v>1794</v>
      </c>
    </row>
    <row r="5" spans="1:29" x14ac:dyDescent="0.2">
      <c r="A5" s="104" t="s">
        <v>2152</v>
      </c>
      <c r="C5" s="104" t="s">
        <v>2151</v>
      </c>
      <c r="E5" s="104" t="s">
        <v>2150</v>
      </c>
      <c r="G5" s="104" t="s">
        <v>2149</v>
      </c>
      <c r="I5" s="104" t="s">
        <v>2032</v>
      </c>
      <c r="K5" s="104" t="s">
        <v>2031</v>
      </c>
      <c r="M5" s="104" t="s">
        <v>2030</v>
      </c>
      <c r="O5" s="104" t="s">
        <v>2029</v>
      </c>
      <c r="Q5" s="104" t="s">
        <v>1912</v>
      </c>
      <c r="S5" s="104" t="s">
        <v>1911</v>
      </c>
      <c r="U5" s="104" t="s">
        <v>1910</v>
      </c>
      <c r="W5" s="104" t="s">
        <v>1909</v>
      </c>
      <c r="Y5" s="104" t="s">
        <v>1792</v>
      </c>
      <c r="AA5" s="104" t="s">
        <v>1791</v>
      </c>
      <c r="AC5" s="104" t="s">
        <v>1790</v>
      </c>
    </row>
    <row r="6" spans="1:29" x14ac:dyDescent="0.2">
      <c r="A6" s="104" t="s">
        <v>2148</v>
      </c>
      <c r="C6" s="104" t="s">
        <v>2147</v>
      </c>
      <c r="E6" s="104" t="s">
        <v>2146</v>
      </c>
      <c r="G6" s="104" t="s">
        <v>2145</v>
      </c>
      <c r="I6" s="104" t="s">
        <v>2028</v>
      </c>
      <c r="K6" s="104" t="s">
        <v>2027</v>
      </c>
      <c r="M6" s="104" t="s">
        <v>2026</v>
      </c>
      <c r="O6" s="104" t="s">
        <v>2025</v>
      </c>
      <c r="Q6" s="104" t="s">
        <v>1908</v>
      </c>
      <c r="S6" s="104" t="s">
        <v>1907</v>
      </c>
      <c r="U6" s="104" t="s">
        <v>1906</v>
      </c>
      <c r="W6" s="104" t="s">
        <v>1905</v>
      </c>
      <c r="Y6" s="104" t="s">
        <v>1788</v>
      </c>
      <c r="AA6" s="104" t="s">
        <v>1787</v>
      </c>
      <c r="AC6" s="104" t="s">
        <v>1786</v>
      </c>
    </row>
    <row r="7" spans="1:29" x14ac:dyDescent="0.2">
      <c r="A7" s="104" t="s">
        <v>2144</v>
      </c>
      <c r="C7" s="104" t="s">
        <v>2143</v>
      </c>
      <c r="E7" s="104" t="s">
        <v>2142</v>
      </c>
      <c r="G7" s="104" t="s">
        <v>2141</v>
      </c>
      <c r="I7" s="104" t="s">
        <v>2024</v>
      </c>
      <c r="K7" s="104" t="s">
        <v>2023</v>
      </c>
      <c r="M7" s="104" t="s">
        <v>2022</v>
      </c>
      <c r="O7" s="104" t="s">
        <v>2021</v>
      </c>
      <c r="Q7" s="104" t="s">
        <v>1904</v>
      </c>
      <c r="S7" s="104" t="s">
        <v>1903</v>
      </c>
      <c r="U7" s="104" t="s">
        <v>1902</v>
      </c>
      <c r="W7" s="104" t="s">
        <v>1901</v>
      </c>
      <c r="Y7" s="104" t="s">
        <v>1784</v>
      </c>
      <c r="AA7" s="104" t="s">
        <v>1783</v>
      </c>
      <c r="AC7" s="104" t="s">
        <v>1782</v>
      </c>
    </row>
    <row r="8" spans="1:29" x14ac:dyDescent="0.2">
      <c r="A8" s="104" t="s">
        <v>2140</v>
      </c>
      <c r="C8" s="104" t="s">
        <v>2139</v>
      </c>
      <c r="E8" s="104" t="s">
        <v>2138</v>
      </c>
      <c r="G8" s="104" t="s">
        <v>2137</v>
      </c>
      <c r="I8" s="187" t="s">
        <v>2020</v>
      </c>
      <c r="K8" s="104" t="s">
        <v>2019</v>
      </c>
      <c r="M8" s="104" t="s">
        <v>2018</v>
      </c>
      <c r="O8" s="104" t="s">
        <v>2017</v>
      </c>
      <c r="Q8" s="104" t="s">
        <v>1900</v>
      </c>
      <c r="S8" s="104" t="s">
        <v>1899</v>
      </c>
      <c r="U8" s="104" t="s">
        <v>1898</v>
      </c>
      <c r="W8" s="104" t="s">
        <v>1897</v>
      </c>
      <c r="Y8" s="104" t="s">
        <v>1780</v>
      </c>
      <c r="AA8" s="104" t="s">
        <v>1779</v>
      </c>
      <c r="AC8" s="104" t="s">
        <v>1778</v>
      </c>
    </row>
    <row r="9" spans="1:29" x14ac:dyDescent="0.2">
      <c r="A9" s="104" t="s">
        <v>2136</v>
      </c>
      <c r="C9" s="104" t="s">
        <v>2135</v>
      </c>
      <c r="E9" s="104" t="s">
        <v>2134</v>
      </c>
      <c r="G9" s="104" t="s">
        <v>2133</v>
      </c>
      <c r="I9" s="104" t="s">
        <v>2016</v>
      </c>
      <c r="K9" s="104" t="s">
        <v>2015</v>
      </c>
      <c r="M9" s="104" t="s">
        <v>2014</v>
      </c>
      <c r="O9" s="104" t="s">
        <v>2013</v>
      </c>
      <c r="Q9" s="104" t="s">
        <v>1896</v>
      </c>
      <c r="S9" s="104" t="s">
        <v>1895</v>
      </c>
      <c r="U9" s="104" t="s">
        <v>1894</v>
      </c>
      <c r="W9" s="104" t="s">
        <v>1893</v>
      </c>
      <c r="Y9" s="104" t="s">
        <v>1776</v>
      </c>
      <c r="AA9" s="104" t="s">
        <v>1775</v>
      </c>
      <c r="AC9" s="104" t="s">
        <v>1774</v>
      </c>
    </row>
    <row r="10" spans="1:29" x14ac:dyDescent="0.2">
      <c r="A10" s="104" t="s">
        <v>2132</v>
      </c>
      <c r="C10" s="104" t="s">
        <v>2131</v>
      </c>
      <c r="E10" s="104" t="s">
        <v>2130</v>
      </c>
      <c r="G10" s="104" t="s">
        <v>2129</v>
      </c>
      <c r="I10" s="104" t="s">
        <v>2012</v>
      </c>
      <c r="K10" s="104" t="s">
        <v>2011</v>
      </c>
      <c r="M10" s="104" t="s">
        <v>2010</v>
      </c>
      <c r="O10" s="187" t="s">
        <v>2009</v>
      </c>
      <c r="Q10" s="104" t="s">
        <v>1892</v>
      </c>
      <c r="S10" s="104" t="s">
        <v>1891</v>
      </c>
      <c r="U10" s="104" t="s">
        <v>1890</v>
      </c>
      <c r="W10" s="104" t="s">
        <v>1889</v>
      </c>
      <c r="Y10" s="104" t="s">
        <v>1772</v>
      </c>
      <c r="AA10" s="187" t="s">
        <v>1771</v>
      </c>
      <c r="AC10" s="104" t="s">
        <v>1770</v>
      </c>
    </row>
    <row r="11" spans="1:29" x14ac:dyDescent="0.2">
      <c r="A11" s="104" t="s">
        <v>2128</v>
      </c>
      <c r="C11" s="187" t="s">
        <v>2127</v>
      </c>
      <c r="E11" s="104" t="s">
        <v>2126</v>
      </c>
      <c r="G11" s="104" t="s">
        <v>2125</v>
      </c>
      <c r="I11" s="104" t="s">
        <v>2008</v>
      </c>
      <c r="K11" s="104" t="s">
        <v>2007</v>
      </c>
      <c r="M11" s="104" t="s">
        <v>2006</v>
      </c>
      <c r="O11" s="104" t="s">
        <v>2005</v>
      </c>
      <c r="Q11" s="104" t="s">
        <v>1888</v>
      </c>
      <c r="S11" s="104" t="s">
        <v>1887</v>
      </c>
      <c r="U11" s="104" t="s">
        <v>1886</v>
      </c>
      <c r="W11" s="104" t="s">
        <v>1885</v>
      </c>
      <c r="Y11" s="104" t="s">
        <v>1768</v>
      </c>
      <c r="AA11" s="104" t="s">
        <v>1767</v>
      </c>
      <c r="AC11" s="104" t="s">
        <v>1766</v>
      </c>
    </row>
    <row r="12" spans="1:29" x14ac:dyDescent="0.2">
      <c r="A12" s="104" t="s">
        <v>2124</v>
      </c>
      <c r="C12" s="104" t="s">
        <v>2123</v>
      </c>
      <c r="E12" s="104" t="s">
        <v>2122</v>
      </c>
      <c r="G12" s="187" t="s">
        <v>2121</v>
      </c>
      <c r="I12" s="104" t="s">
        <v>2004</v>
      </c>
      <c r="K12" s="104" t="s">
        <v>2003</v>
      </c>
      <c r="M12" s="104" t="s">
        <v>2002</v>
      </c>
      <c r="O12" s="104" t="s">
        <v>2001</v>
      </c>
      <c r="Q12" s="187" t="s">
        <v>1884</v>
      </c>
      <c r="S12" s="187" t="s">
        <v>1883</v>
      </c>
      <c r="U12" s="104" t="s">
        <v>1882</v>
      </c>
      <c r="W12" s="187" t="s">
        <v>1881</v>
      </c>
      <c r="Y12" s="104" t="s">
        <v>1764</v>
      </c>
      <c r="AA12" s="187" t="s">
        <v>1763</v>
      </c>
      <c r="AC12" s="104" t="s">
        <v>1762</v>
      </c>
    </row>
    <row r="13" spans="1:29" x14ac:dyDescent="0.2">
      <c r="A13" s="187" t="s">
        <v>2120</v>
      </c>
      <c r="C13" s="104" t="s">
        <v>2119</v>
      </c>
      <c r="E13" s="104" t="s">
        <v>2118</v>
      </c>
      <c r="G13" s="104" t="s">
        <v>2117</v>
      </c>
      <c r="I13" s="104" t="s">
        <v>2000</v>
      </c>
      <c r="K13" s="187" t="s">
        <v>1999</v>
      </c>
      <c r="M13" s="104" t="s">
        <v>1998</v>
      </c>
      <c r="O13" s="187" t="s">
        <v>1997</v>
      </c>
      <c r="Q13" s="104" t="s">
        <v>1880</v>
      </c>
      <c r="S13" s="104" t="s">
        <v>1879</v>
      </c>
      <c r="U13" s="104" t="s">
        <v>1878</v>
      </c>
      <c r="W13" s="187" t="s">
        <v>1877</v>
      </c>
      <c r="Y13" s="187" t="s">
        <v>1760</v>
      </c>
      <c r="AA13" s="104" t="s">
        <v>1759</v>
      </c>
      <c r="AC13" s="187" t="s">
        <v>1758</v>
      </c>
    </row>
    <row r="14" spans="1:29" x14ac:dyDescent="0.2">
      <c r="A14" s="104" t="s">
        <v>2116</v>
      </c>
      <c r="C14" s="187" t="s">
        <v>2115</v>
      </c>
      <c r="E14" s="187" t="s">
        <v>2114</v>
      </c>
      <c r="G14" s="187" t="s">
        <v>2113</v>
      </c>
      <c r="I14" s="104" t="s">
        <v>1996</v>
      </c>
      <c r="K14" s="104" t="s">
        <v>1995</v>
      </c>
      <c r="M14" s="187" t="s">
        <v>1994</v>
      </c>
      <c r="O14" s="104" t="s">
        <v>1993</v>
      </c>
      <c r="Q14" s="104" t="s">
        <v>1876</v>
      </c>
      <c r="S14" s="187" t="s">
        <v>1875</v>
      </c>
      <c r="U14" s="187" t="s">
        <v>1874</v>
      </c>
      <c r="W14" s="104" t="s">
        <v>1873</v>
      </c>
      <c r="Y14" s="187" t="s">
        <v>1756</v>
      </c>
      <c r="AA14" s="104" t="s">
        <v>1755</v>
      </c>
      <c r="AC14" s="104" t="s">
        <v>1754</v>
      </c>
    </row>
    <row r="15" spans="1:29" x14ac:dyDescent="0.2">
      <c r="A15" s="187" t="s">
        <v>2112</v>
      </c>
      <c r="C15" s="104" t="s">
        <v>2111</v>
      </c>
      <c r="E15" s="187" t="s">
        <v>2110</v>
      </c>
      <c r="G15" s="187" t="s">
        <v>2109</v>
      </c>
      <c r="I15" s="187" t="s">
        <v>1992</v>
      </c>
      <c r="K15" s="187" t="s">
        <v>1991</v>
      </c>
      <c r="M15" s="187" t="s">
        <v>1990</v>
      </c>
      <c r="O15" s="104" t="s">
        <v>1989</v>
      </c>
      <c r="Q15" s="187" t="s">
        <v>1872</v>
      </c>
      <c r="S15" s="104" t="s">
        <v>1871</v>
      </c>
      <c r="U15" s="187" t="s">
        <v>1870</v>
      </c>
      <c r="W15" s="104" t="s">
        <v>1869</v>
      </c>
      <c r="Y15" s="104" t="s">
        <v>1752</v>
      </c>
      <c r="AA15" s="104" t="s">
        <v>1751</v>
      </c>
      <c r="AC15" s="187" t="s">
        <v>1750</v>
      </c>
    </row>
    <row r="16" spans="1:29" x14ac:dyDescent="0.2">
      <c r="A16" s="187" t="s">
        <v>2108</v>
      </c>
      <c r="C16" s="187" t="s">
        <v>2107</v>
      </c>
      <c r="E16" s="187" t="s">
        <v>2106</v>
      </c>
      <c r="G16" s="104" t="s">
        <v>2105</v>
      </c>
      <c r="I16" s="187" t="s">
        <v>1988</v>
      </c>
      <c r="K16" s="187" t="s">
        <v>1987</v>
      </c>
      <c r="M16" s="104" t="s">
        <v>1986</v>
      </c>
      <c r="O16" s="187" t="s">
        <v>1985</v>
      </c>
      <c r="Q16" s="187" t="s">
        <v>1868</v>
      </c>
      <c r="S16" s="187" t="s">
        <v>1867</v>
      </c>
      <c r="U16" s="187" t="s">
        <v>1866</v>
      </c>
      <c r="W16" s="187" t="s">
        <v>1865</v>
      </c>
      <c r="Y16" s="187" t="s">
        <v>1748</v>
      </c>
      <c r="AA16" s="187" t="s">
        <v>1747</v>
      </c>
      <c r="AC16" s="187" t="s">
        <v>1746</v>
      </c>
    </row>
    <row r="17" spans="1:29" x14ac:dyDescent="0.2">
      <c r="A17" s="187" t="s">
        <v>2104</v>
      </c>
      <c r="C17" s="74" t="s">
        <v>2103</v>
      </c>
      <c r="E17" s="187" t="s">
        <v>2102</v>
      </c>
      <c r="G17" s="187" t="s">
        <v>2101</v>
      </c>
      <c r="I17" s="187" t="s">
        <v>1984</v>
      </c>
      <c r="K17" s="74" t="s">
        <v>1983</v>
      </c>
      <c r="M17" s="74" t="s">
        <v>1982</v>
      </c>
      <c r="O17" s="74" t="s">
        <v>1981</v>
      </c>
      <c r="Q17" s="74" t="s">
        <v>1864</v>
      </c>
      <c r="S17" s="74" t="s">
        <v>1863</v>
      </c>
      <c r="U17" s="74" t="s">
        <v>1862</v>
      </c>
      <c r="W17" s="74" t="s">
        <v>1861</v>
      </c>
      <c r="Y17" s="187" t="s">
        <v>1744</v>
      </c>
      <c r="AA17" s="187" t="s">
        <v>1743</v>
      </c>
      <c r="AC17" s="187" t="s">
        <v>1742</v>
      </c>
    </row>
    <row r="18" spans="1:29" x14ac:dyDescent="0.2">
      <c r="A18" s="74" t="s">
        <v>2100</v>
      </c>
      <c r="C18" s="74" t="s">
        <v>2099</v>
      </c>
      <c r="E18" t="s">
        <v>2098</v>
      </c>
      <c r="G18" t="s">
        <v>2097</v>
      </c>
      <c r="I18" s="74" t="s">
        <v>1980</v>
      </c>
      <c r="K18" s="74" t="s">
        <v>1979</v>
      </c>
      <c r="M18" s="74" t="s">
        <v>1978</v>
      </c>
      <c r="O18" s="74" t="s">
        <v>1977</v>
      </c>
      <c r="Q18" s="74" t="s">
        <v>1860</v>
      </c>
      <c r="S18" s="74" t="s">
        <v>1859</v>
      </c>
      <c r="U18" s="74" t="s">
        <v>1858</v>
      </c>
      <c r="W18" s="74" t="s">
        <v>1857</v>
      </c>
      <c r="Y18" s="74" t="s">
        <v>1740</v>
      </c>
      <c r="AA18" s="74" t="s">
        <v>1739</v>
      </c>
      <c r="AC18" s="74" t="s">
        <v>1738</v>
      </c>
    </row>
    <row r="19" spans="1:29" x14ac:dyDescent="0.2">
      <c r="A19" s="74" t="s">
        <v>2096</v>
      </c>
      <c r="C19" s="74" t="s">
        <v>2095</v>
      </c>
      <c r="E19" s="74" t="s">
        <v>2094</v>
      </c>
      <c r="G19" s="74" t="s">
        <v>2093</v>
      </c>
      <c r="I19" s="74" t="s">
        <v>1976</v>
      </c>
      <c r="K19" s="74" t="s">
        <v>1975</v>
      </c>
      <c r="M19" s="74" t="s">
        <v>1974</v>
      </c>
      <c r="O19" s="74" t="s">
        <v>1973</v>
      </c>
      <c r="Q19" s="74" t="s">
        <v>1856</v>
      </c>
      <c r="S19" s="74" t="s">
        <v>1855</v>
      </c>
      <c r="U19" s="74" t="s">
        <v>1854</v>
      </c>
      <c r="W19" s="74" t="s">
        <v>1853</v>
      </c>
      <c r="Y19" s="74" t="s">
        <v>1736</v>
      </c>
      <c r="AA19" s="74" t="s">
        <v>1735</v>
      </c>
      <c r="AC19" s="74" t="s">
        <v>1734</v>
      </c>
    </row>
    <row r="20" spans="1:29" x14ac:dyDescent="0.2">
      <c r="A20" s="74" t="s">
        <v>2092</v>
      </c>
      <c r="C20" t="s">
        <v>2091</v>
      </c>
      <c r="E20" s="74" t="s">
        <v>2090</v>
      </c>
      <c r="G20" s="74" t="s">
        <v>2089</v>
      </c>
      <c r="I20" s="74" t="s">
        <v>1972</v>
      </c>
      <c r="K20" s="74" t="s">
        <v>1971</v>
      </c>
      <c r="M20" s="74" t="s">
        <v>1970</v>
      </c>
      <c r="O20" s="74" t="s">
        <v>1969</v>
      </c>
      <c r="Q20" s="74" t="s">
        <v>1852</v>
      </c>
      <c r="S20" s="74" t="s">
        <v>1851</v>
      </c>
      <c r="U20" s="74" t="s">
        <v>1850</v>
      </c>
      <c r="W20" s="74" t="s">
        <v>1849</v>
      </c>
      <c r="Y20" s="74" t="s">
        <v>1732</v>
      </c>
      <c r="AA20" s="74" t="s">
        <v>1731</v>
      </c>
      <c r="AC20" s="74" t="s">
        <v>1730</v>
      </c>
    </row>
    <row r="21" spans="1:29" x14ac:dyDescent="0.2">
      <c r="A21" s="74" t="s">
        <v>2088</v>
      </c>
      <c r="C21" s="74" t="s">
        <v>2087</v>
      </c>
      <c r="E21" s="74" t="s">
        <v>2086</v>
      </c>
      <c r="G21" s="74" t="s">
        <v>2085</v>
      </c>
      <c r="I21" s="74" t="s">
        <v>1968</v>
      </c>
      <c r="K21" s="74" t="s">
        <v>1967</v>
      </c>
      <c r="M21" s="74" t="s">
        <v>1966</v>
      </c>
      <c r="O21" s="74" t="s">
        <v>1965</v>
      </c>
      <c r="Q21" s="74" t="s">
        <v>1848</v>
      </c>
      <c r="S21" s="74" t="s">
        <v>1847</v>
      </c>
      <c r="U21" s="74" t="s">
        <v>1846</v>
      </c>
      <c r="W21" s="74" t="s">
        <v>1845</v>
      </c>
      <c r="Y21" s="74" t="s">
        <v>1728</v>
      </c>
      <c r="AA21" s="74" t="s">
        <v>1727</v>
      </c>
      <c r="AC21" s="74" t="s">
        <v>1726</v>
      </c>
    </row>
    <row r="22" spans="1:29" x14ac:dyDescent="0.2">
      <c r="A22" s="74" t="s">
        <v>2084</v>
      </c>
      <c r="C22" s="42" t="s">
        <v>2083</v>
      </c>
      <c r="E22" s="42" t="s">
        <v>2082</v>
      </c>
      <c r="G22" s="74" t="s">
        <v>2081</v>
      </c>
      <c r="I22" s="74" t="s">
        <v>1964</v>
      </c>
      <c r="K22" s="42" t="s">
        <v>1963</v>
      </c>
      <c r="M22" s="42" t="s">
        <v>1962</v>
      </c>
      <c r="O22" s="42" t="s">
        <v>1961</v>
      </c>
      <c r="Q22" s="42" t="s">
        <v>1844</v>
      </c>
      <c r="S22" s="42" t="s">
        <v>1843</v>
      </c>
      <c r="U22" s="42" t="s">
        <v>1842</v>
      </c>
      <c r="W22" s="42" t="s">
        <v>1841</v>
      </c>
      <c r="Y22" s="74" t="s">
        <v>1724</v>
      </c>
      <c r="AA22" s="74" t="s">
        <v>1723</v>
      </c>
      <c r="AC22" s="74" t="s">
        <v>1722</v>
      </c>
    </row>
    <row r="23" spans="1:29" x14ac:dyDescent="0.2">
      <c r="A23" s="42" t="s">
        <v>2080</v>
      </c>
      <c r="C23" s="74" t="s">
        <v>2079</v>
      </c>
      <c r="E23" s="74" t="s">
        <v>2078</v>
      </c>
      <c r="G23" s="42" t="s">
        <v>2077</v>
      </c>
      <c r="I23" s="42" t="s">
        <v>1960</v>
      </c>
      <c r="K23" s="42" t="s">
        <v>1959</v>
      </c>
      <c r="M23" s="42" t="s">
        <v>1958</v>
      </c>
      <c r="O23" s="42" t="s">
        <v>1957</v>
      </c>
      <c r="Q23" s="74" t="s">
        <v>1840</v>
      </c>
      <c r="S23" s="74" t="s">
        <v>1839</v>
      </c>
      <c r="U23" s="42" t="s">
        <v>1838</v>
      </c>
      <c r="W23" s="42" t="s">
        <v>1837</v>
      </c>
      <c r="Y23" s="42" t="s">
        <v>1720</v>
      </c>
      <c r="AA23" s="42" t="s">
        <v>1719</v>
      </c>
      <c r="AC23" s="42" t="s">
        <v>1718</v>
      </c>
    </row>
    <row r="24" spans="1:29" x14ac:dyDescent="0.2">
      <c r="A24" s="42" t="s">
        <v>2076</v>
      </c>
      <c r="C24" s="74" t="s">
        <v>2075</v>
      </c>
      <c r="E24" s="42" t="s">
        <v>2074</v>
      </c>
      <c r="G24" s="42" t="s">
        <v>2073</v>
      </c>
      <c r="I24" s="42" t="s">
        <v>1956</v>
      </c>
      <c r="K24" s="74" t="s">
        <v>1955</v>
      </c>
      <c r="M24" s="74" t="s">
        <v>1954</v>
      </c>
      <c r="O24" s="74" t="s">
        <v>1953</v>
      </c>
      <c r="Q24" s="74" t="s">
        <v>1836</v>
      </c>
      <c r="S24" s="74" t="s">
        <v>1835</v>
      </c>
      <c r="U24" s="74" t="s">
        <v>1834</v>
      </c>
      <c r="W24" s="74" t="s">
        <v>1833</v>
      </c>
      <c r="Y24" s="42" t="s">
        <v>1716</v>
      </c>
      <c r="AA24" s="74" t="s">
        <v>1715</v>
      </c>
      <c r="AC24" s="74" t="s">
        <v>1714</v>
      </c>
    </row>
    <row r="25" spans="1:29" x14ac:dyDescent="0.2">
      <c r="A25" s="74" t="s">
        <v>2072</v>
      </c>
      <c r="C25" s="74" t="s">
        <v>2071</v>
      </c>
      <c r="E25" s="74" t="s">
        <v>2070</v>
      </c>
      <c r="G25" s="74" t="s">
        <v>2069</v>
      </c>
      <c r="I25" s="74" t="s">
        <v>1952</v>
      </c>
      <c r="K25" s="74" t="s">
        <v>1951</v>
      </c>
      <c r="M25" s="74" t="s">
        <v>1950</v>
      </c>
      <c r="O25" s="74" t="s">
        <v>1949</v>
      </c>
      <c r="Q25" s="74" t="s">
        <v>1832</v>
      </c>
      <c r="S25" s="74" t="s">
        <v>1831</v>
      </c>
      <c r="U25" s="74" t="s">
        <v>1830</v>
      </c>
      <c r="W25" s="74" t="s">
        <v>1829</v>
      </c>
      <c r="Y25" s="74" t="s">
        <v>1712</v>
      </c>
      <c r="AA25" s="74" t="s">
        <v>1711</v>
      </c>
      <c r="AC25" s="74" t="s">
        <v>1710</v>
      </c>
    </row>
    <row r="26" spans="1:29" x14ac:dyDescent="0.2">
      <c r="A26" s="74" t="s">
        <v>2068</v>
      </c>
      <c r="C26" s="42" t="s">
        <v>2067</v>
      </c>
      <c r="E26" s="74" t="s">
        <v>2066</v>
      </c>
      <c r="G26" s="74" t="s">
        <v>2065</v>
      </c>
      <c r="I26" s="74" t="s">
        <v>1948</v>
      </c>
      <c r="K26" s="74" t="s">
        <v>1947</v>
      </c>
      <c r="M26" s="74" t="s">
        <v>1946</v>
      </c>
      <c r="O26" s="74" t="s">
        <v>1945</v>
      </c>
      <c r="P26" s="42"/>
      <c r="Q26" s="42" t="s">
        <v>1828</v>
      </c>
      <c r="S26" s="42" t="s">
        <v>1827</v>
      </c>
      <c r="U26" s="74" t="s">
        <v>1826</v>
      </c>
      <c r="W26" s="74" t="s">
        <v>1825</v>
      </c>
      <c r="Y26" s="74" t="s">
        <v>1708</v>
      </c>
      <c r="AA26" s="74" t="s">
        <v>1707</v>
      </c>
      <c r="AC26" s="42" t="s">
        <v>1706</v>
      </c>
    </row>
    <row r="27" spans="1:29" x14ac:dyDescent="0.2">
      <c r="A27" s="74" t="s">
        <v>2064</v>
      </c>
      <c r="B27" s="42"/>
      <c r="C27" s="42" t="s">
        <v>2063</v>
      </c>
      <c r="E27" s="74" t="s">
        <v>2062</v>
      </c>
      <c r="G27" s="74" t="s">
        <v>2061</v>
      </c>
      <c r="I27" s="42" t="s">
        <v>1944</v>
      </c>
      <c r="K27" s="42" t="s">
        <v>1943</v>
      </c>
      <c r="M27" s="42" t="s">
        <v>1942</v>
      </c>
      <c r="O27" s="42" t="s">
        <v>1941</v>
      </c>
      <c r="Q27" s="42" t="s">
        <v>1824</v>
      </c>
      <c r="S27" s="42" t="s">
        <v>1823</v>
      </c>
      <c r="U27" s="42" t="s">
        <v>1822</v>
      </c>
      <c r="W27" s="42" t="s">
        <v>1821</v>
      </c>
      <c r="Y27" s="74" t="s">
        <v>1704</v>
      </c>
      <c r="AA27" s="42" t="s">
        <v>1703</v>
      </c>
      <c r="AC27" s="74" t="s">
        <v>1702</v>
      </c>
    </row>
    <row r="28" spans="1:29" x14ac:dyDescent="0.2">
      <c r="A28" s="42" t="s">
        <v>2060</v>
      </c>
      <c r="C28" s="42" t="s">
        <v>2059</v>
      </c>
      <c r="E28" s="42" t="s">
        <v>2058</v>
      </c>
      <c r="G28" s="42" t="s">
        <v>2057</v>
      </c>
      <c r="I28" s="74" t="s">
        <v>1940</v>
      </c>
      <c r="K28" s="42" t="s">
        <v>1939</v>
      </c>
      <c r="M28" s="42" t="s">
        <v>1938</v>
      </c>
      <c r="O28" s="42" t="s">
        <v>1937</v>
      </c>
      <c r="Q28" s="42" t="s">
        <v>1820</v>
      </c>
      <c r="S28" s="42" t="s">
        <v>1819</v>
      </c>
      <c r="U28" s="42" t="s">
        <v>1818</v>
      </c>
      <c r="W28" s="42" t="s">
        <v>1817</v>
      </c>
      <c r="Y28" s="42" t="s">
        <v>1700</v>
      </c>
      <c r="AA28" s="42" t="s">
        <v>1699</v>
      </c>
      <c r="AC28" s="42" t="s">
        <v>1698</v>
      </c>
    </row>
    <row r="29" spans="1:29" x14ac:dyDescent="0.2">
      <c r="A29" s="42" t="s">
        <v>2056</v>
      </c>
      <c r="C29" s="42" t="s">
        <v>2055</v>
      </c>
      <c r="E29" s="42" t="s">
        <v>2054</v>
      </c>
      <c r="G29" s="42" t="s">
        <v>2053</v>
      </c>
      <c r="I29" s="42" t="s">
        <v>1936</v>
      </c>
      <c r="K29" s="42" t="s">
        <v>1935</v>
      </c>
      <c r="M29" s="42" t="s">
        <v>1934</v>
      </c>
      <c r="O29" s="42" t="s">
        <v>1933</v>
      </c>
      <c r="Q29" s="42" t="s">
        <v>1816</v>
      </c>
      <c r="S29" s="42" t="s">
        <v>1815</v>
      </c>
      <c r="U29" s="42" t="s">
        <v>1814</v>
      </c>
      <c r="W29" s="42" t="s">
        <v>1813</v>
      </c>
      <c r="Y29" s="42" t="s">
        <v>1696</v>
      </c>
      <c r="AA29" s="42" t="s">
        <v>1695</v>
      </c>
      <c r="AC29" s="42" t="s">
        <v>1694</v>
      </c>
    </row>
    <row r="30" spans="1:29" x14ac:dyDescent="0.2">
      <c r="A30" s="42" t="s">
        <v>2052</v>
      </c>
      <c r="C30" s="42" t="s">
        <v>2051</v>
      </c>
      <c r="E30" s="42" t="s">
        <v>2050</v>
      </c>
      <c r="G30" s="42" t="s">
        <v>2049</v>
      </c>
      <c r="I30" s="42" t="s">
        <v>1932</v>
      </c>
      <c r="K30" s="42" t="s">
        <v>1931</v>
      </c>
      <c r="M30" s="42" t="s">
        <v>1930</v>
      </c>
      <c r="O30" s="42" t="s">
        <v>1929</v>
      </c>
      <c r="Q30" s="42" t="s">
        <v>1812</v>
      </c>
      <c r="S30" s="42" t="s">
        <v>1811</v>
      </c>
      <c r="U30" s="42" t="s">
        <v>1810</v>
      </c>
      <c r="W30" s="42" t="s">
        <v>1809</v>
      </c>
      <c r="Y30" s="42" t="s">
        <v>1692</v>
      </c>
      <c r="AA30" s="42" t="s">
        <v>1691</v>
      </c>
      <c r="AC30" s="42" t="s">
        <v>1690</v>
      </c>
    </row>
    <row r="31" spans="1:29" x14ac:dyDescent="0.2">
      <c r="A31" s="42" t="s">
        <v>2048</v>
      </c>
      <c r="C31" s="42" t="s">
        <v>2047</v>
      </c>
      <c r="E31" s="42" t="s">
        <v>2046</v>
      </c>
      <c r="G31" s="42" t="s">
        <v>2045</v>
      </c>
      <c r="I31" s="42" t="s">
        <v>1928</v>
      </c>
      <c r="K31" s="42" t="s">
        <v>1927</v>
      </c>
      <c r="M31" s="42" t="s">
        <v>1926</v>
      </c>
      <c r="O31" s="42" t="s">
        <v>1925</v>
      </c>
      <c r="Q31" s="42" t="s">
        <v>1808</v>
      </c>
      <c r="S31" s="42" t="s">
        <v>1807</v>
      </c>
      <c r="U31" s="42" t="s">
        <v>1806</v>
      </c>
      <c r="W31" s="42" t="s">
        <v>1805</v>
      </c>
      <c r="Y31" s="42" t="s">
        <v>1688</v>
      </c>
      <c r="AA31" s="42" t="s">
        <v>1687</v>
      </c>
      <c r="AC31" s="42" t="s">
        <v>1686</v>
      </c>
    </row>
    <row r="32" spans="1:29" x14ac:dyDescent="0.2">
      <c r="A32" s="74"/>
      <c r="C32" s="74"/>
      <c r="E32" s="74"/>
      <c r="G32" s="74"/>
    </row>
    <row r="33" spans="1:29" x14ac:dyDescent="0.2">
      <c r="C33" s="74"/>
    </row>
    <row r="34" spans="1:29" x14ac:dyDescent="0.2">
      <c r="A34" s="74" t="s">
        <v>139</v>
      </c>
      <c r="C34" s="74" t="s">
        <v>140</v>
      </c>
      <c r="E34" s="74" t="s">
        <v>126</v>
      </c>
      <c r="G34" s="74" t="s">
        <v>141</v>
      </c>
      <c r="I34" s="74" t="s">
        <v>142</v>
      </c>
      <c r="K34" s="74" t="s">
        <v>129</v>
      </c>
      <c r="M34" t="s">
        <v>143</v>
      </c>
      <c r="O34" t="s">
        <v>130</v>
      </c>
      <c r="Q34" t="s">
        <v>144</v>
      </c>
      <c r="S34" t="s">
        <v>132</v>
      </c>
      <c r="U34" t="s">
        <v>145</v>
      </c>
      <c r="W34" t="s">
        <v>146</v>
      </c>
      <c r="Y34" t="s">
        <v>147</v>
      </c>
      <c r="AA34" t="s">
        <v>148</v>
      </c>
      <c r="AC34" t="s">
        <v>149</v>
      </c>
    </row>
    <row r="35" spans="1:29" x14ac:dyDescent="0.2">
      <c r="A35" s="104" t="s">
        <v>1801</v>
      </c>
      <c r="C35" s="104" t="s">
        <v>1684</v>
      </c>
      <c r="E35" s="104" t="s">
        <v>1683</v>
      </c>
      <c r="G35" s="104" t="s">
        <v>1682</v>
      </c>
      <c r="I35" s="104" t="s">
        <v>1681</v>
      </c>
      <c r="K35" s="104" t="s">
        <v>1564</v>
      </c>
      <c r="M35" s="104" t="s">
        <v>1563</v>
      </c>
      <c r="O35" s="104" t="s">
        <v>1562</v>
      </c>
      <c r="Q35" s="104" t="s">
        <v>1561</v>
      </c>
      <c r="S35" s="104" t="s">
        <v>1444</v>
      </c>
      <c r="U35" s="104" t="s">
        <v>1443</v>
      </c>
      <c r="W35" s="104" t="s">
        <v>1442</v>
      </c>
      <c r="Y35" s="104" t="s">
        <v>1441</v>
      </c>
      <c r="AA35" s="104" t="s">
        <v>1325</v>
      </c>
      <c r="AC35" s="104" t="s">
        <v>1324</v>
      </c>
    </row>
    <row r="36" spans="1:29" x14ac:dyDescent="0.2">
      <c r="A36" s="104" t="s">
        <v>1797</v>
      </c>
      <c r="C36" s="104" t="s">
        <v>1680</v>
      </c>
      <c r="E36" s="104" t="s">
        <v>1679</v>
      </c>
      <c r="G36" s="104" t="s">
        <v>1678</v>
      </c>
      <c r="I36" s="104" t="s">
        <v>1677</v>
      </c>
      <c r="K36" s="104" t="s">
        <v>1560</v>
      </c>
      <c r="M36" s="104" t="s">
        <v>1559</v>
      </c>
      <c r="O36" s="104" t="s">
        <v>1558</v>
      </c>
      <c r="Q36" s="104" t="s">
        <v>1557</v>
      </c>
      <c r="S36" s="104" t="s">
        <v>1440</v>
      </c>
      <c r="U36" s="104" t="s">
        <v>1439</v>
      </c>
      <c r="W36" s="104" t="s">
        <v>1438</v>
      </c>
      <c r="Y36" s="187" t="s">
        <v>1437</v>
      </c>
      <c r="AA36" s="104" t="s">
        <v>1323</v>
      </c>
      <c r="AC36" s="104" t="s">
        <v>1322</v>
      </c>
    </row>
    <row r="37" spans="1:29" x14ac:dyDescent="0.2">
      <c r="A37" s="104" t="s">
        <v>1793</v>
      </c>
      <c r="C37" s="104" t="s">
        <v>1676</v>
      </c>
      <c r="E37" s="104" t="s">
        <v>1675</v>
      </c>
      <c r="G37" s="104" t="s">
        <v>1674</v>
      </c>
      <c r="I37" s="104" t="s">
        <v>1673</v>
      </c>
      <c r="K37" s="104" t="s">
        <v>1556</v>
      </c>
      <c r="M37" s="104" t="s">
        <v>1555</v>
      </c>
      <c r="O37" s="104" t="s">
        <v>1554</v>
      </c>
      <c r="Q37" s="104" t="s">
        <v>1553</v>
      </c>
      <c r="S37" s="104" t="s">
        <v>1436</v>
      </c>
      <c r="U37" s="104" t="s">
        <v>1435</v>
      </c>
      <c r="W37" s="104" t="s">
        <v>1434</v>
      </c>
      <c r="Y37" s="104" t="s">
        <v>1433</v>
      </c>
      <c r="AA37" s="104" t="s">
        <v>1321</v>
      </c>
      <c r="AC37" s="104" t="s">
        <v>1320</v>
      </c>
    </row>
    <row r="38" spans="1:29" x14ac:dyDescent="0.2">
      <c r="A38" s="187" t="s">
        <v>1789</v>
      </c>
      <c r="C38" s="104" t="s">
        <v>1672</v>
      </c>
      <c r="E38" s="104" t="s">
        <v>1671</v>
      </c>
      <c r="G38" s="104" t="s">
        <v>1670</v>
      </c>
      <c r="I38" s="104" t="s">
        <v>1669</v>
      </c>
      <c r="K38" s="104" t="s">
        <v>1552</v>
      </c>
      <c r="M38" s="104" t="s">
        <v>1551</v>
      </c>
      <c r="O38" s="104" t="s">
        <v>1550</v>
      </c>
      <c r="Q38" s="104" t="s">
        <v>1549</v>
      </c>
      <c r="S38" s="104" t="s">
        <v>1432</v>
      </c>
      <c r="U38" s="104" t="s">
        <v>1431</v>
      </c>
      <c r="W38" s="104" t="s">
        <v>1430</v>
      </c>
      <c r="Y38" s="104" t="s">
        <v>1429</v>
      </c>
      <c r="AA38" s="104" t="s">
        <v>1319</v>
      </c>
      <c r="AC38" s="104" t="s">
        <v>1318</v>
      </c>
    </row>
    <row r="39" spans="1:29" x14ac:dyDescent="0.2">
      <c r="A39" s="104" t="s">
        <v>1785</v>
      </c>
      <c r="C39" s="104" t="s">
        <v>1668</v>
      </c>
      <c r="E39" s="104" t="s">
        <v>1667</v>
      </c>
      <c r="G39" s="104" t="s">
        <v>1666</v>
      </c>
      <c r="I39" s="104" t="s">
        <v>1665</v>
      </c>
      <c r="K39" s="104" t="s">
        <v>1548</v>
      </c>
      <c r="M39" s="104" t="s">
        <v>1547</v>
      </c>
      <c r="O39" s="104" t="s">
        <v>1546</v>
      </c>
      <c r="Q39" s="104" t="s">
        <v>1545</v>
      </c>
      <c r="S39" s="104" t="s">
        <v>1428</v>
      </c>
      <c r="U39" s="104" t="s">
        <v>1427</v>
      </c>
      <c r="W39" s="104" t="s">
        <v>1426</v>
      </c>
      <c r="Y39" s="104" t="s">
        <v>1425</v>
      </c>
      <c r="AA39" s="104" t="s">
        <v>1317</v>
      </c>
      <c r="AC39" s="104" t="s">
        <v>1316</v>
      </c>
    </row>
    <row r="40" spans="1:29" x14ac:dyDescent="0.2">
      <c r="A40" s="104" t="s">
        <v>1781</v>
      </c>
      <c r="C40" s="104" t="s">
        <v>1664</v>
      </c>
      <c r="E40" s="104" t="s">
        <v>1663</v>
      </c>
      <c r="G40" s="104" t="s">
        <v>1662</v>
      </c>
      <c r="I40" s="104" t="s">
        <v>1661</v>
      </c>
      <c r="K40" s="104" t="s">
        <v>1544</v>
      </c>
      <c r="M40" s="104" t="s">
        <v>1543</v>
      </c>
      <c r="O40" s="104" t="s">
        <v>1542</v>
      </c>
      <c r="Q40" s="104" t="s">
        <v>1541</v>
      </c>
      <c r="S40" s="104" t="s">
        <v>1424</v>
      </c>
      <c r="U40" s="104" t="s">
        <v>1423</v>
      </c>
      <c r="W40" s="187" t="s">
        <v>1422</v>
      </c>
      <c r="Y40" s="104" t="s">
        <v>1421</v>
      </c>
      <c r="AA40" s="104" t="s">
        <v>1315</v>
      </c>
      <c r="AC40" s="104" t="s">
        <v>1314</v>
      </c>
    </row>
    <row r="41" spans="1:29" x14ac:dyDescent="0.2">
      <c r="A41" s="104" t="s">
        <v>1777</v>
      </c>
      <c r="C41" s="104" t="s">
        <v>1660</v>
      </c>
      <c r="E41" s="104" t="s">
        <v>1659</v>
      </c>
      <c r="G41" s="104" t="s">
        <v>1658</v>
      </c>
      <c r="I41" s="104" t="s">
        <v>1657</v>
      </c>
      <c r="K41" s="104" t="s">
        <v>1540</v>
      </c>
      <c r="M41" s="104" t="s">
        <v>1539</v>
      </c>
      <c r="O41" s="104" t="s">
        <v>1538</v>
      </c>
      <c r="Q41" s="104" t="s">
        <v>1537</v>
      </c>
      <c r="S41" s="104" t="s">
        <v>1420</v>
      </c>
      <c r="U41" s="104" t="s">
        <v>1419</v>
      </c>
      <c r="W41" s="104" t="s">
        <v>1418</v>
      </c>
      <c r="Y41" s="104" t="s">
        <v>1417</v>
      </c>
      <c r="AA41" s="104" t="s">
        <v>1313</v>
      </c>
      <c r="AC41" s="104" t="s">
        <v>1312</v>
      </c>
    </row>
    <row r="42" spans="1:29" x14ac:dyDescent="0.2">
      <c r="A42" s="104" t="s">
        <v>1773</v>
      </c>
      <c r="C42" s="104" t="s">
        <v>1656</v>
      </c>
      <c r="E42" s="104" t="s">
        <v>1655</v>
      </c>
      <c r="G42" s="104" t="s">
        <v>1654</v>
      </c>
      <c r="I42" s="104" t="s">
        <v>1653</v>
      </c>
      <c r="K42" s="104" t="s">
        <v>1536</v>
      </c>
      <c r="M42" s="104" t="s">
        <v>1535</v>
      </c>
      <c r="O42" s="104" t="s">
        <v>1534</v>
      </c>
      <c r="Q42" s="104" t="s">
        <v>1533</v>
      </c>
      <c r="S42" s="104" t="s">
        <v>1416</v>
      </c>
      <c r="U42" s="104" t="s">
        <v>1415</v>
      </c>
      <c r="W42" s="104" t="s">
        <v>1414</v>
      </c>
      <c r="Y42" s="104" t="s">
        <v>1413</v>
      </c>
      <c r="AA42" s="104" t="s">
        <v>1311</v>
      </c>
      <c r="AC42" s="187" t="s">
        <v>1310</v>
      </c>
    </row>
    <row r="43" spans="1:29" x14ac:dyDescent="0.2">
      <c r="A43" s="104" t="s">
        <v>1769</v>
      </c>
      <c r="C43" s="104" t="s">
        <v>1652</v>
      </c>
      <c r="E43" s="104" t="s">
        <v>1651</v>
      </c>
      <c r="G43" s="104" t="s">
        <v>1650</v>
      </c>
      <c r="I43" s="104" t="s">
        <v>1649</v>
      </c>
      <c r="K43" s="104" t="s">
        <v>1532</v>
      </c>
      <c r="M43" s="104" t="s">
        <v>1531</v>
      </c>
      <c r="O43" s="104" t="s">
        <v>1530</v>
      </c>
      <c r="Q43" s="104" t="s">
        <v>1529</v>
      </c>
      <c r="S43" s="104" t="s">
        <v>1412</v>
      </c>
      <c r="U43" s="104" t="s">
        <v>1411</v>
      </c>
      <c r="W43" s="187" t="s">
        <v>1410</v>
      </c>
      <c r="Y43" s="104" t="s">
        <v>1409</v>
      </c>
      <c r="AA43" s="104" t="s">
        <v>1309</v>
      </c>
      <c r="AC43" s="104" t="s">
        <v>1308</v>
      </c>
    </row>
    <row r="44" spans="1:29" x14ac:dyDescent="0.2">
      <c r="A44" s="104" t="s">
        <v>1765</v>
      </c>
      <c r="C44" s="187" t="s">
        <v>1648</v>
      </c>
      <c r="E44" s="104" t="s">
        <v>1647</v>
      </c>
      <c r="G44" s="104" t="s">
        <v>1646</v>
      </c>
      <c r="I44" s="104" t="s">
        <v>1645</v>
      </c>
      <c r="K44" s="104" t="s">
        <v>1528</v>
      </c>
      <c r="M44" s="104" t="s">
        <v>1527</v>
      </c>
      <c r="O44" s="104" t="s">
        <v>1526</v>
      </c>
      <c r="Q44" s="187" t="s">
        <v>1525</v>
      </c>
      <c r="S44" s="104" t="s">
        <v>1408</v>
      </c>
      <c r="U44" s="104" t="s">
        <v>1407</v>
      </c>
      <c r="W44" s="104" t="s">
        <v>1406</v>
      </c>
      <c r="Y44" s="104" t="s">
        <v>1405</v>
      </c>
      <c r="AA44" s="104" t="s">
        <v>1307</v>
      </c>
      <c r="AC44" s="187" t="s">
        <v>1306</v>
      </c>
    </row>
    <row r="45" spans="1:29" x14ac:dyDescent="0.2">
      <c r="A45" s="104" t="s">
        <v>1761</v>
      </c>
      <c r="C45" s="104" t="s">
        <v>1644</v>
      </c>
      <c r="E45" s="104" t="s">
        <v>1643</v>
      </c>
      <c r="G45" s="187" t="s">
        <v>1642</v>
      </c>
      <c r="I45" s="104" t="s">
        <v>1641</v>
      </c>
      <c r="K45" s="104" t="s">
        <v>1524</v>
      </c>
      <c r="M45" s="104" t="s">
        <v>1523</v>
      </c>
      <c r="O45" s="104" t="s">
        <v>1522</v>
      </c>
      <c r="Q45" s="104" t="s">
        <v>1521</v>
      </c>
      <c r="S45" s="104" t="s">
        <v>1404</v>
      </c>
      <c r="U45" s="104" t="s">
        <v>1403</v>
      </c>
      <c r="W45" s="187" t="s">
        <v>1402</v>
      </c>
      <c r="Y45" s="104" t="s">
        <v>1401</v>
      </c>
      <c r="AA45" s="187" t="s">
        <v>1305</v>
      </c>
      <c r="AC45" s="104" t="s">
        <v>1304</v>
      </c>
    </row>
    <row r="46" spans="1:29" x14ac:dyDescent="0.2">
      <c r="A46" s="104" t="s">
        <v>1757</v>
      </c>
      <c r="C46" s="104" t="s">
        <v>1640</v>
      </c>
      <c r="E46" s="104" t="s">
        <v>1639</v>
      </c>
      <c r="G46" s="104" t="s">
        <v>1638</v>
      </c>
      <c r="I46" s="187" t="s">
        <v>1637</v>
      </c>
      <c r="K46" s="104" t="s">
        <v>1520</v>
      </c>
      <c r="M46" s="187" t="s">
        <v>1519</v>
      </c>
      <c r="O46" s="187" t="s">
        <v>1518</v>
      </c>
      <c r="Q46" s="104" t="s">
        <v>1517</v>
      </c>
      <c r="S46" s="104" t="s">
        <v>1400</v>
      </c>
      <c r="U46" s="104" t="s">
        <v>1399</v>
      </c>
      <c r="W46" s="104" t="s">
        <v>1398</v>
      </c>
      <c r="Y46" s="104" t="s">
        <v>1397</v>
      </c>
      <c r="AA46" s="187" t="s">
        <v>1303</v>
      </c>
      <c r="AC46" s="104" t="s">
        <v>1302</v>
      </c>
    </row>
    <row r="47" spans="1:29" x14ac:dyDescent="0.2">
      <c r="A47" s="104" t="s">
        <v>1753</v>
      </c>
      <c r="C47" s="187" t="s">
        <v>1636</v>
      </c>
      <c r="E47" s="187" t="s">
        <v>1635</v>
      </c>
      <c r="G47" s="104" t="s">
        <v>1634</v>
      </c>
      <c r="I47" s="104" t="s">
        <v>1633</v>
      </c>
      <c r="K47" s="187" t="s">
        <v>1516</v>
      </c>
      <c r="M47" s="104" t="s">
        <v>1515</v>
      </c>
      <c r="O47" s="187" t="s">
        <v>1514</v>
      </c>
      <c r="Q47" s="104" t="s">
        <v>1513</v>
      </c>
      <c r="S47" s="187" t="s">
        <v>1396</v>
      </c>
      <c r="U47" s="187" t="s">
        <v>1395</v>
      </c>
      <c r="W47" s="104" t="s">
        <v>1394</v>
      </c>
      <c r="Y47" s="104" t="s">
        <v>1393</v>
      </c>
      <c r="AA47" s="104" t="s">
        <v>1301</v>
      </c>
      <c r="AC47" s="104" t="s">
        <v>1300</v>
      </c>
    </row>
    <row r="48" spans="1:29" x14ac:dyDescent="0.2">
      <c r="A48" s="187" t="s">
        <v>1749</v>
      </c>
      <c r="C48" s="104" t="s">
        <v>1632</v>
      </c>
      <c r="E48" s="187" t="s">
        <v>1631</v>
      </c>
      <c r="G48" s="187" t="s">
        <v>1630</v>
      </c>
      <c r="I48" s="187" t="s">
        <v>1629</v>
      </c>
      <c r="K48" s="187" t="s">
        <v>1512</v>
      </c>
      <c r="M48" s="187" t="s">
        <v>1511</v>
      </c>
      <c r="O48" s="104" t="s">
        <v>1510</v>
      </c>
      <c r="Q48" s="187" t="s">
        <v>1509</v>
      </c>
      <c r="S48" s="187" t="s">
        <v>1375</v>
      </c>
      <c r="U48" s="187" t="s">
        <v>1392</v>
      </c>
      <c r="W48" s="187" t="s">
        <v>1391</v>
      </c>
      <c r="Y48" s="187" t="s">
        <v>1390</v>
      </c>
      <c r="AA48" s="187" t="s">
        <v>1299</v>
      </c>
      <c r="AC48" s="104" t="s">
        <v>1298</v>
      </c>
    </row>
    <row r="49" spans="1:29" x14ac:dyDescent="0.2">
      <c r="A49" s="187" t="s">
        <v>1745</v>
      </c>
      <c r="C49" s="187" t="s">
        <v>1628</v>
      </c>
      <c r="E49" s="187" t="s">
        <v>1627</v>
      </c>
      <c r="G49" s="187" t="s">
        <v>1626</v>
      </c>
      <c r="I49" s="74" t="s">
        <v>1625</v>
      </c>
      <c r="K49" s="187" t="s">
        <v>1508</v>
      </c>
      <c r="M49" s="187" t="s">
        <v>1507</v>
      </c>
      <c r="O49" s="187" t="s">
        <v>1506</v>
      </c>
      <c r="Q49" s="187" t="s">
        <v>1505</v>
      </c>
      <c r="S49" s="187" t="s">
        <v>1389</v>
      </c>
      <c r="U49" s="187" t="s">
        <v>1388</v>
      </c>
      <c r="W49" s="104" t="s">
        <v>1387</v>
      </c>
      <c r="Y49" s="74" t="s">
        <v>1386</v>
      </c>
      <c r="AA49" s="104" t="s">
        <v>1297</v>
      </c>
      <c r="AC49" s="187" t="s">
        <v>1296</v>
      </c>
    </row>
    <row r="50" spans="1:29" x14ac:dyDescent="0.2">
      <c r="A50" s="187" t="s">
        <v>1741</v>
      </c>
      <c r="C50" s="187" t="s">
        <v>1624</v>
      </c>
      <c r="E50" s="74" t="s">
        <v>1623</v>
      </c>
      <c r="G50" s="187" t="s">
        <v>1622</v>
      </c>
      <c r="I50" s="74" t="s">
        <v>1621</v>
      </c>
      <c r="K50" s="187" t="s">
        <v>1504</v>
      </c>
      <c r="M50" s="74" t="s">
        <v>1503</v>
      </c>
      <c r="O50" s="74" t="s">
        <v>1502</v>
      </c>
      <c r="Q50" s="74" t="s">
        <v>1501</v>
      </c>
      <c r="S50" s="74" t="s">
        <v>1385</v>
      </c>
      <c r="U50" s="187" t="s">
        <v>1384</v>
      </c>
      <c r="W50" s="104" t="s">
        <v>1383</v>
      </c>
      <c r="Y50" s="74" t="s">
        <v>1382</v>
      </c>
      <c r="AA50" s="187" t="s">
        <v>1295</v>
      </c>
      <c r="AC50" s="187" t="s">
        <v>1294</v>
      </c>
    </row>
    <row r="51" spans="1:29" x14ac:dyDescent="0.2">
      <c r="A51" s="74" t="s">
        <v>1737</v>
      </c>
      <c r="C51" s="187" t="s">
        <v>1620</v>
      </c>
      <c r="E51" s="74" t="s">
        <v>1619</v>
      </c>
      <c r="G51" s="74" t="s">
        <v>1618</v>
      </c>
      <c r="I51" s="74" t="s">
        <v>1617</v>
      </c>
      <c r="K51" s="74" t="s">
        <v>1500</v>
      </c>
      <c r="M51" s="74" t="s">
        <v>1499</v>
      </c>
      <c r="O51" t="s">
        <v>1498</v>
      </c>
      <c r="Q51" s="74" t="s">
        <v>1497</v>
      </c>
      <c r="S51" s="74" t="s">
        <v>1381</v>
      </c>
      <c r="U51" s="74" t="s">
        <v>1380</v>
      </c>
      <c r="W51" t="s">
        <v>1379</v>
      </c>
      <c r="Y51" s="74" t="s">
        <v>1378</v>
      </c>
      <c r="AA51" s="74" t="s">
        <v>1293</v>
      </c>
      <c r="AC51" s="74" t="s">
        <v>1292</v>
      </c>
    </row>
    <row r="52" spans="1:29" x14ac:dyDescent="0.2">
      <c r="A52" s="74" t="s">
        <v>1733</v>
      </c>
      <c r="C52" s="74" t="s">
        <v>1616</v>
      </c>
      <c r="E52" s="74" t="s">
        <v>1615</v>
      </c>
      <c r="G52" s="74" t="s">
        <v>1614</v>
      </c>
      <c r="I52" s="74" t="s">
        <v>1613</v>
      </c>
      <c r="K52" s="74" t="s">
        <v>1496</v>
      </c>
      <c r="M52" s="74" t="s">
        <v>1495</v>
      </c>
      <c r="O52" s="74" t="s">
        <v>1494</v>
      </c>
      <c r="Q52" s="74" t="s">
        <v>1493</v>
      </c>
      <c r="S52" s="74" t="s">
        <v>1377</v>
      </c>
      <c r="U52" s="74" t="s">
        <v>1376</v>
      </c>
      <c r="W52" s="74" t="s">
        <v>1375</v>
      </c>
      <c r="Y52" s="74" t="s">
        <v>1374</v>
      </c>
      <c r="AA52" s="74" t="s">
        <v>1291</v>
      </c>
      <c r="AC52" s="74" t="s">
        <v>1290</v>
      </c>
    </row>
    <row r="53" spans="1:29" x14ac:dyDescent="0.2">
      <c r="A53" s="74" t="s">
        <v>1729</v>
      </c>
      <c r="C53" s="74" t="s">
        <v>1612</v>
      </c>
      <c r="E53" s="74" t="s">
        <v>1611</v>
      </c>
      <c r="G53" s="74" t="s">
        <v>1610</v>
      </c>
      <c r="I53" s="74" t="s">
        <v>1609</v>
      </c>
      <c r="K53" s="74" t="s">
        <v>1492</v>
      </c>
      <c r="M53" s="74" t="s">
        <v>1491</v>
      </c>
      <c r="O53" s="74" t="s">
        <v>1490</v>
      </c>
      <c r="Q53" s="74" t="s">
        <v>1489</v>
      </c>
      <c r="S53" s="74" t="s">
        <v>1373</v>
      </c>
      <c r="U53" s="74" t="s">
        <v>1372</v>
      </c>
      <c r="W53" s="74" t="s">
        <v>1371</v>
      </c>
      <c r="Y53" s="74" t="s">
        <v>1370</v>
      </c>
      <c r="AA53" s="74" t="s">
        <v>1289</v>
      </c>
      <c r="AC53" s="74" t="s">
        <v>1288</v>
      </c>
    </row>
    <row r="54" spans="1:29" x14ac:dyDescent="0.2">
      <c r="A54" s="74" t="s">
        <v>1725</v>
      </c>
      <c r="C54" s="74" t="s">
        <v>1608</v>
      </c>
      <c r="E54" s="74" t="s">
        <v>1607</v>
      </c>
      <c r="G54" s="74" t="s">
        <v>1606</v>
      </c>
      <c r="I54" s="42" t="s">
        <v>1605</v>
      </c>
      <c r="K54" s="74" t="s">
        <v>1488</v>
      </c>
      <c r="M54" s="74" t="s">
        <v>1487</v>
      </c>
      <c r="O54" s="74" t="s">
        <v>1486</v>
      </c>
      <c r="Q54" s="74" t="s">
        <v>1485</v>
      </c>
      <c r="S54" s="74" t="s">
        <v>1369</v>
      </c>
      <c r="U54" s="74" t="s">
        <v>1368</v>
      </c>
      <c r="W54" s="74" t="s">
        <v>1367</v>
      </c>
      <c r="Y54" s="42" t="s">
        <v>1366</v>
      </c>
      <c r="AA54" s="74" t="s">
        <v>1287</v>
      </c>
      <c r="AC54" s="74" t="s">
        <v>1286</v>
      </c>
    </row>
    <row r="55" spans="1:29" x14ac:dyDescent="0.2">
      <c r="A55" s="74" t="s">
        <v>1721</v>
      </c>
      <c r="C55" s="74" t="s">
        <v>1604</v>
      </c>
      <c r="E55" s="42" t="s">
        <v>1603</v>
      </c>
      <c r="G55" s="74" t="s">
        <v>1602</v>
      </c>
      <c r="I55" s="42" t="s">
        <v>1601</v>
      </c>
      <c r="K55" s="74" t="s">
        <v>1484</v>
      </c>
      <c r="M55" s="42" t="s">
        <v>1483</v>
      </c>
      <c r="O55" s="42" t="s">
        <v>1482</v>
      </c>
      <c r="Q55" s="42" t="s">
        <v>1481</v>
      </c>
      <c r="S55" s="42" t="s">
        <v>1365</v>
      </c>
      <c r="U55" s="74" t="s">
        <v>1364</v>
      </c>
      <c r="W55" s="74" t="s">
        <v>1363</v>
      </c>
      <c r="Y55" s="74" t="s">
        <v>1362</v>
      </c>
      <c r="AA55" s="74" t="s">
        <v>1285</v>
      </c>
      <c r="AC55" s="74" t="s">
        <v>1284</v>
      </c>
    </row>
    <row r="56" spans="1:29" x14ac:dyDescent="0.2">
      <c r="A56" s="42" t="s">
        <v>1717</v>
      </c>
      <c r="C56" s="74" t="s">
        <v>1600</v>
      </c>
      <c r="E56" s="42" t="s">
        <v>1599</v>
      </c>
      <c r="G56" s="42" t="s">
        <v>1598</v>
      </c>
      <c r="I56" s="74" t="s">
        <v>1597</v>
      </c>
      <c r="K56" s="74" t="s">
        <v>1480</v>
      </c>
      <c r="M56" s="42" t="s">
        <v>1479</v>
      </c>
      <c r="O56" s="74" t="s">
        <v>1478</v>
      </c>
      <c r="Q56" s="74" t="s">
        <v>1477</v>
      </c>
      <c r="S56" s="42" t="s">
        <v>1361</v>
      </c>
      <c r="U56" s="42" t="s">
        <v>1360</v>
      </c>
      <c r="W56" s="42" t="s">
        <v>1359</v>
      </c>
      <c r="Y56" s="74" t="s">
        <v>1358</v>
      </c>
      <c r="AA56" s="42" t="s">
        <v>1283</v>
      </c>
      <c r="AC56" s="42" t="s">
        <v>1282</v>
      </c>
    </row>
    <row r="57" spans="1:29" x14ac:dyDescent="0.2">
      <c r="A57" s="74" t="s">
        <v>1713</v>
      </c>
      <c r="C57" s="42" t="s">
        <v>1596</v>
      </c>
      <c r="E57" s="74" t="s">
        <v>1595</v>
      </c>
      <c r="G57" s="74" t="s">
        <v>1594</v>
      </c>
      <c r="I57" s="74" t="s">
        <v>1593</v>
      </c>
      <c r="K57" s="74" t="s">
        <v>1476</v>
      </c>
      <c r="M57" s="74" t="s">
        <v>1475</v>
      </c>
      <c r="O57" s="74" t="s">
        <v>1474</v>
      </c>
      <c r="Q57" s="74" t="s">
        <v>1473</v>
      </c>
      <c r="S57" s="74" t="s">
        <v>1357</v>
      </c>
      <c r="U57" s="42" t="s">
        <v>1356</v>
      </c>
      <c r="W57" s="74" t="s">
        <v>1355</v>
      </c>
      <c r="Y57" s="74" t="s">
        <v>1354</v>
      </c>
      <c r="AA57" s="74" t="s">
        <v>1281</v>
      </c>
      <c r="AC57" s="74" t="s">
        <v>1280</v>
      </c>
    </row>
    <row r="58" spans="1:29" x14ac:dyDescent="0.2">
      <c r="A58" s="74" t="s">
        <v>1709</v>
      </c>
      <c r="C58" s="74" t="s">
        <v>1592</v>
      </c>
      <c r="E58" s="74" t="s">
        <v>1591</v>
      </c>
      <c r="G58" s="74" t="s">
        <v>1590</v>
      </c>
      <c r="I58" s="74" t="s">
        <v>1589</v>
      </c>
      <c r="K58" s="74" t="s">
        <v>1472</v>
      </c>
      <c r="M58" s="74" t="s">
        <v>1471</v>
      </c>
      <c r="O58" s="42" t="s">
        <v>1470</v>
      </c>
      <c r="Q58" s="74" t="s">
        <v>1469</v>
      </c>
      <c r="S58" s="74" t="s">
        <v>1353</v>
      </c>
      <c r="U58" s="74" t="s">
        <v>1352</v>
      </c>
      <c r="W58" s="74" t="s">
        <v>1351</v>
      </c>
      <c r="Y58" s="42" t="s">
        <v>1350</v>
      </c>
      <c r="AA58" s="74" t="s">
        <v>1279</v>
      </c>
      <c r="AC58" s="74" t="s">
        <v>1278</v>
      </c>
    </row>
    <row r="59" spans="1:29" x14ac:dyDescent="0.2">
      <c r="A59" s="74" t="s">
        <v>1705</v>
      </c>
      <c r="C59" s="74" t="s">
        <v>1588</v>
      </c>
      <c r="E59" s="74" t="s">
        <v>1587</v>
      </c>
      <c r="G59" s="74" t="s">
        <v>1586</v>
      </c>
      <c r="H59" s="42"/>
      <c r="I59" s="42" t="s">
        <v>1585</v>
      </c>
      <c r="K59" s="42" t="s">
        <v>1468</v>
      </c>
      <c r="M59" s="42" t="s">
        <v>1467</v>
      </c>
      <c r="O59" s="74" t="s">
        <v>1466</v>
      </c>
      <c r="Q59" s="42" t="s">
        <v>1465</v>
      </c>
      <c r="S59" s="74" t="s">
        <v>1349</v>
      </c>
      <c r="U59" s="74" t="s">
        <v>1348</v>
      </c>
      <c r="W59" s="74" t="s">
        <v>1347</v>
      </c>
      <c r="Y59" s="42" t="s">
        <v>1346</v>
      </c>
      <c r="AA59" s="74" t="s">
        <v>1277</v>
      </c>
      <c r="AC59" s="42" t="s">
        <v>1276</v>
      </c>
    </row>
    <row r="60" spans="1:29" x14ac:dyDescent="0.2">
      <c r="A60" s="42" t="s">
        <v>1701</v>
      </c>
      <c r="C60" s="74" t="s">
        <v>1584</v>
      </c>
      <c r="E60" s="42" t="s">
        <v>1583</v>
      </c>
      <c r="G60" s="42" t="s">
        <v>1582</v>
      </c>
      <c r="I60" s="42" t="s">
        <v>1581</v>
      </c>
      <c r="K60" s="42" t="s">
        <v>1464</v>
      </c>
      <c r="M60" s="74" t="s">
        <v>1463</v>
      </c>
      <c r="O60" s="42" t="s">
        <v>1462</v>
      </c>
      <c r="Q60" s="42" t="s">
        <v>1461</v>
      </c>
      <c r="S60" s="42" t="s">
        <v>1345</v>
      </c>
      <c r="U60" s="42" t="s">
        <v>1344</v>
      </c>
      <c r="W60" s="42" t="s">
        <v>1343</v>
      </c>
      <c r="Y60" s="42" t="s">
        <v>1342</v>
      </c>
      <c r="AA60" s="42" t="s">
        <v>1275</v>
      </c>
      <c r="AC60" s="74" t="s">
        <v>1274</v>
      </c>
    </row>
    <row r="61" spans="1:29" x14ac:dyDescent="0.2">
      <c r="A61" s="42" t="s">
        <v>1697</v>
      </c>
      <c r="C61" s="42" t="s">
        <v>1580</v>
      </c>
      <c r="E61" s="42" t="s">
        <v>1579</v>
      </c>
      <c r="G61" s="42" t="s">
        <v>1578</v>
      </c>
      <c r="I61" s="42" t="s">
        <v>1577</v>
      </c>
      <c r="K61" s="42" t="s">
        <v>1460</v>
      </c>
      <c r="M61" s="42" t="s">
        <v>1459</v>
      </c>
      <c r="O61" s="42" t="s">
        <v>1458</v>
      </c>
      <c r="Q61" s="42" t="s">
        <v>1457</v>
      </c>
      <c r="S61" s="42" t="s">
        <v>1341</v>
      </c>
      <c r="U61" s="74" t="s">
        <v>1340</v>
      </c>
      <c r="W61" s="42" t="s">
        <v>1339</v>
      </c>
      <c r="Y61" s="42" t="s">
        <v>1338</v>
      </c>
      <c r="AA61" s="42" t="s">
        <v>1273</v>
      </c>
      <c r="AC61" s="42" t="s">
        <v>1272</v>
      </c>
    </row>
    <row r="62" spans="1:29" x14ac:dyDescent="0.2">
      <c r="A62" s="42" t="s">
        <v>1693</v>
      </c>
      <c r="C62" s="42" t="s">
        <v>1576</v>
      </c>
      <c r="E62" s="42" t="s">
        <v>1575</v>
      </c>
      <c r="G62" s="42" t="s">
        <v>1574</v>
      </c>
      <c r="I62" s="42" t="s">
        <v>1573</v>
      </c>
      <c r="K62" s="42" t="s">
        <v>1456</v>
      </c>
      <c r="M62" s="42" t="s">
        <v>1455</v>
      </c>
      <c r="O62" s="42" t="s">
        <v>1454</v>
      </c>
      <c r="Q62" s="42" t="s">
        <v>1453</v>
      </c>
      <c r="S62" s="42" t="s">
        <v>1337</v>
      </c>
      <c r="U62" s="42" t="s">
        <v>1336</v>
      </c>
      <c r="W62" s="42" t="s">
        <v>1335</v>
      </c>
      <c r="Y62" s="42" t="s">
        <v>1334</v>
      </c>
      <c r="AA62" s="42" t="s">
        <v>1271</v>
      </c>
      <c r="AC62" s="42" t="s">
        <v>1270</v>
      </c>
    </row>
    <row r="63" spans="1:29" x14ac:dyDescent="0.2">
      <c r="A63" s="42" t="s">
        <v>1689</v>
      </c>
      <c r="C63" s="42" t="s">
        <v>1572</v>
      </c>
      <c r="E63" s="42" t="s">
        <v>1571</v>
      </c>
      <c r="G63" s="42" t="s">
        <v>1570</v>
      </c>
      <c r="I63" s="42" t="s">
        <v>1569</v>
      </c>
      <c r="K63" s="42" t="s">
        <v>1452</v>
      </c>
      <c r="M63" s="42" t="s">
        <v>1451</v>
      </c>
      <c r="O63" s="42" t="s">
        <v>1450</v>
      </c>
      <c r="Q63" s="42" t="s">
        <v>1449</v>
      </c>
      <c r="S63" s="42" t="s">
        <v>1333</v>
      </c>
      <c r="U63" s="42" t="s">
        <v>1332</v>
      </c>
      <c r="W63" s="42" t="s">
        <v>1331</v>
      </c>
      <c r="Y63" s="42" t="s">
        <v>1330</v>
      </c>
      <c r="AA63" s="42" t="s">
        <v>1269</v>
      </c>
      <c r="AC63" s="42" t="s">
        <v>1268</v>
      </c>
    </row>
    <row r="64" spans="1:29" x14ac:dyDescent="0.2">
      <c r="A64" s="42" t="s">
        <v>1685</v>
      </c>
      <c r="C64" s="42" t="s">
        <v>1568</v>
      </c>
      <c r="E64" s="42" t="s">
        <v>1567</v>
      </c>
      <c r="G64" s="42" t="s">
        <v>1566</v>
      </c>
      <c r="I64" s="42" t="s">
        <v>1565</v>
      </c>
      <c r="K64" s="42" t="s">
        <v>1448</v>
      </c>
      <c r="M64" s="42" t="s">
        <v>1447</v>
      </c>
      <c r="O64" s="42" t="s">
        <v>1446</v>
      </c>
      <c r="Q64" s="42" t="s">
        <v>1445</v>
      </c>
      <c r="S64" s="42" t="s">
        <v>1329</v>
      </c>
      <c r="U64" s="42" t="s">
        <v>1328</v>
      </c>
      <c r="W64" s="42" t="s">
        <v>1327</v>
      </c>
      <c r="Y64" s="42" t="s">
        <v>1326</v>
      </c>
      <c r="AA64" s="42" t="s">
        <v>1267</v>
      </c>
      <c r="AC64" s="42" t="s">
        <v>1266</v>
      </c>
    </row>
    <row r="65" spans="3:9" x14ac:dyDescent="0.2">
      <c r="C65" s="74"/>
      <c r="E65" s="74"/>
      <c r="G65" s="74"/>
      <c r="I65" s="74"/>
    </row>
    <row r="99" spans="1:3" x14ac:dyDescent="0.2">
      <c r="A99" s="74"/>
      <c r="C99" s="74"/>
    </row>
  </sheetData>
  <pageMargins left="0.75" right="0.7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topLeftCell="A16" workbookViewId="0">
      <selection activeCell="D28" sqref="D28"/>
    </sheetView>
  </sheetViews>
  <sheetFormatPr defaultRowHeight="12.75" x14ac:dyDescent="0.2"/>
  <cols>
    <col min="1" max="1" width="18.28515625" style="16" customWidth="1"/>
    <col min="2" max="2" width="18.28515625" style="16" bestFit="1" customWidth="1"/>
    <col min="3" max="3" width="16.140625" style="16" bestFit="1" customWidth="1"/>
    <col min="4" max="4" width="14.7109375" bestFit="1" customWidth="1"/>
    <col min="5" max="5" width="15" style="16" customWidth="1"/>
    <col min="6" max="6" width="12.7109375" style="16" bestFit="1" customWidth="1"/>
    <col min="7" max="7" width="17" bestFit="1" customWidth="1"/>
    <col min="8" max="8" width="14.85546875" style="16" bestFit="1" customWidth="1"/>
    <col min="9" max="9" width="12.28515625" bestFit="1" customWidth="1"/>
    <col min="10" max="10" width="11" style="16" bestFit="1" customWidth="1"/>
    <col min="11" max="11" width="10.140625" bestFit="1" customWidth="1"/>
  </cols>
  <sheetData>
    <row r="1" spans="1:12" x14ac:dyDescent="0.2">
      <c r="A1" s="74"/>
      <c r="B1" s="74"/>
      <c r="C1" s="74"/>
      <c r="D1" s="74"/>
      <c r="E1" s="74"/>
      <c r="F1" s="74"/>
      <c r="G1" s="74"/>
      <c r="H1" s="74"/>
      <c r="I1" s="74"/>
      <c r="J1" s="74"/>
    </row>
    <row r="2" spans="1:12" x14ac:dyDescent="0.2">
      <c r="A2" s="218" t="s">
        <v>2269</v>
      </c>
      <c r="B2" s="218"/>
      <c r="C2" s="74" t="s">
        <v>2311</v>
      </c>
      <c r="D2" s="74"/>
      <c r="E2" s="74"/>
      <c r="F2" s="74"/>
      <c r="G2" s="74"/>
      <c r="H2" s="74"/>
      <c r="I2" s="74"/>
      <c r="J2" s="74"/>
    </row>
    <row r="3" spans="1:12" x14ac:dyDescent="0.2">
      <c r="A3" s="74"/>
      <c r="B3" s="74"/>
      <c r="C3" s="74"/>
      <c r="D3" s="74"/>
      <c r="E3" s="74"/>
      <c r="F3" s="74"/>
      <c r="G3" s="74"/>
      <c r="H3" s="74"/>
      <c r="I3" s="74"/>
      <c r="J3" s="74"/>
    </row>
    <row r="4" spans="1:12" s="42" customFormat="1" x14ac:dyDescent="0.2">
      <c r="A4" s="42" t="s">
        <v>944</v>
      </c>
      <c r="B4" s="42" t="s">
        <v>275</v>
      </c>
      <c r="C4" s="42" t="s">
        <v>120</v>
      </c>
      <c r="D4" s="42" t="s">
        <v>958</v>
      </c>
      <c r="E4" s="42" t="s">
        <v>121</v>
      </c>
      <c r="F4" s="42" t="s">
        <v>123</v>
      </c>
      <c r="G4" s="75"/>
      <c r="I4" s="75"/>
      <c r="K4" s="75"/>
      <c r="L4" s="75"/>
    </row>
    <row r="5" spans="1:12" x14ac:dyDescent="0.2">
      <c r="B5" s="74"/>
      <c r="C5" s="74"/>
      <c r="E5" s="74"/>
      <c r="F5" s="74"/>
      <c r="G5" s="16"/>
      <c r="H5"/>
      <c r="I5" s="16"/>
      <c r="J5"/>
      <c r="K5" s="16"/>
    </row>
    <row r="6" spans="1:12" x14ac:dyDescent="0.2">
      <c r="A6" s="215" t="s">
        <v>2258</v>
      </c>
      <c r="B6" s="74" t="s">
        <v>946</v>
      </c>
      <c r="C6" s="74" t="s">
        <v>276</v>
      </c>
      <c r="D6" s="74" t="s">
        <v>424</v>
      </c>
      <c r="E6" s="74" t="s">
        <v>2193</v>
      </c>
      <c r="F6" s="215" t="s">
        <v>2204</v>
      </c>
      <c r="G6" s="16"/>
      <c r="H6"/>
      <c r="I6" s="16"/>
      <c r="J6"/>
      <c r="K6" s="16"/>
    </row>
    <row r="7" spans="1:12" x14ac:dyDescent="0.2">
      <c r="A7" s="74" t="s">
        <v>948</v>
      </c>
      <c r="B7" s="74" t="s">
        <v>425</v>
      </c>
      <c r="C7" s="215" t="s">
        <v>2264</v>
      </c>
      <c r="D7" s="74" t="s">
        <v>961</v>
      </c>
      <c r="E7" s="74" t="s">
        <v>423</v>
      </c>
      <c r="F7" s="214" t="s">
        <v>2205</v>
      </c>
      <c r="G7" s="16"/>
      <c r="H7"/>
      <c r="I7" s="16"/>
      <c r="J7"/>
      <c r="K7" s="16"/>
    </row>
    <row r="8" spans="1:12" x14ac:dyDescent="0.2">
      <c r="A8" s="74" t="s">
        <v>2259</v>
      </c>
      <c r="B8" s="74" t="s">
        <v>2175</v>
      </c>
      <c r="C8" s="74" t="s">
        <v>415</v>
      </c>
      <c r="D8" s="74" t="s">
        <v>2316</v>
      </c>
      <c r="E8" s="215" t="s">
        <v>2296</v>
      </c>
      <c r="F8" s="74" t="s">
        <v>285</v>
      </c>
      <c r="G8" s="16"/>
      <c r="H8"/>
      <c r="I8" s="16"/>
      <c r="J8"/>
      <c r="K8" s="16"/>
    </row>
    <row r="9" spans="1:12" x14ac:dyDescent="0.2">
      <c r="A9" s="74" t="s">
        <v>949</v>
      </c>
      <c r="B9" s="214" t="s">
        <v>2017</v>
      </c>
      <c r="C9" s="74" t="s">
        <v>2183</v>
      </c>
      <c r="D9" s="74" t="s">
        <v>2236</v>
      </c>
      <c r="E9" s="74" t="s">
        <v>277</v>
      </c>
      <c r="F9" s="215" t="s">
        <v>2206</v>
      </c>
      <c r="G9" s="16"/>
      <c r="H9"/>
      <c r="I9" s="16"/>
      <c r="J9"/>
      <c r="K9" s="16"/>
    </row>
    <row r="10" spans="1:12" x14ac:dyDescent="0.2">
      <c r="A10" s="215" t="s">
        <v>2260</v>
      </c>
      <c r="B10" s="74"/>
      <c r="D10" s="215" t="s">
        <v>2313</v>
      </c>
      <c r="E10" s="74" t="s">
        <v>293</v>
      </c>
      <c r="F10" s="74" t="s">
        <v>945</v>
      </c>
      <c r="G10" s="16"/>
      <c r="H10"/>
      <c r="I10" s="16"/>
      <c r="J10"/>
      <c r="K10" s="16"/>
    </row>
    <row r="11" spans="1:12" x14ac:dyDescent="0.2">
      <c r="A11" s="74" t="s">
        <v>278</v>
      </c>
      <c r="B11" s="74" t="s">
        <v>289</v>
      </c>
      <c r="C11" s="74" t="s">
        <v>2265</v>
      </c>
      <c r="D11" s="215" t="s">
        <v>2314</v>
      </c>
      <c r="E11" s="74" t="s">
        <v>2194</v>
      </c>
      <c r="G11" s="16"/>
      <c r="H11"/>
      <c r="I11" s="16"/>
      <c r="J11"/>
      <c r="K11" s="16"/>
    </row>
    <row r="12" spans="1:12" x14ac:dyDescent="0.2">
      <c r="B12" s="74" t="s">
        <v>291</v>
      </c>
      <c r="C12" s="215" t="s">
        <v>2266</v>
      </c>
      <c r="D12" s="215" t="s">
        <v>2315</v>
      </c>
      <c r="E12" s="215" t="s">
        <v>2297</v>
      </c>
      <c r="F12" s="74" t="s">
        <v>2270</v>
      </c>
      <c r="G12" s="16"/>
      <c r="H12"/>
      <c r="I12" s="16"/>
      <c r="J12"/>
      <c r="K12" s="16"/>
    </row>
    <row r="13" spans="1:12" x14ac:dyDescent="0.2">
      <c r="A13" s="74" t="s">
        <v>292</v>
      </c>
      <c r="B13" s="214" t="s">
        <v>1450</v>
      </c>
      <c r="C13" s="74" t="s">
        <v>296</v>
      </c>
      <c r="F13" s="74" t="s">
        <v>286</v>
      </c>
      <c r="G13" s="16"/>
      <c r="H13"/>
      <c r="I13" s="16"/>
      <c r="J13"/>
      <c r="K13" s="16"/>
    </row>
    <row r="14" spans="1:12" x14ac:dyDescent="0.2">
      <c r="A14" s="74" t="s">
        <v>2251</v>
      </c>
      <c r="B14" s="74" t="s">
        <v>290</v>
      </c>
      <c r="C14" s="215" t="s">
        <v>2267</v>
      </c>
      <c r="D14" s="74" t="s">
        <v>295</v>
      </c>
      <c r="E14" s="74" t="s">
        <v>2196</v>
      </c>
      <c r="F14" s="215" t="s">
        <v>2271</v>
      </c>
      <c r="G14" s="16"/>
      <c r="H14"/>
      <c r="I14" s="16"/>
      <c r="J14"/>
      <c r="K14" s="16"/>
    </row>
    <row r="15" spans="1:12" x14ac:dyDescent="0.2">
      <c r="A15" s="74" t="s">
        <v>432</v>
      </c>
      <c r="C15" s="215" t="s">
        <v>2268</v>
      </c>
      <c r="D15" s="74" t="s">
        <v>2317</v>
      </c>
      <c r="E15" s="215" t="s">
        <v>2299</v>
      </c>
      <c r="F15" s="215" t="s">
        <v>2272</v>
      </c>
      <c r="G15" s="16"/>
      <c r="H15"/>
      <c r="I15" s="16"/>
      <c r="J15"/>
      <c r="K15" s="16"/>
    </row>
    <row r="16" spans="1:12" x14ac:dyDescent="0.2">
      <c r="A16" s="215" t="s">
        <v>2261</v>
      </c>
      <c r="B16" s="74" t="s">
        <v>2262</v>
      </c>
      <c r="D16" s="74" t="s">
        <v>2319</v>
      </c>
      <c r="F16" s="215"/>
      <c r="G16" s="16"/>
      <c r="H16"/>
      <c r="I16" s="16"/>
      <c r="J16"/>
      <c r="K16" s="16"/>
    </row>
    <row r="17" spans="1:11" x14ac:dyDescent="0.2">
      <c r="A17" s="217" t="s">
        <v>2310</v>
      </c>
      <c r="B17" s="215" t="s">
        <v>2062</v>
      </c>
      <c r="C17" s="74"/>
      <c r="D17" s="74" t="s">
        <v>2320</v>
      </c>
      <c r="E17" s="215" t="s">
        <v>2300</v>
      </c>
      <c r="F17" s="74" t="s">
        <v>2273</v>
      </c>
      <c r="G17" s="16"/>
      <c r="H17"/>
      <c r="I17" s="16"/>
      <c r="J17"/>
      <c r="K17" s="16"/>
    </row>
    <row r="18" spans="1:11" x14ac:dyDescent="0.2">
      <c r="B18" s="215" t="s">
        <v>2050</v>
      </c>
      <c r="C18" s="74"/>
      <c r="D18" s="215" t="s">
        <v>2318</v>
      </c>
      <c r="E18" s="74" t="s">
        <v>2301</v>
      </c>
      <c r="F18" s="74" t="s">
        <v>2210</v>
      </c>
      <c r="G18" s="16"/>
      <c r="H18"/>
      <c r="I18" s="16"/>
      <c r="J18"/>
      <c r="K18" s="16"/>
    </row>
    <row r="19" spans="1:11" x14ac:dyDescent="0.2">
      <c r="A19" s="74" t="s">
        <v>2172</v>
      </c>
      <c r="B19" s="215" t="s">
        <v>2263</v>
      </c>
      <c r="C19" s="74"/>
      <c r="D19" s="215"/>
      <c r="E19" s="74" t="s">
        <v>2201</v>
      </c>
      <c r="F19" s="215" t="s">
        <v>2274</v>
      </c>
      <c r="G19" s="16"/>
      <c r="H19"/>
      <c r="I19" s="16"/>
      <c r="J19"/>
      <c r="K19" s="16"/>
    </row>
    <row r="20" spans="1:11" x14ac:dyDescent="0.2">
      <c r="A20" s="74" t="s">
        <v>2171</v>
      </c>
      <c r="B20" s="215"/>
      <c r="C20" s="74"/>
      <c r="D20" s="74"/>
      <c r="E20" s="74" t="s">
        <v>2302</v>
      </c>
      <c r="G20" s="16"/>
      <c r="H20"/>
      <c r="I20" s="16"/>
      <c r="J20"/>
      <c r="K20" s="16"/>
    </row>
    <row r="21" spans="1:11" x14ac:dyDescent="0.2">
      <c r="A21" s="215" t="s">
        <v>200</v>
      </c>
      <c r="B21" s="215"/>
      <c r="C21" s="74"/>
      <c r="D21" s="74"/>
      <c r="F21" s="74"/>
      <c r="G21" s="16"/>
      <c r="H21"/>
      <c r="I21" s="16"/>
      <c r="J21"/>
      <c r="K21" s="16"/>
    </row>
    <row r="22" spans="1:11" x14ac:dyDescent="0.2">
      <c r="B22" s="214"/>
      <c r="D22" s="16"/>
      <c r="F22" s="74"/>
      <c r="G22" s="16"/>
      <c r="H22"/>
      <c r="I22" s="16"/>
      <c r="J22"/>
      <c r="K22" s="16"/>
    </row>
    <row r="23" spans="1:11" x14ac:dyDescent="0.2">
      <c r="B23" s="215"/>
      <c r="D23" s="16"/>
      <c r="E23" s="215"/>
      <c r="G23" s="16"/>
      <c r="H23"/>
      <c r="I23" s="16"/>
      <c r="J23"/>
      <c r="K23" s="16"/>
    </row>
    <row r="24" spans="1:11" x14ac:dyDescent="0.2">
      <c r="A24" s="215"/>
      <c r="D24" s="16"/>
      <c r="E24" s="215"/>
      <c r="G24" s="16"/>
      <c r="H24"/>
      <c r="I24" s="16"/>
      <c r="J24"/>
      <c r="K24" s="16"/>
    </row>
    <row r="25" spans="1:11" x14ac:dyDescent="0.2">
      <c r="A25" s="215"/>
      <c r="D25" s="16"/>
      <c r="E25" s="74"/>
      <c r="G25" s="16"/>
      <c r="H25"/>
      <c r="I25" s="16"/>
      <c r="J25"/>
      <c r="K25" s="16"/>
    </row>
    <row r="26" spans="1:11" x14ac:dyDescent="0.2">
      <c r="A26" s="215"/>
      <c r="D26" s="16"/>
      <c r="E26"/>
      <c r="G26" s="16"/>
      <c r="H26"/>
      <c r="I26" s="16"/>
      <c r="J26"/>
      <c r="K26" s="16"/>
    </row>
    <row r="27" spans="1:11" x14ac:dyDescent="0.2">
      <c r="A27" s="74" t="s">
        <v>2280</v>
      </c>
      <c r="B27" s="74" t="s">
        <v>1656</v>
      </c>
      <c r="C27" s="74" t="s">
        <v>2284</v>
      </c>
      <c r="D27" s="74" t="s">
        <v>2321</v>
      </c>
      <c r="E27" s="74" t="s">
        <v>2298</v>
      </c>
      <c r="F27" s="74" t="s">
        <v>2285</v>
      </c>
    </row>
    <row r="28" spans="1:11" x14ac:dyDescent="0.2">
      <c r="A28" s="74" t="s">
        <v>2173</v>
      </c>
      <c r="B28" s="74" t="s">
        <v>2281</v>
      </c>
      <c r="C28" s="74" t="s">
        <v>2189</v>
      </c>
      <c r="D28" s="74" t="s">
        <v>2190</v>
      </c>
      <c r="E28" s="74" t="s">
        <v>2195</v>
      </c>
      <c r="F28" s="74" t="s">
        <v>2286</v>
      </c>
    </row>
    <row r="30" spans="1:11" x14ac:dyDescent="0.2">
      <c r="A30" s="74"/>
      <c r="B30" s="74"/>
      <c r="C30" s="74"/>
      <c r="D30" s="74"/>
      <c r="E30" s="74"/>
      <c r="F30" s="74"/>
      <c r="G30" s="74"/>
      <c r="H30" s="74"/>
      <c r="I30" s="74"/>
      <c r="J30" s="74"/>
    </row>
    <row r="31" spans="1:11" s="42" customFormat="1" x14ac:dyDescent="0.2">
      <c r="A31" s="42" t="s">
        <v>1</v>
      </c>
      <c r="B31" s="42" t="s">
        <v>287</v>
      </c>
      <c r="C31" s="42" t="s">
        <v>122</v>
      </c>
      <c r="D31" s="42" t="s">
        <v>124</v>
      </c>
      <c r="E31" s="42" t="s">
        <v>956</v>
      </c>
      <c r="F31" s="75"/>
      <c r="H31" s="75"/>
      <c r="J31" s="75"/>
    </row>
    <row r="32" spans="1:11" x14ac:dyDescent="0.2">
      <c r="A32" s="74"/>
      <c r="B32" s="74"/>
      <c r="C32" s="74"/>
      <c r="D32" s="74"/>
    </row>
    <row r="33" spans="1:5" x14ac:dyDescent="0.2">
      <c r="A33" s="74" t="s">
        <v>954</v>
      </c>
      <c r="B33" s="215" t="s">
        <v>1804</v>
      </c>
      <c r="C33" s="74" t="s">
        <v>2228</v>
      </c>
      <c r="D33" s="74" t="s">
        <v>430</v>
      </c>
      <c r="E33" s="74" t="s">
        <v>962</v>
      </c>
    </row>
    <row r="34" spans="1:5" x14ac:dyDescent="0.2">
      <c r="A34" s="215" t="s">
        <v>2275</v>
      </c>
      <c r="B34" s="215" t="s">
        <v>1409</v>
      </c>
      <c r="C34" s="74" t="s">
        <v>417</v>
      </c>
      <c r="D34" s="74" t="s">
        <v>953</v>
      </c>
      <c r="E34" s="74" t="s">
        <v>2255</v>
      </c>
    </row>
    <row r="35" spans="1:5" x14ac:dyDescent="0.2">
      <c r="A35" s="215" t="s">
        <v>1528</v>
      </c>
      <c r="B35" s="74" t="s">
        <v>418</v>
      </c>
      <c r="C35" s="74" t="s">
        <v>298</v>
      </c>
      <c r="D35" s="215" t="s">
        <v>2303</v>
      </c>
      <c r="E35" s="215" t="s">
        <v>2292</v>
      </c>
    </row>
    <row r="36" spans="1:5" x14ac:dyDescent="0.2">
      <c r="A36" s="74" t="s">
        <v>419</v>
      </c>
      <c r="B36" s="74" t="s">
        <v>2287</v>
      </c>
      <c r="C36" s="74" t="s">
        <v>2229</v>
      </c>
      <c r="E36" s="215" t="s">
        <v>952</v>
      </c>
    </row>
    <row r="37" spans="1:5" x14ac:dyDescent="0.2">
      <c r="A37" s="74" t="s">
        <v>2212</v>
      </c>
      <c r="B37" s="74" t="s">
        <v>288</v>
      </c>
      <c r="C37" s="215" t="s">
        <v>2230</v>
      </c>
      <c r="D37" s="215" t="s">
        <v>2304</v>
      </c>
      <c r="E37" s="74" t="s">
        <v>2243</v>
      </c>
    </row>
    <row r="38" spans="1:5" x14ac:dyDescent="0.2">
      <c r="A38" s="215" t="s">
        <v>1934</v>
      </c>
      <c r="B38" s="74"/>
      <c r="C38" s="215" t="s">
        <v>2256</v>
      </c>
      <c r="D38" s="215" t="s">
        <v>2305</v>
      </c>
      <c r="E38" s="74" t="s">
        <v>2245</v>
      </c>
    </row>
    <row r="39" spans="1:5" x14ac:dyDescent="0.2">
      <c r="A39" s="215" t="s">
        <v>1914</v>
      </c>
      <c r="B39" s="215" t="s">
        <v>2288</v>
      </c>
      <c r="C39" s="74" t="s">
        <v>416</v>
      </c>
      <c r="D39" s="215" t="s">
        <v>2306</v>
      </c>
    </row>
    <row r="40" spans="1:5" x14ac:dyDescent="0.2">
      <c r="A40" s="74" t="s">
        <v>2213</v>
      </c>
      <c r="B40" s="215" t="s">
        <v>2289</v>
      </c>
      <c r="C40" s="215"/>
      <c r="D40" s="215" t="s">
        <v>2307</v>
      </c>
      <c r="E40" s="74" t="s">
        <v>2247</v>
      </c>
    </row>
    <row r="41" spans="1:5" x14ac:dyDescent="0.2">
      <c r="A41" s="74"/>
      <c r="B41" s="215" t="s">
        <v>2290</v>
      </c>
      <c r="C41" s="215" t="s">
        <v>1817</v>
      </c>
      <c r="D41" s="215" t="s">
        <v>2308</v>
      </c>
      <c r="E41" s="215" t="s">
        <v>299</v>
      </c>
    </row>
    <row r="42" spans="1:5" x14ac:dyDescent="0.2">
      <c r="A42" s="215" t="s">
        <v>2276</v>
      </c>
      <c r="B42" s="74" t="s">
        <v>2223</v>
      </c>
      <c r="C42" s="74" t="s">
        <v>427</v>
      </c>
      <c r="E42" s="74" t="s">
        <v>957</v>
      </c>
    </row>
    <row r="43" spans="1:5" x14ac:dyDescent="0.2">
      <c r="A43" s="215" t="s">
        <v>1726</v>
      </c>
      <c r="B43" s="215"/>
      <c r="D43" s="74"/>
      <c r="E43" s="215" t="s">
        <v>2295</v>
      </c>
    </row>
    <row r="44" spans="1:5" x14ac:dyDescent="0.2">
      <c r="A44" s="74" t="s">
        <v>2215</v>
      </c>
      <c r="B44" s="215" t="s">
        <v>2291</v>
      </c>
      <c r="C44" s="74" t="s">
        <v>2234</v>
      </c>
      <c r="E44" s="74"/>
    </row>
    <row r="45" spans="1:5" x14ac:dyDescent="0.2">
      <c r="A45" s="215"/>
      <c r="B45" s="217" t="s">
        <v>2312</v>
      </c>
      <c r="C45" s="215" t="s">
        <v>2257</v>
      </c>
      <c r="D45" s="74"/>
      <c r="E45" s="74"/>
    </row>
    <row r="46" spans="1:5" x14ac:dyDescent="0.2">
      <c r="A46" s="215" t="s">
        <v>2277</v>
      </c>
      <c r="B46" s="74"/>
      <c r="D46" s="74"/>
      <c r="E46" s="74"/>
    </row>
    <row r="47" spans="1:5" x14ac:dyDescent="0.2">
      <c r="A47" s="214" t="s">
        <v>2278</v>
      </c>
      <c r="B47" s="74"/>
      <c r="D47" s="74"/>
    </row>
    <row r="48" spans="1:5" x14ac:dyDescent="0.2">
      <c r="A48" s="215" t="s">
        <v>2279</v>
      </c>
      <c r="B48" s="74"/>
      <c r="D48" s="74"/>
    </row>
    <row r="49" spans="1:5" x14ac:dyDescent="0.2">
      <c r="A49" s="74" t="s">
        <v>2219</v>
      </c>
      <c r="C49" s="74"/>
      <c r="D49" s="74"/>
    </row>
    <row r="50" spans="1:5" x14ac:dyDescent="0.2">
      <c r="C50" s="74"/>
    </row>
    <row r="51" spans="1:5" x14ac:dyDescent="0.2">
      <c r="A51" s="74" t="s">
        <v>2282</v>
      </c>
      <c r="B51" s="74" t="s">
        <v>2226</v>
      </c>
      <c r="C51" s="74" t="s">
        <v>2283</v>
      </c>
      <c r="D51" s="74" t="s">
        <v>2238</v>
      </c>
      <c r="E51" s="74" t="s">
        <v>2293</v>
      </c>
    </row>
    <row r="52" spans="1:5" x14ac:dyDescent="0.2">
      <c r="A52" s="74" t="s">
        <v>2217</v>
      </c>
      <c r="B52" s="74" t="s">
        <v>2227</v>
      </c>
      <c r="C52" s="74" t="s">
        <v>2235</v>
      </c>
      <c r="D52" s="74" t="s">
        <v>2309</v>
      </c>
      <c r="E52" s="74" t="s">
        <v>2294</v>
      </c>
    </row>
  </sheetData>
  <mergeCells count="1">
    <mergeCell ref="A2:B2"/>
  </mergeCells>
  <pageMargins left="0.5" right="0.51" top="1" bottom="1" header="0.5" footer="0.5"/>
  <pageSetup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28" workbookViewId="0">
      <selection activeCell="E35" sqref="E35"/>
    </sheetView>
  </sheetViews>
  <sheetFormatPr defaultRowHeight="12.75" x14ac:dyDescent="0.2"/>
  <cols>
    <col min="1" max="1" width="18.28515625" style="16" customWidth="1"/>
    <col min="2" max="2" width="18.28515625" style="16" bestFit="1" customWidth="1"/>
    <col min="3" max="3" width="16.140625" style="16" bestFit="1" customWidth="1"/>
    <col min="4" max="4" width="14.7109375" bestFit="1" customWidth="1"/>
    <col min="5" max="5" width="15" style="16" customWidth="1"/>
    <col min="6" max="6" width="12.7109375" style="16" bestFit="1" customWidth="1"/>
    <col min="7" max="7" width="17" bestFit="1" customWidth="1"/>
    <col min="8" max="8" width="14.85546875" style="16" bestFit="1" customWidth="1"/>
    <col min="9" max="9" width="12.28515625" bestFit="1" customWidth="1"/>
    <col min="10" max="10" width="11" style="16" bestFit="1" customWidth="1"/>
    <col min="11" max="11" width="10.140625" bestFit="1" customWidth="1"/>
  </cols>
  <sheetData>
    <row r="1" spans="1:12" x14ac:dyDescent="0.2">
      <c r="A1" s="74"/>
      <c r="B1" s="74"/>
      <c r="C1" s="74"/>
      <c r="D1" s="74"/>
      <c r="E1" s="74"/>
      <c r="F1" s="74"/>
      <c r="G1" s="74"/>
      <c r="H1" s="74"/>
      <c r="I1" s="74"/>
      <c r="J1" s="74"/>
    </row>
    <row r="2" spans="1:12" x14ac:dyDescent="0.2">
      <c r="A2" s="218" t="s">
        <v>2168</v>
      </c>
      <c r="B2" s="218"/>
      <c r="C2" s="74"/>
      <c r="D2" s="74"/>
      <c r="E2" s="74"/>
      <c r="F2" s="74"/>
      <c r="G2" s="74"/>
      <c r="H2" s="74"/>
      <c r="I2" s="74"/>
      <c r="J2" s="74"/>
    </row>
    <row r="3" spans="1:12" x14ac:dyDescent="0.2">
      <c r="A3" s="74"/>
      <c r="B3" s="74"/>
      <c r="C3" s="74"/>
      <c r="D3" s="74"/>
      <c r="E3" s="74"/>
      <c r="F3" s="74"/>
      <c r="G3" s="74"/>
      <c r="H3" s="74"/>
      <c r="I3" s="74"/>
      <c r="J3" s="74"/>
    </row>
    <row r="4" spans="1:12" s="42" customFormat="1" x14ac:dyDescent="0.2">
      <c r="A4" s="42" t="s">
        <v>944</v>
      </c>
      <c r="B4" s="42" t="s">
        <v>275</v>
      </c>
      <c r="C4" s="42" t="s">
        <v>120</v>
      </c>
      <c r="D4" s="42" t="s">
        <v>958</v>
      </c>
      <c r="E4" s="42" t="s">
        <v>121</v>
      </c>
      <c r="F4" s="42" t="s">
        <v>123</v>
      </c>
      <c r="G4" s="75"/>
      <c r="I4" s="75"/>
      <c r="K4" s="75"/>
      <c r="L4" s="75"/>
    </row>
    <row r="5" spans="1:12" x14ac:dyDescent="0.2">
      <c r="B5" s="74"/>
      <c r="C5" s="74"/>
      <c r="E5" s="74"/>
      <c r="F5" s="74"/>
      <c r="G5" s="16"/>
      <c r="H5"/>
      <c r="I5" s="16"/>
      <c r="J5"/>
      <c r="K5" s="16"/>
    </row>
    <row r="6" spans="1:12" x14ac:dyDescent="0.2">
      <c r="A6" s="214" t="s">
        <v>1426</v>
      </c>
      <c r="B6" s="74" t="s">
        <v>946</v>
      </c>
      <c r="C6" s="74" t="s">
        <v>276</v>
      </c>
      <c r="D6" s="74" t="s">
        <v>424</v>
      </c>
      <c r="E6" s="214" t="s">
        <v>2193</v>
      </c>
      <c r="F6" s="215" t="s">
        <v>2204</v>
      </c>
      <c r="G6" s="16"/>
      <c r="H6"/>
      <c r="I6" s="16"/>
      <c r="J6"/>
      <c r="K6" s="16"/>
    </row>
    <row r="7" spans="1:12" x14ac:dyDescent="0.2">
      <c r="A7" s="74" t="s">
        <v>948</v>
      </c>
      <c r="B7" s="74" t="s">
        <v>425</v>
      </c>
      <c r="C7" s="74" t="s">
        <v>415</v>
      </c>
      <c r="D7" s="74" t="s">
        <v>961</v>
      </c>
      <c r="E7" s="74" t="s">
        <v>423</v>
      </c>
      <c r="F7" s="214" t="s">
        <v>2205</v>
      </c>
      <c r="G7" s="16"/>
      <c r="H7"/>
      <c r="I7" s="16"/>
      <c r="J7"/>
      <c r="K7" s="16"/>
    </row>
    <row r="8" spans="1:12" x14ac:dyDescent="0.2">
      <c r="A8" s="215" t="s">
        <v>2250</v>
      </c>
      <c r="B8" s="215" t="s">
        <v>952</v>
      </c>
      <c r="C8" s="215" t="s">
        <v>2183</v>
      </c>
      <c r="D8" s="215" t="s">
        <v>2236</v>
      </c>
      <c r="E8" s="74" t="s">
        <v>277</v>
      </c>
      <c r="F8" s="74" t="s">
        <v>285</v>
      </c>
      <c r="G8" s="16"/>
      <c r="H8"/>
      <c r="I8" s="16"/>
      <c r="J8"/>
      <c r="K8" s="16"/>
    </row>
    <row r="9" spans="1:12" x14ac:dyDescent="0.2">
      <c r="A9" s="74" t="s">
        <v>949</v>
      </c>
      <c r="B9" s="215" t="s">
        <v>2175</v>
      </c>
      <c r="E9" s="74" t="s">
        <v>294</v>
      </c>
      <c r="F9" s="215" t="s">
        <v>2206</v>
      </c>
      <c r="G9" s="16"/>
      <c r="H9"/>
      <c r="I9" s="16"/>
      <c r="J9"/>
      <c r="K9" s="16"/>
    </row>
    <row r="10" spans="1:12" x14ac:dyDescent="0.2">
      <c r="A10" s="215" t="s">
        <v>951</v>
      </c>
      <c r="B10" s="74" t="s">
        <v>947</v>
      </c>
      <c r="C10" s="215" t="s">
        <v>2184</v>
      </c>
      <c r="D10" s="74" t="s">
        <v>295</v>
      </c>
      <c r="E10" s="74" t="s">
        <v>293</v>
      </c>
      <c r="F10" s="74" t="s">
        <v>945</v>
      </c>
      <c r="G10" s="16"/>
      <c r="H10"/>
      <c r="I10" s="16"/>
      <c r="J10"/>
      <c r="K10" s="16"/>
    </row>
    <row r="11" spans="1:12" x14ac:dyDescent="0.2">
      <c r="A11" s="215" t="s">
        <v>2169</v>
      </c>
      <c r="C11" s="215" t="s">
        <v>2185</v>
      </c>
      <c r="D11" s="74" t="s">
        <v>433</v>
      </c>
      <c r="E11" s="74" t="s">
        <v>2194</v>
      </c>
      <c r="G11" s="16"/>
      <c r="H11"/>
      <c r="I11" s="16"/>
      <c r="J11"/>
      <c r="K11" s="16"/>
    </row>
    <row r="12" spans="1:12" x14ac:dyDescent="0.2">
      <c r="A12" s="74" t="s">
        <v>278</v>
      </c>
      <c r="B12" s="74" t="s">
        <v>289</v>
      </c>
      <c r="C12" s="215" t="s">
        <v>2186</v>
      </c>
      <c r="D12" s="215" t="s">
        <v>2191</v>
      </c>
      <c r="F12" s="74" t="s">
        <v>286</v>
      </c>
      <c r="G12" s="16"/>
      <c r="H12"/>
      <c r="I12" s="16"/>
      <c r="J12"/>
      <c r="K12" s="16"/>
    </row>
    <row r="13" spans="1:12" x14ac:dyDescent="0.2">
      <c r="A13" s="215" t="s">
        <v>2253</v>
      </c>
      <c r="B13" s="74" t="s">
        <v>2176</v>
      </c>
      <c r="C13" s="215" t="s">
        <v>296</v>
      </c>
      <c r="D13" s="215" t="s">
        <v>2192</v>
      </c>
      <c r="E13" s="215" t="s">
        <v>2196</v>
      </c>
      <c r="F13" s="215" t="s">
        <v>2207</v>
      </c>
      <c r="G13" s="16"/>
      <c r="H13"/>
      <c r="I13" s="16"/>
      <c r="J13"/>
      <c r="K13" s="16"/>
    </row>
    <row r="14" spans="1:12" x14ac:dyDescent="0.2">
      <c r="B14" s="74" t="s">
        <v>290</v>
      </c>
      <c r="C14" s="215" t="s">
        <v>2187</v>
      </c>
      <c r="D14" s="74"/>
      <c r="E14" s="215" t="s">
        <v>2197</v>
      </c>
      <c r="F14" s="74" t="s">
        <v>2208</v>
      </c>
      <c r="G14" s="16"/>
      <c r="H14"/>
      <c r="I14" s="16"/>
      <c r="J14"/>
      <c r="K14" s="16"/>
    </row>
    <row r="15" spans="1:12" x14ac:dyDescent="0.2">
      <c r="A15" s="74" t="s">
        <v>292</v>
      </c>
      <c r="B15" s="74" t="s">
        <v>291</v>
      </c>
      <c r="C15" s="215" t="s">
        <v>2188</v>
      </c>
      <c r="E15" s="215" t="s">
        <v>2198</v>
      </c>
      <c r="F15" s="215" t="s">
        <v>2209</v>
      </c>
      <c r="G15" s="16"/>
      <c r="H15"/>
      <c r="I15" s="16"/>
      <c r="J15"/>
      <c r="K15" s="16"/>
    </row>
    <row r="16" spans="1:12" x14ac:dyDescent="0.2">
      <c r="A16" s="215" t="s">
        <v>2251</v>
      </c>
      <c r="B16" s="214" t="s">
        <v>2177</v>
      </c>
      <c r="E16" s="215" t="s">
        <v>959</v>
      </c>
      <c r="F16" s="215" t="s">
        <v>2210</v>
      </c>
      <c r="G16" s="16"/>
      <c r="H16"/>
      <c r="I16" s="16"/>
      <c r="J16"/>
      <c r="K16" s="16"/>
    </row>
    <row r="17" spans="1:11" x14ac:dyDescent="0.2">
      <c r="A17" s="74" t="s">
        <v>432</v>
      </c>
      <c r="B17" s="215" t="s">
        <v>2178</v>
      </c>
      <c r="C17" s="74"/>
      <c r="D17" s="74"/>
      <c r="E17" s="215" t="s">
        <v>2199</v>
      </c>
      <c r="F17" s="74" t="s">
        <v>429</v>
      </c>
      <c r="G17" s="16"/>
      <c r="H17"/>
      <c r="I17" s="16"/>
      <c r="J17"/>
      <c r="K17" s="16"/>
    </row>
    <row r="18" spans="1:11" x14ac:dyDescent="0.2">
      <c r="A18" s="74" t="s">
        <v>950</v>
      </c>
      <c r="B18" s="215" t="s">
        <v>2179</v>
      </c>
      <c r="C18" s="74"/>
      <c r="E18" s="215" t="s">
        <v>2200</v>
      </c>
      <c r="F18" s="215" t="s">
        <v>2211</v>
      </c>
      <c r="G18" s="16"/>
      <c r="H18"/>
      <c r="I18" s="16"/>
      <c r="J18"/>
      <c r="K18" s="16"/>
    </row>
    <row r="19" spans="1:11" x14ac:dyDescent="0.2">
      <c r="A19" s="214" t="s">
        <v>420</v>
      </c>
      <c r="B19" s="74" t="s">
        <v>428</v>
      </c>
      <c r="C19" s="74"/>
      <c r="D19" s="74"/>
      <c r="E19" s="74" t="s">
        <v>2201</v>
      </c>
      <c r="F19" s="74"/>
      <c r="G19" s="16"/>
      <c r="H19"/>
      <c r="I19" s="16"/>
      <c r="J19"/>
      <c r="K19" s="16"/>
    </row>
    <row r="20" spans="1:11" x14ac:dyDescent="0.2">
      <c r="A20" s="215" t="s">
        <v>2252</v>
      </c>
      <c r="B20" s="215" t="s">
        <v>2180</v>
      </c>
      <c r="C20" s="74"/>
      <c r="D20" s="74"/>
      <c r="E20" s="215" t="s">
        <v>2202</v>
      </c>
      <c r="G20" s="16"/>
      <c r="H20"/>
      <c r="I20" s="16"/>
      <c r="J20"/>
      <c r="K20" s="16"/>
    </row>
    <row r="21" spans="1:11" x14ac:dyDescent="0.2">
      <c r="A21" s="215" t="s">
        <v>2170</v>
      </c>
      <c r="B21" s="215" t="s">
        <v>2181</v>
      </c>
      <c r="C21" s="74"/>
      <c r="D21" s="74"/>
      <c r="E21" s="215" t="s">
        <v>2203</v>
      </c>
      <c r="F21" s="74"/>
      <c r="G21" s="16"/>
      <c r="H21"/>
      <c r="I21" s="16"/>
      <c r="J21"/>
      <c r="K21" s="16"/>
    </row>
    <row r="22" spans="1:11" x14ac:dyDescent="0.2">
      <c r="A22" s="215" t="s">
        <v>2171</v>
      </c>
      <c r="B22" s="214" t="s">
        <v>2182</v>
      </c>
      <c r="D22" s="16"/>
      <c r="E22" s="74" t="s">
        <v>960</v>
      </c>
      <c r="F22" s="74"/>
      <c r="G22" s="16"/>
      <c r="H22"/>
      <c r="I22" s="16"/>
      <c r="J22"/>
      <c r="K22" s="16"/>
    </row>
    <row r="23" spans="1:11" x14ac:dyDescent="0.2">
      <c r="A23" s="215" t="s">
        <v>2172</v>
      </c>
      <c r="B23" s="215"/>
      <c r="D23" s="16"/>
      <c r="G23" s="16"/>
      <c r="H23"/>
      <c r="I23" s="16"/>
      <c r="J23"/>
      <c r="K23" s="16"/>
    </row>
    <row r="24" spans="1:11" x14ac:dyDescent="0.2">
      <c r="A24" s="215" t="s">
        <v>2254</v>
      </c>
      <c r="D24" s="16"/>
      <c r="E24"/>
      <c r="G24" s="16"/>
      <c r="H24"/>
      <c r="I24" s="16"/>
      <c r="J24"/>
      <c r="K24" s="16"/>
    </row>
    <row r="25" spans="1:11" x14ac:dyDescent="0.2">
      <c r="A25" s="215"/>
      <c r="D25" s="16"/>
      <c r="E25"/>
      <c r="G25" s="16"/>
      <c r="H25"/>
      <c r="I25" s="16"/>
      <c r="J25"/>
      <c r="K25" s="16"/>
    </row>
    <row r="26" spans="1:11" x14ac:dyDescent="0.2">
      <c r="A26" s="215"/>
      <c r="D26" s="16"/>
      <c r="E26"/>
      <c r="G26" s="16"/>
      <c r="H26"/>
      <c r="I26" s="16"/>
      <c r="J26"/>
      <c r="K26" s="16"/>
    </row>
    <row r="27" spans="1:11" x14ac:dyDescent="0.2">
      <c r="A27" s="74" t="s">
        <v>2154</v>
      </c>
      <c r="B27" s="74" t="s">
        <v>1656</v>
      </c>
      <c r="C27" s="74" t="s">
        <v>1377</v>
      </c>
      <c r="D27" s="74" t="s">
        <v>1661</v>
      </c>
      <c r="E27" s="74" t="s">
        <v>2195</v>
      </c>
      <c r="F27" s="74" t="s">
        <v>1636</v>
      </c>
    </row>
    <row r="28" spans="1:11" x14ac:dyDescent="0.2">
      <c r="A28" s="74" t="s">
        <v>2173</v>
      </c>
      <c r="B28" s="74" t="s">
        <v>2174</v>
      </c>
      <c r="C28" s="74" t="s">
        <v>2189</v>
      </c>
      <c r="D28" s="74" t="s">
        <v>2190</v>
      </c>
      <c r="E28" s="74" t="s">
        <v>1491</v>
      </c>
      <c r="F28" s="74" t="s">
        <v>1484</v>
      </c>
    </row>
    <row r="30" spans="1:11" x14ac:dyDescent="0.2">
      <c r="A30" s="74"/>
      <c r="B30" s="74"/>
      <c r="C30" s="74"/>
      <c r="D30" s="74"/>
      <c r="E30" s="74"/>
      <c r="F30" s="74"/>
      <c r="G30" s="74"/>
      <c r="H30" s="74"/>
      <c r="I30" s="74"/>
      <c r="J30" s="74"/>
    </row>
    <row r="31" spans="1:11" s="42" customFormat="1" x14ac:dyDescent="0.2">
      <c r="A31" s="42" t="s">
        <v>1</v>
      </c>
      <c r="B31" s="42" t="s">
        <v>287</v>
      </c>
      <c r="C31" s="42" t="s">
        <v>122</v>
      </c>
      <c r="D31" s="42" t="s">
        <v>124</v>
      </c>
      <c r="E31" s="42" t="s">
        <v>956</v>
      </c>
      <c r="F31" s="75"/>
      <c r="H31" s="75"/>
      <c r="J31" s="75"/>
    </row>
    <row r="32" spans="1:11" x14ac:dyDescent="0.2">
      <c r="A32" s="74"/>
      <c r="B32" s="74"/>
      <c r="C32" s="74"/>
      <c r="D32" s="74"/>
    </row>
    <row r="33" spans="1:5" x14ac:dyDescent="0.2">
      <c r="A33" s="215" t="s">
        <v>954</v>
      </c>
      <c r="B33" s="74" t="s">
        <v>418</v>
      </c>
      <c r="C33" s="74" t="s">
        <v>297</v>
      </c>
      <c r="D33" s="74" t="s">
        <v>430</v>
      </c>
      <c r="E33" s="215" t="s">
        <v>962</v>
      </c>
    </row>
    <row r="34" spans="1:5" x14ac:dyDescent="0.2">
      <c r="A34" s="74" t="s">
        <v>419</v>
      </c>
      <c r="B34" s="74" t="s">
        <v>288</v>
      </c>
      <c r="C34" s="215" t="s">
        <v>2228</v>
      </c>
      <c r="D34" s="215" t="s">
        <v>953</v>
      </c>
      <c r="E34" s="214" t="s">
        <v>2255</v>
      </c>
    </row>
    <row r="35" spans="1:5" x14ac:dyDescent="0.2">
      <c r="A35" s="215" t="s">
        <v>2212</v>
      </c>
      <c r="B35" s="74"/>
      <c r="C35" s="74" t="s">
        <v>417</v>
      </c>
      <c r="E35" s="215" t="s">
        <v>2243</v>
      </c>
    </row>
    <row r="36" spans="1:5" x14ac:dyDescent="0.2">
      <c r="A36" s="215" t="s">
        <v>2213</v>
      </c>
      <c r="B36" s="74" t="s">
        <v>2221</v>
      </c>
      <c r="C36" s="74" t="s">
        <v>298</v>
      </c>
      <c r="D36" s="215" t="s">
        <v>2239</v>
      </c>
      <c r="E36" s="215" t="s">
        <v>2244</v>
      </c>
    </row>
    <row r="37" spans="1:5" x14ac:dyDescent="0.2">
      <c r="B37" s="74" t="s">
        <v>426</v>
      </c>
      <c r="C37" s="215" t="s">
        <v>2229</v>
      </c>
      <c r="D37" s="215" t="s">
        <v>2240</v>
      </c>
      <c r="E37" s="215" t="s">
        <v>2245</v>
      </c>
    </row>
    <row r="38" spans="1:5" x14ac:dyDescent="0.2">
      <c r="A38" s="74" t="s">
        <v>955</v>
      </c>
      <c r="B38" s="215" t="s">
        <v>2222</v>
      </c>
      <c r="C38" s="74" t="s">
        <v>963</v>
      </c>
      <c r="D38" s="215" t="s">
        <v>2241</v>
      </c>
    </row>
    <row r="39" spans="1:5" x14ac:dyDescent="0.2">
      <c r="A39" s="215" t="s">
        <v>2214</v>
      </c>
      <c r="B39" s="215" t="s">
        <v>2223</v>
      </c>
      <c r="C39" s="215" t="s">
        <v>2230</v>
      </c>
      <c r="D39" s="215" t="s">
        <v>2242</v>
      </c>
      <c r="E39" s="214" t="s">
        <v>2247</v>
      </c>
    </row>
    <row r="40" spans="1:5" x14ac:dyDescent="0.2">
      <c r="A40" s="215" t="s">
        <v>2215</v>
      </c>
      <c r="B40" s="215" t="s">
        <v>2224</v>
      </c>
      <c r="C40" s="215" t="s">
        <v>2231</v>
      </c>
      <c r="D40" s="74"/>
      <c r="E40" s="74" t="s">
        <v>431</v>
      </c>
    </row>
    <row r="41" spans="1:5" x14ac:dyDescent="0.2">
      <c r="A41" s="215" t="s">
        <v>2216</v>
      </c>
      <c r="B41" s="215" t="s">
        <v>2225</v>
      </c>
      <c r="C41" s="74" t="s">
        <v>416</v>
      </c>
      <c r="D41" s="74"/>
      <c r="E41" s="215" t="s">
        <v>957</v>
      </c>
    </row>
    <row r="42" spans="1:5" x14ac:dyDescent="0.2">
      <c r="A42" s="215" t="s">
        <v>2218</v>
      </c>
      <c r="B42" s="74"/>
      <c r="C42" s="74" t="s">
        <v>422</v>
      </c>
      <c r="D42" s="74"/>
    </row>
    <row r="43" spans="1:5" x14ac:dyDescent="0.2">
      <c r="A43" s="215" t="s">
        <v>2248</v>
      </c>
      <c r="B43" s="74"/>
      <c r="D43" s="74"/>
      <c r="E43" s="74"/>
    </row>
    <row r="44" spans="1:5" x14ac:dyDescent="0.2">
      <c r="A44" s="215" t="s">
        <v>2219</v>
      </c>
      <c r="B44" s="74"/>
      <c r="C44" s="215" t="s">
        <v>2232</v>
      </c>
      <c r="E44" s="74"/>
    </row>
    <row r="45" spans="1:5" x14ac:dyDescent="0.2">
      <c r="A45" s="215" t="s">
        <v>2249</v>
      </c>
      <c r="B45" s="74"/>
      <c r="C45" s="215" t="s">
        <v>2233</v>
      </c>
      <c r="D45" s="74"/>
      <c r="E45" s="74"/>
    </row>
    <row r="46" spans="1:5" x14ac:dyDescent="0.2">
      <c r="A46" s="215" t="s">
        <v>2220</v>
      </c>
      <c r="B46" s="74"/>
      <c r="C46" s="74" t="s">
        <v>299</v>
      </c>
      <c r="D46" s="74"/>
      <c r="E46" s="74"/>
    </row>
    <row r="47" spans="1:5" x14ac:dyDescent="0.2">
      <c r="A47" s="74"/>
      <c r="B47" s="74"/>
      <c r="C47" s="74" t="s">
        <v>427</v>
      </c>
      <c r="D47" s="74"/>
    </row>
    <row r="48" spans="1:5" x14ac:dyDescent="0.2">
      <c r="A48" s="74"/>
      <c r="B48" s="74"/>
      <c r="C48" s="74" t="s">
        <v>2234</v>
      </c>
      <c r="D48" s="74"/>
    </row>
    <row r="49" spans="1:5" x14ac:dyDescent="0.2">
      <c r="C49" s="74"/>
    </row>
    <row r="50" spans="1:5" x14ac:dyDescent="0.2">
      <c r="C50" s="74"/>
    </row>
    <row r="51" spans="1:5" x14ac:dyDescent="0.2">
      <c r="A51" s="74" t="s">
        <v>1914</v>
      </c>
      <c r="B51" s="74" t="s">
        <v>2226</v>
      </c>
      <c r="C51" s="74" t="s">
        <v>1889</v>
      </c>
      <c r="D51" s="74" t="s">
        <v>2237</v>
      </c>
      <c r="E51" s="74" t="s">
        <v>1675</v>
      </c>
    </row>
    <row r="52" spans="1:5" x14ac:dyDescent="0.2">
      <c r="A52" s="74" t="s">
        <v>2217</v>
      </c>
      <c r="B52" s="74" t="s">
        <v>2227</v>
      </c>
      <c r="C52" s="74" t="s">
        <v>2235</v>
      </c>
      <c r="D52" s="74" t="s">
        <v>2238</v>
      </c>
      <c r="E52" s="74" t="s">
        <v>2246</v>
      </c>
    </row>
  </sheetData>
  <mergeCells count="1">
    <mergeCell ref="A2:B2"/>
  </mergeCells>
  <phoneticPr fontId="12" type="noConversion"/>
  <pageMargins left="0.5" right="0.51"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113"/>
  <sheetViews>
    <sheetView topLeftCell="A70" workbookViewId="0">
      <selection sqref="A1:XFD1048576"/>
    </sheetView>
  </sheetViews>
  <sheetFormatPr defaultRowHeight="12.75" x14ac:dyDescent="0.2"/>
  <sheetData>
    <row r="1" spans="1:2" x14ac:dyDescent="0.2">
      <c r="A1" t="s">
        <v>969</v>
      </c>
    </row>
    <row r="3" spans="1:2" x14ac:dyDescent="0.2">
      <c r="B3" s="42" t="s">
        <v>1011</v>
      </c>
    </row>
    <row r="5" spans="1:2" x14ac:dyDescent="0.2">
      <c r="A5" t="s">
        <v>986</v>
      </c>
    </row>
    <row r="7" spans="1:2" x14ac:dyDescent="0.2">
      <c r="A7" t="s">
        <v>971</v>
      </c>
    </row>
    <row r="8" spans="1:2" x14ac:dyDescent="0.2">
      <c r="A8" t="s">
        <v>972</v>
      </c>
    </row>
    <row r="9" spans="1:2" x14ac:dyDescent="0.2">
      <c r="A9" t="s">
        <v>974</v>
      </c>
    </row>
    <row r="10" spans="1:2" x14ac:dyDescent="0.2">
      <c r="A10" t="s">
        <v>975</v>
      </c>
    </row>
    <row r="11" spans="1:2" x14ac:dyDescent="0.2">
      <c r="A11" t="s">
        <v>976</v>
      </c>
    </row>
    <row r="12" spans="1:2" x14ac:dyDescent="0.2">
      <c r="A12" t="s">
        <v>977</v>
      </c>
    </row>
    <row r="13" spans="1:2" x14ac:dyDescent="0.2">
      <c r="A13" t="s">
        <v>978</v>
      </c>
    </row>
    <row r="14" spans="1:2" x14ac:dyDescent="0.2">
      <c r="A14" t="s">
        <v>979</v>
      </c>
    </row>
    <row r="15" spans="1:2" x14ac:dyDescent="0.2">
      <c r="A15" t="s">
        <v>987</v>
      </c>
    </row>
    <row r="17" spans="1:1" x14ac:dyDescent="0.2">
      <c r="A17" t="s">
        <v>970</v>
      </c>
    </row>
    <row r="18" spans="1:1" x14ac:dyDescent="0.2">
      <c r="A18" t="s">
        <v>973</v>
      </c>
    </row>
    <row r="19" spans="1:1" x14ac:dyDescent="0.2">
      <c r="A19" t="s">
        <v>980</v>
      </c>
    </row>
    <row r="20" spans="1:1" x14ac:dyDescent="0.2">
      <c r="A20" t="s">
        <v>981</v>
      </c>
    </row>
    <row r="21" spans="1:1" x14ac:dyDescent="0.2">
      <c r="A21" t="s">
        <v>982</v>
      </c>
    </row>
    <row r="22" spans="1:1" x14ac:dyDescent="0.2">
      <c r="A22" t="s">
        <v>983</v>
      </c>
    </row>
    <row r="23" spans="1:1" x14ac:dyDescent="0.2">
      <c r="A23" t="s">
        <v>984</v>
      </c>
    </row>
    <row r="24" spans="1:1" x14ac:dyDescent="0.2">
      <c r="A24" t="s">
        <v>985</v>
      </c>
    </row>
    <row r="25" spans="1:1" x14ac:dyDescent="0.2">
      <c r="A25" t="s">
        <v>988</v>
      </c>
    </row>
    <row r="27" spans="1:1" x14ac:dyDescent="0.2">
      <c r="A27" t="s">
        <v>991</v>
      </c>
    </row>
    <row r="28" spans="1:1" x14ac:dyDescent="0.2">
      <c r="A28" t="s">
        <v>989</v>
      </c>
    </row>
    <row r="29" spans="1:1" x14ac:dyDescent="0.2">
      <c r="A29" t="s">
        <v>990</v>
      </c>
    </row>
    <row r="30" spans="1:1" x14ac:dyDescent="0.2">
      <c r="A30" t="s">
        <v>992</v>
      </c>
    </row>
    <row r="31" spans="1:1" x14ac:dyDescent="0.2">
      <c r="A31" t="s">
        <v>993</v>
      </c>
    </row>
    <row r="32" spans="1:1" x14ac:dyDescent="0.2">
      <c r="A32" t="s">
        <v>994</v>
      </c>
    </row>
    <row r="33" spans="1:1" x14ac:dyDescent="0.2">
      <c r="A33" t="s">
        <v>995</v>
      </c>
    </row>
    <row r="34" spans="1:1" x14ac:dyDescent="0.2">
      <c r="A34" t="s">
        <v>996</v>
      </c>
    </row>
    <row r="35" spans="1:1" x14ac:dyDescent="0.2">
      <c r="A35" t="s">
        <v>998</v>
      </c>
    </row>
    <row r="36" spans="1:1" x14ac:dyDescent="0.2">
      <c r="A36" t="s">
        <v>999</v>
      </c>
    </row>
    <row r="37" spans="1:1" x14ac:dyDescent="0.2">
      <c r="A37" t="s">
        <v>1009</v>
      </c>
    </row>
    <row r="39" spans="1:1" x14ac:dyDescent="0.2">
      <c r="A39" t="s">
        <v>1000</v>
      </c>
    </row>
    <row r="40" spans="1:1" x14ac:dyDescent="0.2">
      <c r="A40" t="s">
        <v>1010</v>
      </c>
    </row>
    <row r="41" spans="1:1" x14ac:dyDescent="0.2">
      <c r="A41" t="s">
        <v>1001</v>
      </c>
    </row>
    <row r="42" spans="1:1" x14ac:dyDescent="0.2">
      <c r="A42" t="s">
        <v>1002</v>
      </c>
    </row>
    <row r="43" spans="1:1" x14ac:dyDescent="0.2">
      <c r="A43" t="s">
        <v>1003</v>
      </c>
    </row>
    <row r="44" spans="1:1" x14ac:dyDescent="0.2">
      <c r="A44" t="s">
        <v>1004</v>
      </c>
    </row>
    <row r="45" spans="1:1" x14ac:dyDescent="0.2">
      <c r="A45" t="s">
        <v>995</v>
      </c>
    </row>
    <row r="46" spans="1:1" x14ac:dyDescent="0.2">
      <c r="A46" t="s">
        <v>1005</v>
      </c>
    </row>
    <row r="47" spans="1:1" x14ac:dyDescent="0.2">
      <c r="A47" t="s">
        <v>1006</v>
      </c>
    </row>
    <row r="48" spans="1:1" x14ac:dyDescent="0.2">
      <c r="A48" t="s">
        <v>999</v>
      </c>
    </row>
    <row r="49" spans="1:2" x14ac:dyDescent="0.2">
      <c r="A49" t="s">
        <v>1007</v>
      </c>
    </row>
    <row r="50" spans="1:2" x14ac:dyDescent="0.2">
      <c r="A50" t="s">
        <v>1008</v>
      </c>
    </row>
    <row r="52" spans="1:2" x14ac:dyDescent="0.2">
      <c r="B52" s="42" t="s">
        <v>1012</v>
      </c>
    </row>
    <row r="54" spans="1:2" x14ac:dyDescent="0.2">
      <c r="A54" s="74" t="s">
        <v>1014</v>
      </c>
    </row>
    <row r="55" spans="1:2" x14ac:dyDescent="0.2">
      <c r="A55" s="74" t="s">
        <v>1013</v>
      </c>
    </row>
    <row r="56" spans="1:2" x14ac:dyDescent="0.2">
      <c r="A56" s="74" t="s">
        <v>1016</v>
      </c>
    </row>
    <row r="57" spans="1:2" x14ac:dyDescent="0.2">
      <c r="A57" s="74" t="s">
        <v>1015</v>
      </c>
    </row>
    <row r="58" spans="1:2" x14ac:dyDescent="0.2">
      <c r="A58" s="74" t="s">
        <v>1021</v>
      </c>
    </row>
    <row r="59" spans="1:2" x14ac:dyDescent="0.2">
      <c r="A59" s="74" t="s">
        <v>1022</v>
      </c>
    </row>
    <row r="61" spans="1:2" x14ac:dyDescent="0.2">
      <c r="A61" s="74" t="s">
        <v>1017</v>
      </c>
    </row>
    <row r="62" spans="1:2" x14ac:dyDescent="0.2">
      <c r="A62" s="74" t="s">
        <v>1018</v>
      </c>
    </row>
    <row r="63" spans="1:2" x14ac:dyDescent="0.2">
      <c r="A63" s="74" t="s">
        <v>1019</v>
      </c>
    </row>
    <row r="64" spans="1:2" x14ac:dyDescent="0.2">
      <c r="A64" s="74" t="s">
        <v>1015</v>
      </c>
    </row>
    <row r="65" spans="1:4" x14ac:dyDescent="0.2">
      <c r="A65" s="74" t="s">
        <v>1020</v>
      </c>
    </row>
    <row r="66" spans="1:4" x14ac:dyDescent="0.2">
      <c r="A66" s="74" t="s">
        <v>1022</v>
      </c>
    </row>
    <row r="68" spans="1:4" x14ac:dyDescent="0.2">
      <c r="B68" s="42" t="s">
        <v>1025</v>
      </c>
    </row>
    <row r="70" spans="1:4" x14ac:dyDescent="0.2">
      <c r="A70" s="74" t="s">
        <v>1024</v>
      </c>
    </row>
    <row r="71" spans="1:4" x14ac:dyDescent="0.2">
      <c r="A71" s="74" t="s">
        <v>1023</v>
      </c>
    </row>
    <row r="73" spans="1:4" x14ac:dyDescent="0.2">
      <c r="B73" s="42" t="s">
        <v>1026</v>
      </c>
    </row>
    <row r="75" spans="1:4" x14ac:dyDescent="0.2">
      <c r="A75" s="74" t="s">
        <v>1027</v>
      </c>
    </row>
    <row r="76" spans="1:4" x14ac:dyDescent="0.2">
      <c r="A76" s="74" t="s">
        <v>1028</v>
      </c>
    </row>
    <row r="77" spans="1:4" x14ac:dyDescent="0.2">
      <c r="A77" s="182" t="s">
        <v>1029</v>
      </c>
      <c r="B77" s="74"/>
      <c r="C77" s="74"/>
      <c r="D77" s="74"/>
    </row>
    <row r="78" spans="1:4" x14ac:dyDescent="0.2">
      <c r="A78" s="182" t="s">
        <v>1030</v>
      </c>
      <c r="B78" s="74"/>
      <c r="C78" s="74"/>
    </row>
    <row r="79" spans="1:4" x14ac:dyDescent="0.2">
      <c r="A79" s="182" t="s">
        <v>1031</v>
      </c>
      <c r="B79" s="74"/>
      <c r="C79" s="74"/>
    </row>
    <row r="80" spans="1:4" x14ac:dyDescent="0.2">
      <c r="A80" s="182" t="s">
        <v>1032</v>
      </c>
      <c r="B80" s="74"/>
      <c r="C80" s="74"/>
      <c r="D80" s="74"/>
    </row>
    <row r="81" spans="1:4" x14ac:dyDescent="0.2">
      <c r="A81" s="74"/>
      <c r="B81" s="74"/>
      <c r="D81" s="74"/>
    </row>
    <row r="82" spans="1:4" x14ac:dyDescent="0.2">
      <c r="A82" s="182"/>
      <c r="B82" s="42" t="s">
        <v>1033</v>
      </c>
      <c r="C82" s="74"/>
      <c r="D82" s="74"/>
    </row>
    <row r="83" spans="1:4" x14ac:dyDescent="0.2">
      <c r="A83" s="74"/>
      <c r="B83" s="74"/>
      <c r="C83" s="182"/>
      <c r="D83" s="74"/>
    </row>
    <row r="84" spans="1:4" x14ac:dyDescent="0.2">
      <c r="A84" s="182" t="s">
        <v>1071</v>
      </c>
      <c r="B84" s="74"/>
      <c r="C84" s="74"/>
      <c r="D84" s="74"/>
    </row>
    <row r="85" spans="1:4" x14ac:dyDescent="0.2">
      <c r="A85" s="182" t="s">
        <v>1072</v>
      </c>
    </row>
    <row r="87" spans="1:4" x14ac:dyDescent="0.2">
      <c r="B87" s="42" t="s">
        <v>1073</v>
      </c>
    </row>
    <row r="89" spans="1:4" x14ac:dyDescent="0.2">
      <c r="A89" s="74" t="s">
        <v>1074</v>
      </c>
    </row>
    <row r="91" spans="1:4" x14ac:dyDescent="0.2">
      <c r="B91" s="42" t="s">
        <v>1075</v>
      </c>
    </row>
    <row r="93" spans="1:4" x14ac:dyDescent="0.2">
      <c r="A93" s="74" t="s">
        <v>1076</v>
      </c>
    </row>
    <row r="94" spans="1:4" x14ac:dyDescent="0.2">
      <c r="A94" s="74" t="s">
        <v>1077</v>
      </c>
    </row>
    <row r="95" spans="1:4" x14ac:dyDescent="0.2">
      <c r="A95" s="74" t="s">
        <v>1078</v>
      </c>
    </row>
    <row r="96" spans="1:4" x14ac:dyDescent="0.2">
      <c r="A96" s="74" t="s">
        <v>1080</v>
      </c>
    </row>
    <row r="97" spans="1:4" x14ac:dyDescent="0.2">
      <c r="A97" s="74" t="s">
        <v>1079</v>
      </c>
    </row>
    <row r="98" spans="1:4" x14ac:dyDescent="0.2">
      <c r="A98" s="74" t="s">
        <v>1081</v>
      </c>
    </row>
    <row r="99" spans="1:4" x14ac:dyDescent="0.2">
      <c r="A99" s="74" t="s">
        <v>1082</v>
      </c>
    </row>
    <row r="100" spans="1:4" x14ac:dyDescent="0.2">
      <c r="A100" s="182" t="s">
        <v>1029</v>
      </c>
      <c r="B100" s="74"/>
      <c r="C100" s="74"/>
      <c r="D100" s="74"/>
    </row>
    <row r="101" spans="1:4" x14ac:dyDescent="0.2">
      <c r="A101" s="182" t="s">
        <v>1030</v>
      </c>
      <c r="B101" s="74"/>
      <c r="C101" s="74"/>
    </row>
    <row r="102" spans="1:4" x14ac:dyDescent="0.2">
      <c r="A102" s="182" t="s">
        <v>1031</v>
      </c>
      <c r="B102" s="74"/>
      <c r="C102" s="74"/>
    </row>
    <row r="103" spans="1:4" x14ac:dyDescent="0.2">
      <c r="A103" s="182" t="s">
        <v>1032</v>
      </c>
      <c r="B103" s="74"/>
      <c r="C103" s="74"/>
      <c r="D103" s="74"/>
    </row>
    <row r="104" spans="1:4" x14ac:dyDescent="0.2">
      <c r="A104" s="182" t="s">
        <v>1071</v>
      </c>
      <c r="B104" s="74"/>
      <c r="C104" s="74"/>
      <c r="D104" s="74"/>
    </row>
    <row r="105" spans="1:4" x14ac:dyDescent="0.2">
      <c r="A105" s="182" t="s">
        <v>1072</v>
      </c>
    </row>
    <row r="107" spans="1:4" x14ac:dyDescent="0.2">
      <c r="B107" s="42" t="s">
        <v>1083</v>
      </c>
    </row>
    <row r="109" spans="1:4" x14ac:dyDescent="0.2">
      <c r="A109" s="74" t="s">
        <v>1084</v>
      </c>
    </row>
    <row r="111" spans="1:4" x14ac:dyDescent="0.2">
      <c r="B111" s="42" t="s">
        <v>1085</v>
      </c>
    </row>
    <row r="113" spans="1:1" x14ac:dyDescent="0.2">
      <c r="A113" s="74" t="s">
        <v>1086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79" t="s">
        <v>363</v>
      </c>
      <c r="C1" s="79"/>
      <c r="D1" s="86"/>
      <c r="E1" s="86"/>
      <c r="F1" s="86"/>
    </row>
    <row r="2" spans="2:6" x14ac:dyDescent="0.2">
      <c r="B2" s="79" t="s">
        <v>364</v>
      </c>
      <c r="C2" s="79"/>
      <c r="D2" s="86"/>
      <c r="E2" s="86"/>
      <c r="F2" s="86"/>
    </row>
    <row r="3" spans="2:6" x14ac:dyDescent="0.2">
      <c r="B3" s="80"/>
      <c r="C3" s="80"/>
      <c r="D3" s="87"/>
      <c r="E3" s="87"/>
      <c r="F3" s="87"/>
    </row>
    <row r="4" spans="2:6" ht="51" x14ac:dyDescent="0.2">
      <c r="B4" s="80" t="s">
        <v>365</v>
      </c>
      <c r="C4" s="80"/>
      <c r="D4" s="87"/>
      <c r="E4" s="87"/>
      <c r="F4" s="87"/>
    </row>
    <row r="5" spans="2:6" x14ac:dyDescent="0.2">
      <c r="B5" s="80"/>
      <c r="C5" s="80"/>
      <c r="D5" s="87"/>
      <c r="E5" s="87"/>
      <c r="F5" s="87"/>
    </row>
    <row r="6" spans="2:6" x14ac:dyDescent="0.2">
      <c r="B6" s="79" t="s">
        <v>366</v>
      </c>
      <c r="C6" s="79"/>
      <c r="D6" s="86"/>
      <c r="E6" s="86" t="s">
        <v>367</v>
      </c>
      <c r="F6" s="86" t="s">
        <v>368</v>
      </c>
    </row>
    <row r="7" spans="2:6" ht="13.5" thickBot="1" x14ac:dyDescent="0.25">
      <c r="B7" s="80"/>
      <c r="C7" s="80"/>
      <c r="D7" s="87"/>
      <c r="E7" s="87"/>
      <c r="F7" s="87"/>
    </row>
    <row r="8" spans="2:6" ht="51" x14ac:dyDescent="0.2">
      <c r="B8" s="81" t="s">
        <v>369</v>
      </c>
      <c r="C8" s="82"/>
      <c r="D8" s="88"/>
      <c r="E8" s="88">
        <v>77</v>
      </c>
      <c r="F8" s="89"/>
    </row>
    <row r="9" spans="2:6" ht="25.5" x14ac:dyDescent="0.2">
      <c r="B9" s="83"/>
      <c r="C9" s="80"/>
      <c r="D9" s="87"/>
      <c r="E9" s="90" t="s">
        <v>370</v>
      </c>
      <c r="F9" s="91" t="s">
        <v>386</v>
      </c>
    </row>
    <row r="10" spans="2:6" x14ac:dyDescent="0.2">
      <c r="B10" s="83"/>
      <c r="C10" s="80"/>
      <c r="D10" s="87"/>
      <c r="E10" s="90" t="s">
        <v>371</v>
      </c>
      <c r="F10" s="91"/>
    </row>
    <row r="11" spans="2:6" ht="25.5" x14ac:dyDescent="0.2">
      <c r="B11" s="83"/>
      <c r="C11" s="80"/>
      <c r="D11" s="87"/>
      <c r="E11" s="90" t="s">
        <v>372</v>
      </c>
      <c r="F11" s="91"/>
    </row>
    <row r="12" spans="2:6" ht="25.5" x14ac:dyDescent="0.2">
      <c r="B12" s="83"/>
      <c r="C12" s="80"/>
      <c r="D12" s="87"/>
      <c r="E12" s="90" t="s">
        <v>373</v>
      </c>
      <c r="F12" s="91"/>
    </row>
    <row r="13" spans="2:6" ht="25.5" x14ac:dyDescent="0.2">
      <c r="B13" s="83"/>
      <c r="C13" s="80"/>
      <c r="D13" s="87"/>
      <c r="E13" s="90" t="s">
        <v>374</v>
      </c>
      <c r="F13" s="91"/>
    </row>
    <row r="14" spans="2:6" x14ac:dyDescent="0.2">
      <c r="B14" s="83"/>
      <c r="C14" s="80"/>
      <c r="D14" s="87"/>
      <c r="E14" s="90" t="s">
        <v>375</v>
      </c>
      <c r="F14" s="91"/>
    </row>
    <row r="15" spans="2:6" ht="25.5" x14ac:dyDescent="0.2">
      <c r="B15" s="83"/>
      <c r="C15" s="80"/>
      <c r="D15" s="87"/>
      <c r="E15" s="90" t="s">
        <v>376</v>
      </c>
      <c r="F15" s="91"/>
    </row>
    <row r="16" spans="2:6" ht="25.5" x14ac:dyDescent="0.2">
      <c r="B16" s="83"/>
      <c r="C16" s="80"/>
      <c r="D16" s="87"/>
      <c r="E16" s="90" t="s">
        <v>377</v>
      </c>
      <c r="F16" s="91"/>
    </row>
    <row r="17" spans="2:6" x14ac:dyDescent="0.2">
      <c r="B17" s="83"/>
      <c r="C17" s="80"/>
      <c r="D17" s="87"/>
      <c r="E17" s="90" t="s">
        <v>378</v>
      </c>
      <c r="F17" s="91"/>
    </row>
    <row r="18" spans="2:6" x14ac:dyDescent="0.2">
      <c r="B18" s="83"/>
      <c r="C18" s="80"/>
      <c r="D18" s="87"/>
      <c r="E18" s="90" t="s">
        <v>379</v>
      </c>
      <c r="F18" s="91"/>
    </row>
    <row r="19" spans="2:6" x14ac:dyDescent="0.2">
      <c r="B19" s="83"/>
      <c r="C19" s="80"/>
      <c r="D19" s="87"/>
      <c r="E19" s="90" t="s">
        <v>380</v>
      </c>
      <c r="F19" s="91"/>
    </row>
    <row r="20" spans="2:6" ht="25.5" x14ac:dyDescent="0.2">
      <c r="B20" s="83"/>
      <c r="C20" s="80"/>
      <c r="D20" s="87"/>
      <c r="E20" s="90" t="s">
        <v>381</v>
      </c>
      <c r="F20" s="91"/>
    </row>
    <row r="21" spans="2:6" x14ac:dyDescent="0.2">
      <c r="B21" s="83"/>
      <c r="C21" s="80"/>
      <c r="D21" s="87"/>
      <c r="E21" s="90" t="s">
        <v>382</v>
      </c>
      <c r="F21" s="91"/>
    </row>
    <row r="22" spans="2:6" x14ac:dyDescent="0.2">
      <c r="B22" s="83"/>
      <c r="C22" s="80"/>
      <c r="D22" s="87"/>
      <c r="E22" s="90" t="s">
        <v>383</v>
      </c>
      <c r="F22" s="91"/>
    </row>
    <row r="23" spans="2:6" x14ac:dyDescent="0.2">
      <c r="B23" s="83"/>
      <c r="C23" s="80"/>
      <c r="D23" s="87"/>
      <c r="E23" s="90" t="s">
        <v>384</v>
      </c>
      <c r="F23" s="91"/>
    </row>
    <row r="24" spans="2:6" ht="26.25" thickBot="1" x14ac:dyDescent="0.25">
      <c r="B24" s="84"/>
      <c r="C24" s="85"/>
      <c r="D24" s="92"/>
      <c r="E24" s="93" t="s">
        <v>385</v>
      </c>
      <c r="F24" s="94"/>
    </row>
    <row r="25" spans="2:6" x14ac:dyDescent="0.2">
      <c r="B25" s="80"/>
      <c r="C25" s="80"/>
      <c r="D25" s="87"/>
      <c r="E25" s="87"/>
      <c r="F25" s="87"/>
    </row>
    <row r="26" spans="2:6" x14ac:dyDescent="0.2">
      <c r="B26" s="80"/>
      <c r="C26" s="80"/>
      <c r="D26" s="87"/>
      <c r="E26" s="87"/>
      <c r="F26" s="87"/>
    </row>
  </sheetData>
  <hyperlinks>
    <hyperlink ref="E9" location="'AL2011'!W26:W32" display="'AL2011'!W26:W32"/>
    <hyperlink ref="E10" location="'AL2011'!Z26:Z32" display="'AL2011'!Z26:Z32"/>
    <hyperlink ref="E11" location="'AL2011'!AB26:AB32" display="'AL2011'!AB26:AB32"/>
    <hyperlink ref="E12" location="'AL2011'!AJ26:AM32" display="'AL2011'!AJ26:AM32"/>
    <hyperlink ref="E13" location="'AL2011'!W34:W35" display="'AL2011'!W34:W35"/>
    <hyperlink ref="E14" location="'AL2011'!Z34:Z35" display="'AL2011'!Z34:Z35"/>
    <hyperlink ref="E15" location="'AL2011'!AB34:AB35" display="'AL2011'!AB34:AB35"/>
    <hyperlink ref="E16" location="'AL2011'!AJ34:AM35" display="'AL2011'!AJ34:AM35"/>
    <hyperlink ref="E17" location="'AL2011'!W312" display="'AL2011'!W312"/>
    <hyperlink ref="E18" location="'AL2011'!Z312" display="'AL2011'!Z312"/>
    <hyperlink ref="E19" location="'AL2011'!AB312" display="'AL2011'!AB312"/>
    <hyperlink ref="E20" location="'AL2011'!AJ312:AM312" display="'AL2011'!AJ312:AM312"/>
    <hyperlink ref="E21" location="'AL2011'!W318" display="'AL2011'!W318"/>
    <hyperlink ref="E22" location="'AL2011'!Z318" display="'AL2011'!Z318"/>
    <hyperlink ref="E23" location="'AL2011'!AB318" display="'AL2011'!AB318"/>
    <hyperlink ref="E24" location="'AL2011'!AJ318:AM318" display="'AL2011'!AJ318:AM3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460"/>
  <sheetViews>
    <sheetView workbookViewId="0">
      <selection activeCell="A13" sqref="A13:T13"/>
    </sheetView>
  </sheetViews>
  <sheetFormatPr defaultRowHeight="12.75" customHeight="1" x14ac:dyDescent="0.2"/>
  <cols>
    <col min="1" max="1" width="17.85546875" style="20" bestFit="1" customWidth="1"/>
    <col min="2" max="2" width="6.140625" bestFit="1" customWidth="1"/>
    <col min="3" max="3" width="5.42578125" style="3" bestFit="1" customWidth="1"/>
    <col min="4" max="4" width="6.5703125" bestFit="1" customWidth="1"/>
    <col min="5" max="5" width="6.5703125" style="3" bestFit="1" customWidth="1"/>
    <col min="6" max="7" width="5.5703125" style="63" bestFit="1" customWidth="1"/>
    <col min="8" max="8" width="6.85546875" bestFit="1" customWidth="1"/>
    <col min="9" max="9" width="6.7109375" style="63" bestFit="1" customWidth="1"/>
    <col min="10" max="10" width="6.85546875" style="3" bestFit="1" customWidth="1"/>
    <col min="11" max="11" width="8.5703125" style="3" bestFit="1" customWidth="1"/>
    <col min="12" max="12" width="5.5703125" style="3" bestFit="1" customWidth="1"/>
    <col min="13" max="13" width="5.5703125" bestFit="1" customWidth="1"/>
    <col min="14" max="15" width="5.42578125" bestFit="1" customWidth="1"/>
    <col min="16" max="16" width="6.7109375" bestFit="1" customWidth="1"/>
    <col min="17" max="17" width="6.85546875" style="2" bestFit="1" customWidth="1"/>
    <col min="18" max="18" width="5.28515625" bestFit="1" customWidth="1"/>
    <col min="19" max="19" width="6.7109375" style="3" bestFit="1" customWidth="1"/>
    <col min="20" max="20" width="6.42578125" bestFit="1" customWidth="1"/>
    <col min="21" max="21" width="6.85546875" style="2" bestFit="1" customWidth="1"/>
    <col min="22" max="22" width="6" style="3" bestFit="1" customWidth="1"/>
    <col min="23" max="23" width="6" style="63" bestFit="1" customWidth="1"/>
    <col min="24" max="24" width="6.7109375" bestFit="1" customWidth="1"/>
    <col min="25" max="25" width="6.85546875" bestFit="1" customWidth="1"/>
    <col min="26" max="27" width="5.7109375" bestFit="1" customWidth="1"/>
    <col min="28" max="28" width="9.42578125" bestFit="1" customWidth="1"/>
    <col min="29" max="29" width="6" bestFit="1" customWidth="1"/>
    <col min="30" max="30" width="5.28515625" bestFit="1" customWidth="1"/>
    <col min="31" max="32" width="3.5703125" bestFit="1" customWidth="1"/>
    <col min="33" max="33" width="6.42578125" bestFit="1" customWidth="1"/>
    <col min="34" max="34" width="6.5703125" style="2" bestFit="1" customWidth="1"/>
    <col min="35" max="36" width="7.5703125" style="2" bestFit="1" customWidth="1"/>
    <col min="37" max="39" width="6.85546875" style="2" bestFit="1" customWidth="1"/>
    <col min="40" max="40" width="6.140625" style="3" bestFit="1" customWidth="1"/>
    <col min="41" max="41" width="7.42578125" style="3" bestFit="1" customWidth="1"/>
    <col min="42" max="42" width="6.140625" style="3" bestFit="1" customWidth="1"/>
    <col min="43" max="43" width="7.7109375" style="3" bestFit="1" customWidth="1"/>
    <col min="44" max="44" width="7" style="3" bestFit="1" customWidth="1"/>
  </cols>
  <sheetData>
    <row r="1" spans="1:44" ht="25.5" x14ac:dyDescent="0.2">
      <c r="A1" s="103" t="s">
        <v>151</v>
      </c>
      <c r="B1" s="103" t="s">
        <v>245</v>
      </c>
      <c r="C1" s="103" t="s">
        <v>301</v>
      </c>
      <c r="D1" s="103" t="s">
        <v>302</v>
      </c>
      <c r="E1" s="144" t="s">
        <v>152</v>
      </c>
      <c r="F1" s="103" t="s">
        <v>303</v>
      </c>
      <c r="G1" s="103" t="s">
        <v>304</v>
      </c>
      <c r="H1" s="103" t="s">
        <v>316</v>
      </c>
      <c r="I1" s="103" t="s">
        <v>317</v>
      </c>
      <c r="J1" s="103" t="s">
        <v>305</v>
      </c>
      <c r="K1" s="103" t="s">
        <v>306</v>
      </c>
      <c r="L1" s="144" t="s">
        <v>307</v>
      </c>
      <c r="M1" s="103" t="s">
        <v>308</v>
      </c>
      <c r="N1" s="103" t="s">
        <v>309</v>
      </c>
      <c r="O1" s="103" t="s">
        <v>310</v>
      </c>
      <c r="P1" s="103" t="s">
        <v>311</v>
      </c>
      <c r="Q1" s="103" t="s">
        <v>312</v>
      </c>
      <c r="R1" s="103" t="s">
        <v>319</v>
      </c>
      <c r="S1" s="103" t="s">
        <v>313</v>
      </c>
      <c r="T1" s="103" t="s">
        <v>330</v>
      </c>
      <c r="U1" s="145" t="s">
        <v>314</v>
      </c>
      <c r="V1" s="144" t="s">
        <v>315</v>
      </c>
      <c r="W1" s="103" t="s">
        <v>318</v>
      </c>
      <c r="X1" s="103" t="s">
        <v>320</v>
      </c>
      <c r="Y1" s="103" t="s">
        <v>321</v>
      </c>
      <c r="Z1" s="103" t="s">
        <v>322</v>
      </c>
      <c r="AA1" s="103" t="s">
        <v>323</v>
      </c>
      <c r="AB1" s="103" t="s">
        <v>324</v>
      </c>
      <c r="AC1" s="103" t="s">
        <v>325</v>
      </c>
      <c r="AD1" s="103" t="s">
        <v>326</v>
      </c>
      <c r="AE1" s="103" t="s">
        <v>327</v>
      </c>
      <c r="AF1" s="103" t="s">
        <v>328</v>
      </c>
      <c r="AG1" s="103" t="s">
        <v>329</v>
      </c>
      <c r="AH1" s="103" t="s">
        <v>331</v>
      </c>
      <c r="AI1" s="145" t="s">
        <v>332</v>
      </c>
      <c r="AJ1" s="145" t="s">
        <v>333</v>
      </c>
      <c r="AK1" s="145" t="s">
        <v>334</v>
      </c>
      <c r="AL1" s="145" t="s">
        <v>335</v>
      </c>
      <c r="AM1" s="145" t="s">
        <v>336</v>
      </c>
      <c r="AN1" s="144" t="s">
        <v>337</v>
      </c>
      <c r="AO1" s="144" t="s">
        <v>338</v>
      </c>
      <c r="AP1" s="144" t="s">
        <v>339</v>
      </c>
      <c r="AQ1" s="144" t="s">
        <v>340</v>
      </c>
      <c r="AR1" s="144" t="s">
        <v>341</v>
      </c>
    </row>
    <row r="2" spans="1:44" x14ac:dyDescent="0.2">
      <c r="A2" s="42" t="s">
        <v>643</v>
      </c>
      <c r="B2" s="77" t="s">
        <v>233</v>
      </c>
      <c r="C2" s="77">
        <v>7</v>
      </c>
      <c r="D2" s="77">
        <v>1</v>
      </c>
      <c r="E2" s="77">
        <v>3.18</v>
      </c>
      <c r="F2" s="77">
        <v>46</v>
      </c>
      <c r="G2" s="77">
        <v>0</v>
      </c>
      <c r="H2" s="77">
        <v>0</v>
      </c>
      <c r="I2" s="77">
        <v>0</v>
      </c>
      <c r="J2" s="77">
        <v>0</v>
      </c>
      <c r="K2" s="77">
        <v>0</v>
      </c>
      <c r="L2" s="77">
        <v>62.1</v>
      </c>
      <c r="M2" s="77">
        <v>48</v>
      </c>
      <c r="N2" s="77">
        <v>24</v>
      </c>
      <c r="O2" s="77">
        <v>22</v>
      </c>
      <c r="P2" s="77">
        <v>6</v>
      </c>
      <c r="Q2" s="77">
        <v>25</v>
      </c>
      <c r="R2" s="77">
        <v>1</v>
      </c>
      <c r="S2" s="77">
        <v>54</v>
      </c>
      <c r="T2" s="77">
        <v>254</v>
      </c>
      <c r="U2" s="77">
        <v>0.216</v>
      </c>
      <c r="V2" s="77">
        <v>1.17</v>
      </c>
      <c r="W2" s="77">
        <v>1</v>
      </c>
      <c r="X2" s="77">
        <v>8</v>
      </c>
      <c r="Y2" s="77">
        <v>8</v>
      </c>
      <c r="Z2" s="77">
        <v>5</v>
      </c>
      <c r="AA2" s="77">
        <v>56</v>
      </c>
      <c r="AB2" s="77">
        <v>70</v>
      </c>
      <c r="AC2" s="77">
        <v>2</v>
      </c>
      <c r="AD2" s="77">
        <v>0</v>
      </c>
      <c r="AE2" s="77">
        <v>5</v>
      </c>
      <c r="AF2" s="77">
        <v>3</v>
      </c>
      <c r="AG2" s="77">
        <v>1</v>
      </c>
      <c r="AH2" s="77">
        <v>1045</v>
      </c>
      <c r="AI2" s="77">
        <v>0.875</v>
      </c>
      <c r="AJ2" s="77">
        <v>0.8</v>
      </c>
      <c r="AK2" s="77">
        <v>0.29399999999999998</v>
      </c>
      <c r="AL2" s="77">
        <v>0.34699999999999998</v>
      </c>
      <c r="AM2" s="77">
        <v>0.64</v>
      </c>
      <c r="AN2" s="77">
        <v>7.8</v>
      </c>
      <c r="AO2" s="77">
        <v>3.61</v>
      </c>
      <c r="AP2" s="77">
        <v>6.93</v>
      </c>
      <c r="AQ2" s="77">
        <v>2.16</v>
      </c>
      <c r="AR2" s="77">
        <v>16.760000000000002</v>
      </c>
    </row>
    <row r="3" spans="1:44" x14ac:dyDescent="0.2">
      <c r="A3" s="42" t="s">
        <v>710</v>
      </c>
      <c r="B3" s="77" t="s">
        <v>233</v>
      </c>
      <c r="C3" s="77">
        <v>3</v>
      </c>
      <c r="D3" s="77">
        <v>2</v>
      </c>
      <c r="E3" s="77">
        <v>1.65</v>
      </c>
      <c r="F3" s="77">
        <v>71</v>
      </c>
      <c r="G3" s="77">
        <v>0</v>
      </c>
      <c r="H3" s="77">
        <v>0</v>
      </c>
      <c r="I3" s="77">
        <v>0</v>
      </c>
      <c r="J3" s="77">
        <v>37</v>
      </c>
      <c r="K3" s="77">
        <v>41</v>
      </c>
      <c r="L3" s="77">
        <v>76.099999999999994</v>
      </c>
      <c r="M3" s="77">
        <v>46</v>
      </c>
      <c r="N3" s="77">
        <v>17</v>
      </c>
      <c r="O3" s="77">
        <v>14</v>
      </c>
      <c r="P3" s="77">
        <v>4</v>
      </c>
      <c r="Q3" s="77">
        <v>23</v>
      </c>
      <c r="R3" s="77">
        <v>0</v>
      </c>
      <c r="S3" s="77">
        <v>62</v>
      </c>
      <c r="T3" s="77">
        <v>285</v>
      </c>
      <c r="U3" s="77">
        <v>0.17799999999999999</v>
      </c>
      <c r="V3" s="77">
        <v>0.9</v>
      </c>
      <c r="W3" s="77">
        <v>1</v>
      </c>
      <c r="X3" s="77">
        <v>49</v>
      </c>
      <c r="Y3" s="77">
        <v>7</v>
      </c>
      <c r="Z3" s="77">
        <v>13</v>
      </c>
      <c r="AA3" s="77">
        <v>131</v>
      </c>
      <c r="AB3" s="77">
        <v>22</v>
      </c>
      <c r="AC3" s="77">
        <v>0</v>
      </c>
      <c r="AD3" s="77">
        <v>0</v>
      </c>
      <c r="AE3" s="77">
        <v>2</v>
      </c>
      <c r="AF3" s="77">
        <v>0</v>
      </c>
      <c r="AG3" s="77">
        <v>0</v>
      </c>
      <c r="AH3" s="77">
        <v>1053</v>
      </c>
      <c r="AI3" s="77">
        <v>0.6</v>
      </c>
      <c r="AJ3" s="77">
        <v>5.95</v>
      </c>
      <c r="AK3" s="77">
        <v>0.248</v>
      </c>
      <c r="AL3" s="77">
        <v>0.252</v>
      </c>
      <c r="AM3" s="77">
        <v>0.5</v>
      </c>
      <c r="AN3" s="77">
        <v>7.31</v>
      </c>
      <c r="AO3" s="77">
        <v>2.71</v>
      </c>
      <c r="AP3" s="77">
        <v>5.42</v>
      </c>
      <c r="AQ3" s="77">
        <v>2.7</v>
      </c>
      <c r="AR3" s="77">
        <v>13.79</v>
      </c>
    </row>
    <row r="4" spans="1:44" x14ac:dyDescent="0.2">
      <c r="A4" s="42" t="s">
        <v>706</v>
      </c>
      <c r="B4" s="77" t="s">
        <v>233</v>
      </c>
      <c r="C4" s="77">
        <v>16</v>
      </c>
      <c r="D4" s="77">
        <v>6</v>
      </c>
      <c r="E4" s="77">
        <v>3.54</v>
      </c>
      <c r="F4" s="77">
        <v>31</v>
      </c>
      <c r="G4" s="77">
        <v>31</v>
      </c>
      <c r="H4" s="77">
        <v>0</v>
      </c>
      <c r="I4" s="77">
        <v>0</v>
      </c>
      <c r="J4" s="77">
        <v>0</v>
      </c>
      <c r="K4" s="77">
        <v>0</v>
      </c>
      <c r="L4" s="77">
        <v>185.2</v>
      </c>
      <c r="M4" s="77">
        <v>193</v>
      </c>
      <c r="N4" s="77">
        <v>77</v>
      </c>
      <c r="O4" s="77">
        <v>73</v>
      </c>
      <c r="P4" s="77">
        <v>23</v>
      </c>
      <c r="Q4" s="77">
        <v>35</v>
      </c>
      <c r="R4" s="77">
        <v>2</v>
      </c>
      <c r="S4" s="77">
        <v>136</v>
      </c>
      <c r="T4" s="77">
        <v>772</v>
      </c>
      <c r="U4" s="77">
        <v>0.26600000000000001</v>
      </c>
      <c r="V4" s="77">
        <v>1.23</v>
      </c>
      <c r="W4" s="77">
        <v>3</v>
      </c>
      <c r="X4" s="77">
        <v>0</v>
      </c>
      <c r="Y4" s="77">
        <v>0</v>
      </c>
      <c r="Z4" s="77">
        <v>14</v>
      </c>
      <c r="AA4" s="77">
        <v>191</v>
      </c>
      <c r="AB4" s="77">
        <v>214</v>
      </c>
      <c r="AC4" s="77">
        <v>2</v>
      </c>
      <c r="AD4" s="77">
        <v>0</v>
      </c>
      <c r="AE4" s="77">
        <v>5</v>
      </c>
      <c r="AF4" s="77">
        <v>1</v>
      </c>
      <c r="AG4" s="77">
        <v>1</v>
      </c>
      <c r="AH4" s="77">
        <v>2977</v>
      </c>
      <c r="AI4" s="77">
        <v>0.72699999999999998</v>
      </c>
      <c r="AJ4" s="77">
        <v>0.89</v>
      </c>
      <c r="AK4" s="77">
        <v>0.30099999999999999</v>
      </c>
      <c r="AL4" s="77">
        <v>0.42599999999999999</v>
      </c>
      <c r="AM4" s="77">
        <v>0.72699999999999998</v>
      </c>
      <c r="AN4" s="77">
        <v>6.59</v>
      </c>
      <c r="AO4" s="77">
        <v>1.7</v>
      </c>
      <c r="AP4" s="77">
        <v>9.36</v>
      </c>
      <c r="AQ4" s="77">
        <v>3.89</v>
      </c>
      <c r="AR4" s="77">
        <v>16.03</v>
      </c>
    </row>
    <row r="5" spans="1:44" x14ac:dyDescent="0.2">
      <c r="A5" s="42" t="s">
        <v>712</v>
      </c>
      <c r="B5" s="77" t="s">
        <v>233</v>
      </c>
      <c r="C5" s="77">
        <v>7</v>
      </c>
      <c r="D5" s="77">
        <v>7</v>
      </c>
      <c r="E5" s="77">
        <v>3.57</v>
      </c>
      <c r="F5" s="77">
        <v>20</v>
      </c>
      <c r="G5" s="77">
        <v>20</v>
      </c>
      <c r="H5" s="77">
        <v>1</v>
      </c>
      <c r="I5" s="77">
        <v>0</v>
      </c>
      <c r="J5" s="77">
        <v>0</v>
      </c>
      <c r="K5" s="77">
        <v>0</v>
      </c>
      <c r="L5" s="77">
        <v>113.1</v>
      </c>
      <c r="M5" s="77">
        <v>111</v>
      </c>
      <c r="N5" s="77">
        <v>48</v>
      </c>
      <c r="O5" s="77">
        <v>45</v>
      </c>
      <c r="P5" s="77">
        <v>7</v>
      </c>
      <c r="Q5" s="77">
        <v>38</v>
      </c>
      <c r="R5" s="77">
        <v>0</v>
      </c>
      <c r="S5" s="77">
        <v>88</v>
      </c>
      <c r="T5" s="77">
        <v>476</v>
      </c>
      <c r="U5" s="77">
        <v>0.26</v>
      </c>
      <c r="V5" s="77">
        <v>1.31</v>
      </c>
      <c r="W5" s="77">
        <v>1</v>
      </c>
      <c r="X5" s="77">
        <v>0</v>
      </c>
      <c r="Y5" s="77">
        <v>0</v>
      </c>
      <c r="Z5" s="77">
        <v>9</v>
      </c>
      <c r="AA5" s="77">
        <v>113</v>
      </c>
      <c r="AB5" s="77">
        <v>125</v>
      </c>
      <c r="AC5" s="77">
        <v>9</v>
      </c>
      <c r="AD5" s="77">
        <v>0</v>
      </c>
      <c r="AE5" s="77">
        <v>5</v>
      </c>
      <c r="AF5" s="77">
        <v>3</v>
      </c>
      <c r="AG5" s="77">
        <v>1</v>
      </c>
      <c r="AH5" s="77">
        <v>1951</v>
      </c>
      <c r="AI5" s="77">
        <v>0.5</v>
      </c>
      <c r="AJ5" s="77">
        <v>0.9</v>
      </c>
      <c r="AK5" s="77">
        <v>0.317</v>
      </c>
      <c r="AL5" s="77">
        <v>0.36799999999999999</v>
      </c>
      <c r="AM5" s="77">
        <v>0.68500000000000005</v>
      </c>
      <c r="AN5" s="77">
        <v>6.99</v>
      </c>
      <c r="AO5" s="77">
        <v>3.02</v>
      </c>
      <c r="AP5" s="77">
        <v>8.81</v>
      </c>
      <c r="AQ5" s="77">
        <v>2.3199999999999998</v>
      </c>
      <c r="AR5" s="77">
        <v>17.21</v>
      </c>
    </row>
    <row r="6" spans="1:44" x14ac:dyDescent="0.2">
      <c r="A6" s="42" t="s">
        <v>580</v>
      </c>
      <c r="B6" s="77" t="s">
        <v>233</v>
      </c>
      <c r="C6" s="77">
        <v>10</v>
      </c>
      <c r="D6" s="77">
        <v>9</v>
      </c>
      <c r="E6" s="77">
        <v>3.23</v>
      </c>
      <c r="F6" s="77">
        <v>27</v>
      </c>
      <c r="G6" s="77">
        <v>26</v>
      </c>
      <c r="H6" s="77">
        <v>1</v>
      </c>
      <c r="I6" s="77">
        <v>1</v>
      </c>
      <c r="J6" s="77">
        <v>0</v>
      </c>
      <c r="K6" s="77">
        <v>0</v>
      </c>
      <c r="L6" s="77">
        <v>159</v>
      </c>
      <c r="M6" s="77">
        <v>155</v>
      </c>
      <c r="N6" s="77">
        <v>61</v>
      </c>
      <c r="O6" s="77">
        <v>57</v>
      </c>
      <c r="P6" s="77">
        <v>25</v>
      </c>
      <c r="Q6" s="77">
        <v>51</v>
      </c>
      <c r="R6" s="77">
        <v>1</v>
      </c>
      <c r="S6" s="77">
        <v>111</v>
      </c>
      <c r="T6" s="77">
        <v>671</v>
      </c>
      <c r="U6" s="77">
        <v>0.255</v>
      </c>
      <c r="V6" s="77">
        <v>1.3</v>
      </c>
      <c r="W6" s="77">
        <v>8</v>
      </c>
      <c r="X6" s="77">
        <v>0</v>
      </c>
      <c r="Y6" s="77">
        <v>0</v>
      </c>
      <c r="Z6" s="77">
        <v>12</v>
      </c>
      <c r="AA6" s="77">
        <v>137</v>
      </c>
      <c r="AB6" s="77">
        <v>209</v>
      </c>
      <c r="AC6" s="77">
        <v>4</v>
      </c>
      <c r="AD6" s="77">
        <v>1</v>
      </c>
      <c r="AE6" s="77">
        <v>12</v>
      </c>
      <c r="AF6" s="77">
        <v>2</v>
      </c>
      <c r="AG6" s="77">
        <v>1</v>
      </c>
      <c r="AH6" s="77">
        <v>2552</v>
      </c>
      <c r="AI6" s="77">
        <v>0.52600000000000002</v>
      </c>
      <c r="AJ6" s="77">
        <v>0.66</v>
      </c>
      <c r="AK6" s="77">
        <v>0.31900000000000001</v>
      </c>
      <c r="AL6" s="77">
        <v>0.432</v>
      </c>
      <c r="AM6" s="77">
        <v>0.751</v>
      </c>
      <c r="AN6" s="77">
        <v>6.28</v>
      </c>
      <c r="AO6" s="77">
        <v>2.89</v>
      </c>
      <c r="AP6" s="77">
        <v>8.77</v>
      </c>
      <c r="AQ6" s="77">
        <v>2.1800000000000002</v>
      </c>
      <c r="AR6" s="77">
        <v>16.05</v>
      </c>
    </row>
    <row r="7" spans="1:44" x14ac:dyDescent="0.2">
      <c r="A7" t="s">
        <v>765</v>
      </c>
      <c r="B7" s="77" t="s">
        <v>233</v>
      </c>
      <c r="C7" s="77">
        <v>0</v>
      </c>
      <c r="D7" s="77">
        <v>1</v>
      </c>
      <c r="E7" s="77">
        <v>5.23</v>
      </c>
      <c r="F7" s="77">
        <v>10</v>
      </c>
      <c r="G7" s="77">
        <v>0</v>
      </c>
      <c r="H7" s="77">
        <v>0</v>
      </c>
      <c r="I7" s="77">
        <v>0</v>
      </c>
      <c r="J7" s="77">
        <v>0</v>
      </c>
      <c r="K7" s="77">
        <v>0</v>
      </c>
      <c r="L7" s="77">
        <v>10.1</v>
      </c>
      <c r="M7" s="77">
        <v>8</v>
      </c>
      <c r="N7" s="77">
        <v>6</v>
      </c>
      <c r="O7" s="77">
        <v>6</v>
      </c>
      <c r="P7" s="77">
        <v>2</v>
      </c>
      <c r="Q7" s="77">
        <v>2</v>
      </c>
      <c r="R7" s="77">
        <v>0</v>
      </c>
      <c r="S7" s="77">
        <v>12</v>
      </c>
      <c r="T7" s="77">
        <v>43</v>
      </c>
      <c r="U7" s="77">
        <v>0.2</v>
      </c>
      <c r="V7" s="77">
        <v>0.97</v>
      </c>
      <c r="W7" s="77">
        <v>0</v>
      </c>
      <c r="X7" s="77">
        <v>4</v>
      </c>
      <c r="Y7" s="77">
        <v>1</v>
      </c>
      <c r="Z7" s="77">
        <v>0</v>
      </c>
      <c r="AA7" s="77">
        <v>11</v>
      </c>
      <c r="AB7" s="77">
        <v>10</v>
      </c>
      <c r="AC7" s="77">
        <v>1</v>
      </c>
      <c r="AD7" s="77">
        <v>0</v>
      </c>
      <c r="AE7" s="77">
        <v>1</v>
      </c>
      <c r="AF7" s="77">
        <v>0</v>
      </c>
      <c r="AG7" s="77">
        <v>0</v>
      </c>
      <c r="AH7" s="77">
        <v>163</v>
      </c>
      <c r="AI7" s="77">
        <v>0</v>
      </c>
      <c r="AJ7" s="77">
        <v>1.1000000000000001</v>
      </c>
      <c r="AK7" s="77">
        <v>0.23300000000000001</v>
      </c>
      <c r="AL7" s="77">
        <v>0.4</v>
      </c>
      <c r="AM7" s="77">
        <v>0.63300000000000001</v>
      </c>
      <c r="AN7" s="77">
        <v>10.45</v>
      </c>
      <c r="AO7" s="77">
        <v>1.74</v>
      </c>
      <c r="AP7" s="77">
        <v>6.97</v>
      </c>
      <c r="AQ7" s="77">
        <v>6</v>
      </c>
      <c r="AR7" s="77">
        <v>15.77</v>
      </c>
    </row>
    <row r="8" spans="1:44" x14ac:dyDescent="0.2">
      <c r="A8" s="42" t="s">
        <v>700</v>
      </c>
      <c r="B8" s="77" t="s">
        <v>233</v>
      </c>
      <c r="C8" s="77">
        <v>3</v>
      </c>
      <c r="D8" s="77">
        <v>2</v>
      </c>
      <c r="E8" s="77">
        <v>2.97</v>
      </c>
      <c r="F8" s="77">
        <v>60</v>
      </c>
      <c r="G8" s="77">
        <v>0</v>
      </c>
      <c r="H8" s="77">
        <v>0</v>
      </c>
      <c r="I8" s="77">
        <v>0</v>
      </c>
      <c r="J8" s="77">
        <v>11</v>
      </c>
      <c r="K8" s="77">
        <v>17</v>
      </c>
      <c r="L8" s="77">
        <v>60.2</v>
      </c>
      <c r="M8" s="77">
        <v>55</v>
      </c>
      <c r="N8" s="77">
        <v>22</v>
      </c>
      <c r="O8" s="77">
        <v>20</v>
      </c>
      <c r="P8" s="77">
        <v>4</v>
      </c>
      <c r="Q8" s="77">
        <v>12</v>
      </c>
      <c r="R8" s="77">
        <v>3</v>
      </c>
      <c r="S8" s="77">
        <v>45</v>
      </c>
      <c r="T8" s="77">
        <v>241</v>
      </c>
      <c r="U8" s="77">
        <v>0.24399999999999999</v>
      </c>
      <c r="V8" s="77">
        <v>1.1000000000000001</v>
      </c>
      <c r="W8" s="77">
        <v>1</v>
      </c>
      <c r="X8" s="77">
        <v>24</v>
      </c>
      <c r="Y8" s="77">
        <v>12</v>
      </c>
      <c r="Z8" s="77">
        <v>12</v>
      </c>
      <c r="AA8" s="77">
        <v>81</v>
      </c>
      <c r="AB8" s="77">
        <v>47</v>
      </c>
      <c r="AC8" s="77">
        <v>2</v>
      </c>
      <c r="AD8" s="77">
        <v>0</v>
      </c>
      <c r="AE8" s="77">
        <v>4</v>
      </c>
      <c r="AF8" s="77">
        <v>1</v>
      </c>
      <c r="AG8" s="77">
        <v>0</v>
      </c>
      <c r="AH8" s="77">
        <v>866</v>
      </c>
      <c r="AI8" s="77">
        <v>0.6</v>
      </c>
      <c r="AJ8" s="77">
        <v>1.72</v>
      </c>
      <c r="AK8" s="77">
        <v>0.28299999999999997</v>
      </c>
      <c r="AL8" s="77">
        <v>0.36</v>
      </c>
      <c r="AM8" s="77">
        <v>0.64300000000000002</v>
      </c>
      <c r="AN8" s="77">
        <v>6.68</v>
      </c>
      <c r="AO8" s="77">
        <v>1.78</v>
      </c>
      <c r="AP8" s="77">
        <v>8.16</v>
      </c>
      <c r="AQ8" s="77">
        <v>3.75</v>
      </c>
      <c r="AR8" s="77">
        <v>14.27</v>
      </c>
    </row>
    <row r="9" spans="1:44" x14ac:dyDescent="0.2">
      <c r="A9" s="42" t="s">
        <v>754</v>
      </c>
      <c r="B9" s="77" t="s">
        <v>233</v>
      </c>
      <c r="C9" s="77">
        <v>6</v>
      </c>
      <c r="D9" s="77">
        <v>9</v>
      </c>
      <c r="E9" s="77">
        <v>4.8099999999999996</v>
      </c>
      <c r="F9" s="77">
        <v>25</v>
      </c>
      <c r="G9" s="77">
        <v>22</v>
      </c>
      <c r="H9" s="77">
        <v>0</v>
      </c>
      <c r="I9" s="77">
        <v>0</v>
      </c>
      <c r="J9" s="77">
        <v>0</v>
      </c>
      <c r="K9" s="77">
        <v>0</v>
      </c>
      <c r="L9" s="77">
        <v>125.1</v>
      </c>
      <c r="M9" s="77">
        <v>113</v>
      </c>
      <c r="N9" s="77">
        <v>68</v>
      </c>
      <c r="O9" s="77">
        <v>67</v>
      </c>
      <c r="P9" s="77">
        <v>14</v>
      </c>
      <c r="Q9" s="77">
        <v>77</v>
      </c>
      <c r="R9" s="77">
        <v>0</v>
      </c>
      <c r="S9" s="77">
        <v>116</v>
      </c>
      <c r="T9" s="77">
        <v>553</v>
      </c>
      <c r="U9" s="77">
        <v>0.24099999999999999</v>
      </c>
      <c r="V9" s="77">
        <v>1.52</v>
      </c>
      <c r="W9" s="77">
        <v>4</v>
      </c>
      <c r="X9" s="77">
        <v>0</v>
      </c>
      <c r="Y9" s="77">
        <v>1</v>
      </c>
      <c r="Z9" s="77">
        <v>10</v>
      </c>
      <c r="AA9" s="77">
        <v>119</v>
      </c>
      <c r="AB9" s="77">
        <v>124</v>
      </c>
      <c r="AC9" s="77">
        <v>4</v>
      </c>
      <c r="AD9" s="77">
        <v>0</v>
      </c>
      <c r="AE9" s="77">
        <v>19</v>
      </c>
      <c r="AF9" s="77">
        <v>6</v>
      </c>
      <c r="AG9" s="77">
        <v>0</v>
      </c>
      <c r="AH9" s="77">
        <v>2306</v>
      </c>
      <c r="AI9" s="77">
        <v>0.4</v>
      </c>
      <c r="AJ9" s="77">
        <v>0.96</v>
      </c>
      <c r="AK9" s="77">
        <v>0.35299999999999998</v>
      </c>
      <c r="AL9" s="77">
        <v>0.38500000000000001</v>
      </c>
      <c r="AM9" s="77">
        <v>0.73699999999999999</v>
      </c>
      <c r="AN9" s="77">
        <v>8.33</v>
      </c>
      <c r="AO9" s="77">
        <v>5.53</v>
      </c>
      <c r="AP9" s="77">
        <v>8.11</v>
      </c>
      <c r="AQ9" s="77">
        <v>1.51</v>
      </c>
      <c r="AR9" s="77">
        <v>18.399999999999999</v>
      </c>
    </row>
    <row r="10" spans="1:44" x14ac:dyDescent="0.2">
      <c r="A10" s="42" t="s">
        <v>703</v>
      </c>
      <c r="B10" s="77" t="s">
        <v>233</v>
      </c>
      <c r="C10" s="77">
        <v>2</v>
      </c>
      <c r="D10" s="77">
        <v>3</v>
      </c>
      <c r="E10" s="77">
        <v>3.48</v>
      </c>
      <c r="F10" s="77">
        <v>63</v>
      </c>
      <c r="G10" s="77">
        <v>0</v>
      </c>
      <c r="H10" s="77">
        <v>0</v>
      </c>
      <c r="I10" s="77">
        <v>0</v>
      </c>
      <c r="J10" s="77">
        <v>0</v>
      </c>
      <c r="K10" s="77">
        <v>3</v>
      </c>
      <c r="L10" s="77">
        <v>51.2</v>
      </c>
      <c r="M10" s="77">
        <v>51</v>
      </c>
      <c r="N10" s="77">
        <v>23</v>
      </c>
      <c r="O10" s="77">
        <v>20</v>
      </c>
      <c r="P10" s="77">
        <v>7</v>
      </c>
      <c r="Q10" s="77">
        <v>17</v>
      </c>
      <c r="R10" s="77">
        <v>4</v>
      </c>
      <c r="S10" s="77">
        <v>53</v>
      </c>
      <c r="T10" s="77">
        <v>226</v>
      </c>
      <c r="U10" s="77">
        <v>0.25</v>
      </c>
      <c r="V10" s="77">
        <v>1.32</v>
      </c>
      <c r="W10" s="77">
        <v>3</v>
      </c>
      <c r="X10" s="77">
        <v>11</v>
      </c>
      <c r="Y10" s="77">
        <v>14</v>
      </c>
      <c r="Z10" s="77">
        <v>0</v>
      </c>
      <c r="AA10" s="77">
        <v>40</v>
      </c>
      <c r="AB10" s="77">
        <v>62</v>
      </c>
      <c r="AC10" s="77">
        <v>3</v>
      </c>
      <c r="AD10" s="77">
        <v>0</v>
      </c>
      <c r="AE10" s="77">
        <v>0</v>
      </c>
      <c r="AF10" s="77">
        <v>1</v>
      </c>
      <c r="AG10" s="77">
        <v>0</v>
      </c>
      <c r="AH10" s="77">
        <v>914</v>
      </c>
      <c r="AI10" s="77">
        <v>0.4</v>
      </c>
      <c r="AJ10" s="77">
        <v>0.65</v>
      </c>
      <c r="AK10" s="77">
        <v>0.314</v>
      </c>
      <c r="AL10" s="77">
        <v>0.436</v>
      </c>
      <c r="AM10" s="77">
        <v>0.75</v>
      </c>
      <c r="AN10" s="77">
        <v>9.23</v>
      </c>
      <c r="AO10" s="77">
        <v>2.96</v>
      </c>
      <c r="AP10" s="77">
        <v>8.8800000000000008</v>
      </c>
      <c r="AQ10" s="77">
        <v>3.12</v>
      </c>
      <c r="AR10" s="77">
        <v>17.690000000000001</v>
      </c>
    </row>
    <row r="11" spans="1:44" x14ac:dyDescent="0.2">
      <c r="A11" s="42" t="s">
        <v>707</v>
      </c>
      <c r="B11" s="77" t="s">
        <v>233</v>
      </c>
      <c r="C11" s="77">
        <v>4</v>
      </c>
      <c r="D11" s="77">
        <v>2</v>
      </c>
      <c r="E11" s="77">
        <v>2.76</v>
      </c>
      <c r="F11" s="77">
        <v>37</v>
      </c>
      <c r="G11" s="77">
        <v>1</v>
      </c>
      <c r="H11" s="77">
        <v>0</v>
      </c>
      <c r="I11" s="77">
        <v>0</v>
      </c>
      <c r="J11" s="77">
        <v>0</v>
      </c>
      <c r="K11" s="77">
        <v>0</v>
      </c>
      <c r="L11" s="77">
        <v>58.2</v>
      </c>
      <c r="M11" s="77">
        <v>70</v>
      </c>
      <c r="N11" s="77">
        <v>22</v>
      </c>
      <c r="O11" s="77">
        <v>18</v>
      </c>
      <c r="P11" s="77">
        <v>2</v>
      </c>
      <c r="Q11" s="77">
        <v>13</v>
      </c>
      <c r="R11" s="77">
        <v>2</v>
      </c>
      <c r="S11" s="77">
        <v>34</v>
      </c>
      <c r="T11" s="77">
        <v>255</v>
      </c>
      <c r="U11" s="77">
        <v>0.3</v>
      </c>
      <c r="V11" s="77">
        <v>1.41</v>
      </c>
      <c r="W11" s="77">
        <v>4</v>
      </c>
      <c r="X11" s="77">
        <v>14</v>
      </c>
      <c r="Y11" s="77">
        <v>5</v>
      </c>
      <c r="Z11" s="77">
        <v>11</v>
      </c>
      <c r="AA11" s="77">
        <v>96</v>
      </c>
      <c r="AB11" s="77">
        <v>38</v>
      </c>
      <c r="AC11" s="77">
        <v>0</v>
      </c>
      <c r="AD11" s="77">
        <v>0</v>
      </c>
      <c r="AE11" s="77">
        <v>0</v>
      </c>
      <c r="AF11" s="77">
        <v>0</v>
      </c>
      <c r="AG11" s="77">
        <v>0</v>
      </c>
      <c r="AH11" s="77">
        <v>865</v>
      </c>
      <c r="AI11" s="77">
        <v>0.66700000000000004</v>
      </c>
      <c r="AJ11" s="77">
        <v>2.5299999999999998</v>
      </c>
      <c r="AK11" s="77">
        <v>0.34799999999999998</v>
      </c>
      <c r="AL11" s="77">
        <v>0.39100000000000001</v>
      </c>
      <c r="AM11" s="77">
        <v>0.73899999999999999</v>
      </c>
      <c r="AN11" s="77">
        <v>5.22</v>
      </c>
      <c r="AO11" s="77">
        <v>1.99</v>
      </c>
      <c r="AP11" s="77">
        <v>10.74</v>
      </c>
      <c r="AQ11" s="77">
        <v>2.62</v>
      </c>
      <c r="AR11" s="77">
        <v>14.74</v>
      </c>
    </row>
    <row r="12" spans="1:44" x14ac:dyDescent="0.2">
      <c r="A12" t="s">
        <v>1176</v>
      </c>
      <c r="B12" s="77" t="s">
        <v>233</v>
      </c>
      <c r="C12" s="77">
        <v>0</v>
      </c>
      <c r="D12" s="77">
        <v>4</v>
      </c>
      <c r="E12" s="77">
        <v>5.79</v>
      </c>
      <c r="F12" s="77">
        <v>23</v>
      </c>
      <c r="G12" s="77">
        <v>0</v>
      </c>
      <c r="H12" s="77">
        <v>0</v>
      </c>
      <c r="I12" s="77">
        <v>0</v>
      </c>
      <c r="J12" s="77">
        <v>0</v>
      </c>
      <c r="K12" s="77">
        <v>1</v>
      </c>
      <c r="L12" s="77">
        <v>23.1</v>
      </c>
      <c r="M12" s="77">
        <v>26</v>
      </c>
      <c r="N12" s="77">
        <v>16</v>
      </c>
      <c r="O12" s="77">
        <v>15</v>
      </c>
      <c r="P12" s="77">
        <v>3</v>
      </c>
      <c r="Q12" s="77">
        <v>11</v>
      </c>
      <c r="R12" s="77">
        <v>1</v>
      </c>
      <c r="S12" s="77">
        <v>16</v>
      </c>
      <c r="T12" s="77">
        <v>107</v>
      </c>
      <c r="U12" s="77">
        <v>0.28899999999999998</v>
      </c>
      <c r="V12" s="77">
        <v>1.59</v>
      </c>
      <c r="W12" s="77">
        <v>2</v>
      </c>
      <c r="X12" s="77">
        <v>4</v>
      </c>
      <c r="Y12" s="77">
        <v>3</v>
      </c>
      <c r="Z12" s="77">
        <v>3</v>
      </c>
      <c r="AA12" s="77">
        <v>30</v>
      </c>
      <c r="AB12" s="77">
        <v>22</v>
      </c>
      <c r="AC12" s="77">
        <v>1</v>
      </c>
      <c r="AD12" s="77">
        <v>0</v>
      </c>
      <c r="AE12" s="77">
        <v>3</v>
      </c>
      <c r="AF12" s="77">
        <v>0</v>
      </c>
      <c r="AG12" s="77">
        <v>0</v>
      </c>
      <c r="AH12" s="77">
        <v>409</v>
      </c>
      <c r="AI12" s="77">
        <v>0</v>
      </c>
      <c r="AJ12" s="77">
        <v>1.36</v>
      </c>
      <c r="AK12" s="77">
        <v>0.379</v>
      </c>
      <c r="AL12" s="77">
        <v>0.433</v>
      </c>
      <c r="AM12" s="77">
        <v>0.81200000000000006</v>
      </c>
      <c r="AN12" s="77">
        <v>6.17</v>
      </c>
      <c r="AO12" s="77">
        <v>4.24</v>
      </c>
      <c r="AP12" s="77">
        <v>10.029999999999999</v>
      </c>
      <c r="AQ12" s="77">
        <v>1.45</v>
      </c>
      <c r="AR12" s="77">
        <v>17.53</v>
      </c>
    </row>
    <row r="13" spans="1:44" x14ac:dyDescent="0.2">
      <c r="A13" s="42" t="s">
        <v>716</v>
      </c>
      <c r="B13" s="77" t="s">
        <v>233</v>
      </c>
      <c r="C13" s="77">
        <v>2</v>
      </c>
      <c r="D13" s="77">
        <v>0</v>
      </c>
      <c r="E13" s="77">
        <v>1.35</v>
      </c>
      <c r="F13" s="77">
        <v>23</v>
      </c>
      <c r="G13" s="77">
        <v>0</v>
      </c>
      <c r="H13" s="77">
        <v>0</v>
      </c>
      <c r="I13" s="77">
        <v>0</v>
      </c>
      <c r="J13" s="77">
        <v>1</v>
      </c>
      <c r="K13" s="77">
        <v>2</v>
      </c>
      <c r="L13" s="77">
        <v>20</v>
      </c>
      <c r="M13" s="77">
        <v>8</v>
      </c>
      <c r="N13" s="77">
        <v>3</v>
      </c>
      <c r="O13" s="77">
        <v>3</v>
      </c>
      <c r="P13" s="77">
        <v>1</v>
      </c>
      <c r="Q13" s="77">
        <v>4</v>
      </c>
      <c r="R13" s="77">
        <v>0</v>
      </c>
      <c r="S13" s="77">
        <v>34</v>
      </c>
      <c r="T13" s="77">
        <v>72</v>
      </c>
      <c r="U13" s="77">
        <v>0.11899999999999999</v>
      </c>
      <c r="V13" s="77">
        <v>0.6</v>
      </c>
      <c r="W13" s="77">
        <v>1</v>
      </c>
      <c r="X13" s="77">
        <v>3</v>
      </c>
      <c r="Y13" s="77">
        <v>9</v>
      </c>
      <c r="Z13" s="77">
        <v>1</v>
      </c>
      <c r="AA13" s="77">
        <v>11</v>
      </c>
      <c r="AB13" s="77">
        <v>14</v>
      </c>
      <c r="AC13" s="77">
        <v>1</v>
      </c>
      <c r="AD13" s="77">
        <v>0</v>
      </c>
      <c r="AE13" s="77">
        <v>1</v>
      </c>
      <c r="AF13" s="77">
        <v>1</v>
      </c>
      <c r="AG13" s="77">
        <v>0</v>
      </c>
      <c r="AH13" s="77">
        <v>306</v>
      </c>
      <c r="AI13" s="77">
        <v>1</v>
      </c>
      <c r="AJ13" s="77">
        <v>0.79</v>
      </c>
      <c r="AK13" s="77">
        <v>0.18099999999999999</v>
      </c>
      <c r="AL13" s="77">
        <v>0.19400000000000001</v>
      </c>
      <c r="AM13" s="77">
        <v>0.375</v>
      </c>
      <c r="AN13" s="77">
        <v>15.3</v>
      </c>
      <c r="AO13" s="77">
        <v>1.8</v>
      </c>
      <c r="AP13" s="77">
        <v>3.6</v>
      </c>
      <c r="AQ13" s="77">
        <v>8.5</v>
      </c>
      <c r="AR13" s="77">
        <v>15.3</v>
      </c>
    </row>
    <row r="14" spans="1:44" x14ac:dyDescent="0.2">
      <c r="A14" s="42" t="s">
        <v>708</v>
      </c>
      <c r="B14" s="77" t="s">
        <v>233</v>
      </c>
      <c r="C14" s="77">
        <v>15</v>
      </c>
      <c r="D14" s="77">
        <v>8</v>
      </c>
      <c r="E14" s="77">
        <v>3.65</v>
      </c>
      <c r="F14" s="77">
        <v>28</v>
      </c>
      <c r="G14" s="77">
        <v>28</v>
      </c>
      <c r="H14" s="77">
        <v>0</v>
      </c>
      <c r="I14" s="77">
        <v>0</v>
      </c>
      <c r="J14" s="77">
        <v>0</v>
      </c>
      <c r="K14" s="77">
        <v>0</v>
      </c>
      <c r="L14" s="77">
        <v>165.1</v>
      </c>
      <c r="M14" s="77">
        <v>149</v>
      </c>
      <c r="N14" s="77">
        <v>68</v>
      </c>
      <c r="O14" s="77">
        <v>67</v>
      </c>
      <c r="P14" s="77">
        <v>20</v>
      </c>
      <c r="Q14" s="77">
        <v>52</v>
      </c>
      <c r="R14" s="77">
        <v>2</v>
      </c>
      <c r="S14" s="77">
        <v>139</v>
      </c>
      <c r="T14" s="77">
        <v>687</v>
      </c>
      <c r="U14" s="77">
        <v>0.24199999999999999</v>
      </c>
      <c r="V14" s="77">
        <v>1.22</v>
      </c>
      <c r="W14" s="77">
        <v>14</v>
      </c>
      <c r="X14" s="77">
        <v>0</v>
      </c>
      <c r="Y14" s="77">
        <v>0</v>
      </c>
      <c r="Z14" s="77">
        <v>14</v>
      </c>
      <c r="AA14" s="77">
        <v>157</v>
      </c>
      <c r="AB14" s="77">
        <v>176</v>
      </c>
      <c r="AC14" s="77">
        <v>3</v>
      </c>
      <c r="AD14" s="77">
        <v>0</v>
      </c>
      <c r="AE14" s="77">
        <v>15</v>
      </c>
      <c r="AF14" s="77">
        <v>9</v>
      </c>
      <c r="AG14" s="77">
        <v>0</v>
      </c>
      <c r="AH14" s="77">
        <v>2746</v>
      </c>
      <c r="AI14" s="77">
        <v>0.65200000000000002</v>
      </c>
      <c r="AJ14" s="77">
        <v>0.89</v>
      </c>
      <c r="AK14" s="77">
        <v>0.313</v>
      </c>
      <c r="AL14" s="77">
        <v>0.39600000000000002</v>
      </c>
      <c r="AM14" s="77">
        <v>0.71</v>
      </c>
      <c r="AN14" s="77">
        <v>7.57</v>
      </c>
      <c r="AO14" s="77">
        <v>2.83</v>
      </c>
      <c r="AP14" s="77">
        <v>8.11</v>
      </c>
      <c r="AQ14" s="77">
        <v>2.67</v>
      </c>
      <c r="AR14" s="77">
        <v>16.61</v>
      </c>
    </row>
    <row r="15" spans="1:44" x14ac:dyDescent="0.2">
      <c r="A15" s="42" t="s">
        <v>699</v>
      </c>
      <c r="B15" s="77" t="s">
        <v>233</v>
      </c>
      <c r="C15" s="77">
        <v>5</v>
      </c>
      <c r="D15" s="77">
        <v>2</v>
      </c>
      <c r="E15" s="77">
        <v>1.7</v>
      </c>
      <c r="F15" s="77">
        <v>68</v>
      </c>
      <c r="G15" s="77">
        <v>0</v>
      </c>
      <c r="H15" s="77">
        <v>0</v>
      </c>
      <c r="I15" s="77">
        <v>0</v>
      </c>
      <c r="J15" s="77">
        <v>4</v>
      </c>
      <c r="K15" s="77">
        <v>8</v>
      </c>
      <c r="L15" s="77">
        <v>68.2</v>
      </c>
      <c r="M15" s="77">
        <v>42</v>
      </c>
      <c r="N15" s="77">
        <v>14</v>
      </c>
      <c r="O15" s="77">
        <v>13</v>
      </c>
      <c r="P15" s="77">
        <v>6</v>
      </c>
      <c r="Q15" s="77">
        <v>19</v>
      </c>
      <c r="R15" s="77">
        <v>4</v>
      </c>
      <c r="S15" s="77">
        <v>73</v>
      </c>
      <c r="T15" s="77">
        <v>271</v>
      </c>
      <c r="U15" s="77">
        <v>0.17399999999999999</v>
      </c>
      <c r="V15" s="77">
        <v>0.89</v>
      </c>
      <c r="W15" s="77">
        <v>8</v>
      </c>
      <c r="X15" s="77">
        <v>18</v>
      </c>
      <c r="Y15" s="77">
        <v>25</v>
      </c>
      <c r="Z15" s="77">
        <v>4</v>
      </c>
      <c r="AA15" s="77">
        <v>64</v>
      </c>
      <c r="AB15" s="77">
        <v>65</v>
      </c>
      <c r="AC15" s="77">
        <v>0</v>
      </c>
      <c r="AD15" s="77">
        <v>0</v>
      </c>
      <c r="AE15" s="77">
        <v>4</v>
      </c>
      <c r="AF15" s="77">
        <v>1</v>
      </c>
      <c r="AG15" s="77">
        <v>0</v>
      </c>
      <c r="AH15" s="77">
        <v>1067</v>
      </c>
      <c r="AI15" s="77">
        <v>0.71399999999999997</v>
      </c>
      <c r="AJ15" s="77">
        <v>0.98</v>
      </c>
      <c r="AK15" s="77">
        <v>0.25600000000000001</v>
      </c>
      <c r="AL15" s="77">
        <v>0.29499999999999998</v>
      </c>
      <c r="AM15" s="77">
        <v>0.55000000000000004</v>
      </c>
      <c r="AN15" s="77">
        <v>9.57</v>
      </c>
      <c r="AO15" s="77">
        <v>2.4900000000000002</v>
      </c>
      <c r="AP15" s="77">
        <v>5.5</v>
      </c>
      <c r="AQ15" s="77">
        <v>3.84</v>
      </c>
      <c r="AR15" s="77">
        <v>15.54</v>
      </c>
    </row>
    <row r="16" spans="1:44" x14ac:dyDescent="0.2">
      <c r="A16" t="s">
        <v>704</v>
      </c>
      <c r="B16" s="77" t="s">
        <v>233</v>
      </c>
      <c r="C16" s="77">
        <v>0</v>
      </c>
      <c r="D16" s="77">
        <v>1</v>
      </c>
      <c r="E16" s="77">
        <v>8.1</v>
      </c>
      <c r="F16" s="77">
        <v>9</v>
      </c>
      <c r="G16" s="77">
        <v>0</v>
      </c>
      <c r="H16" s="77">
        <v>0</v>
      </c>
      <c r="I16" s="77">
        <v>0</v>
      </c>
      <c r="J16" s="77">
        <v>0</v>
      </c>
      <c r="K16" s="77">
        <v>0</v>
      </c>
      <c r="L16" s="77">
        <v>6.2</v>
      </c>
      <c r="M16" s="77">
        <v>9</v>
      </c>
      <c r="N16" s="77">
        <v>6</v>
      </c>
      <c r="O16" s="77">
        <v>6</v>
      </c>
      <c r="P16" s="77">
        <v>1</v>
      </c>
      <c r="Q16" s="77">
        <v>4</v>
      </c>
      <c r="R16" s="77">
        <v>1</v>
      </c>
      <c r="S16" s="77">
        <v>5</v>
      </c>
      <c r="T16" s="77">
        <v>31</v>
      </c>
      <c r="U16" s="77">
        <v>0.33300000000000002</v>
      </c>
      <c r="V16" s="77">
        <v>1.95</v>
      </c>
      <c r="W16" s="77">
        <v>0</v>
      </c>
      <c r="X16" s="77">
        <v>3</v>
      </c>
      <c r="Y16" s="77">
        <v>1</v>
      </c>
      <c r="Z16" s="77">
        <v>1</v>
      </c>
      <c r="AA16" s="77">
        <v>7</v>
      </c>
      <c r="AB16" s="77">
        <v>6</v>
      </c>
      <c r="AC16" s="77">
        <v>0</v>
      </c>
      <c r="AD16" s="77">
        <v>0</v>
      </c>
      <c r="AE16" s="77">
        <v>0</v>
      </c>
      <c r="AF16" s="77">
        <v>0</v>
      </c>
      <c r="AG16" s="77">
        <v>0</v>
      </c>
      <c r="AH16" s="77">
        <v>111</v>
      </c>
      <c r="AI16" s="77">
        <v>0</v>
      </c>
      <c r="AJ16" s="77">
        <v>1.17</v>
      </c>
      <c r="AK16" s="77">
        <v>0.41899999999999998</v>
      </c>
      <c r="AL16" s="77">
        <v>0.55600000000000005</v>
      </c>
      <c r="AM16" s="77">
        <v>0.97499999999999998</v>
      </c>
      <c r="AN16" s="77">
        <v>6.75</v>
      </c>
      <c r="AO16" s="77">
        <v>5.4</v>
      </c>
      <c r="AP16" s="77">
        <v>12.15</v>
      </c>
      <c r="AQ16" s="77">
        <v>1.25</v>
      </c>
      <c r="AR16" s="77">
        <v>16.649999999999999</v>
      </c>
    </row>
    <row r="17" spans="1:44" x14ac:dyDescent="0.2">
      <c r="A17" t="s">
        <v>664</v>
      </c>
      <c r="B17" s="77" t="s">
        <v>233</v>
      </c>
      <c r="C17" s="77">
        <v>0</v>
      </c>
      <c r="D17" s="77">
        <v>0</v>
      </c>
      <c r="E17" s="77">
        <v>0</v>
      </c>
      <c r="F17" s="77">
        <v>1</v>
      </c>
      <c r="G17" s="77">
        <v>0</v>
      </c>
      <c r="H17" s="77">
        <v>0</v>
      </c>
      <c r="I17" s="77">
        <v>0</v>
      </c>
      <c r="J17" s="77">
        <v>0</v>
      </c>
      <c r="K17" s="77">
        <v>0</v>
      </c>
      <c r="L17" s="77">
        <v>1</v>
      </c>
      <c r="M17" s="77">
        <v>0</v>
      </c>
      <c r="N17" s="77">
        <v>0</v>
      </c>
      <c r="O17" s="77">
        <v>0</v>
      </c>
      <c r="P17" s="77">
        <v>0</v>
      </c>
      <c r="Q17" s="77">
        <v>1</v>
      </c>
      <c r="R17" s="77">
        <v>0</v>
      </c>
      <c r="S17" s="77">
        <v>2</v>
      </c>
      <c r="T17" s="77">
        <v>4</v>
      </c>
      <c r="U17" s="77">
        <v>0</v>
      </c>
      <c r="V17" s="77">
        <v>1</v>
      </c>
      <c r="W17" s="77">
        <v>0</v>
      </c>
      <c r="X17" s="77">
        <v>1</v>
      </c>
      <c r="Y17" s="77">
        <v>0</v>
      </c>
      <c r="Z17" s="77">
        <v>0</v>
      </c>
      <c r="AA17" s="77">
        <v>1</v>
      </c>
      <c r="AB17" s="77">
        <v>0</v>
      </c>
      <c r="AC17" s="77">
        <v>0</v>
      </c>
      <c r="AD17" s="77">
        <v>0</v>
      </c>
      <c r="AE17" s="77">
        <v>0</v>
      </c>
      <c r="AF17" s="77">
        <v>0</v>
      </c>
      <c r="AG17" s="77">
        <v>0</v>
      </c>
      <c r="AH17" s="77">
        <v>15</v>
      </c>
      <c r="AI17" s="77" t="s">
        <v>342</v>
      </c>
      <c r="AJ17" s="77">
        <v>1</v>
      </c>
      <c r="AK17" s="77">
        <v>0.25</v>
      </c>
      <c r="AL17" s="77">
        <v>0</v>
      </c>
      <c r="AM17" s="77">
        <v>0.25</v>
      </c>
      <c r="AN17" s="77">
        <v>18</v>
      </c>
      <c r="AO17" s="77">
        <v>9</v>
      </c>
      <c r="AP17" s="77">
        <v>0</v>
      </c>
      <c r="AQ17" s="77">
        <v>2</v>
      </c>
      <c r="AR17" s="77">
        <v>15</v>
      </c>
    </row>
    <row r="18" spans="1:44" x14ac:dyDescent="0.2">
      <c r="A18" t="s">
        <v>887</v>
      </c>
      <c r="B18" s="77" t="s">
        <v>233</v>
      </c>
      <c r="C18" s="77">
        <v>0</v>
      </c>
      <c r="D18" s="77">
        <v>0</v>
      </c>
      <c r="E18" s="77">
        <v>13.5</v>
      </c>
      <c r="F18" s="77">
        <v>6</v>
      </c>
      <c r="G18" s="77">
        <v>0</v>
      </c>
      <c r="H18" s="77">
        <v>0</v>
      </c>
      <c r="I18" s="77">
        <v>0</v>
      </c>
      <c r="J18" s="77">
        <v>0</v>
      </c>
      <c r="K18" s="77">
        <v>0</v>
      </c>
      <c r="L18" s="77">
        <v>3.1</v>
      </c>
      <c r="M18" s="77">
        <v>3</v>
      </c>
      <c r="N18" s="77">
        <v>5</v>
      </c>
      <c r="O18" s="77">
        <v>5</v>
      </c>
      <c r="P18" s="77">
        <v>1</v>
      </c>
      <c r="Q18" s="77">
        <v>4</v>
      </c>
      <c r="R18" s="77">
        <v>1</v>
      </c>
      <c r="S18" s="77">
        <v>1</v>
      </c>
      <c r="T18" s="77">
        <v>17</v>
      </c>
      <c r="U18" s="77">
        <v>0.25</v>
      </c>
      <c r="V18" s="77">
        <v>2.1</v>
      </c>
      <c r="W18" s="77">
        <v>1</v>
      </c>
      <c r="X18" s="77">
        <v>3</v>
      </c>
      <c r="Y18" s="77">
        <v>0</v>
      </c>
      <c r="Z18" s="77">
        <v>1</v>
      </c>
      <c r="AA18" s="77">
        <v>5</v>
      </c>
      <c r="AB18" s="77">
        <v>3</v>
      </c>
      <c r="AC18" s="77">
        <v>0</v>
      </c>
      <c r="AD18" s="77">
        <v>0</v>
      </c>
      <c r="AE18" s="77">
        <v>0</v>
      </c>
      <c r="AF18" s="77">
        <v>0</v>
      </c>
      <c r="AG18" s="77">
        <v>0</v>
      </c>
      <c r="AH18" s="77">
        <v>65</v>
      </c>
      <c r="AI18" s="77" t="s">
        <v>342</v>
      </c>
      <c r="AJ18" s="77">
        <v>1.67</v>
      </c>
      <c r="AK18" s="77">
        <v>0.47099999999999997</v>
      </c>
      <c r="AL18" s="77">
        <v>0.66700000000000004</v>
      </c>
      <c r="AM18" s="77">
        <v>1.137</v>
      </c>
      <c r="AN18" s="77">
        <v>2.7</v>
      </c>
      <c r="AO18" s="77">
        <v>10.8</v>
      </c>
      <c r="AP18" s="77">
        <v>8.1</v>
      </c>
      <c r="AQ18" s="77">
        <v>0.25</v>
      </c>
      <c r="AR18" s="77">
        <v>19.5</v>
      </c>
    </row>
    <row r="19" spans="1:44" x14ac:dyDescent="0.2">
      <c r="A19" t="s">
        <v>702</v>
      </c>
      <c r="B19" s="77" t="s">
        <v>233</v>
      </c>
      <c r="C19" s="77">
        <v>0</v>
      </c>
      <c r="D19" s="77">
        <v>0</v>
      </c>
      <c r="E19" s="77">
        <v>6.23</v>
      </c>
      <c r="F19" s="77">
        <v>8</v>
      </c>
      <c r="G19" s="77">
        <v>0</v>
      </c>
      <c r="H19" s="77">
        <v>0</v>
      </c>
      <c r="I19" s="77">
        <v>0</v>
      </c>
      <c r="J19" s="77">
        <v>0</v>
      </c>
      <c r="K19" s="77">
        <v>0</v>
      </c>
      <c r="L19" s="77">
        <v>13</v>
      </c>
      <c r="M19" s="77">
        <v>16</v>
      </c>
      <c r="N19" s="77">
        <v>9</v>
      </c>
      <c r="O19" s="77">
        <v>9</v>
      </c>
      <c r="P19" s="77">
        <v>2</v>
      </c>
      <c r="Q19" s="77">
        <v>6</v>
      </c>
      <c r="R19" s="77">
        <v>0</v>
      </c>
      <c r="S19" s="77">
        <v>6</v>
      </c>
      <c r="T19" s="77">
        <v>61</v>
      </c>
      <c r="U19" s="77">
        <v>0.30199999999999999</v>
      </c>
      <c r="V19" s="77">
        <v>1.69</v>
      </c>
      <c r="W19" s="77">
        <v>2</v>
      </c>
      <c r="X19" s="77">
        <v>4</v>
      </c>
      <c r="Y19" s="77">
        <v>0</v>
      </c>
      <c r="Z19" s="77">
        <v>1</v>
      </c>
      <c r="AA19" s="77">
        <v>17</v>
      </c>
      <c r="AB19" s="77">
        <v>14</v>
      </c>
      <c r="AC19" s="77">
        <v>1</v>
      </c>
      <c r="AD19" s="77">
        <v>0</v>
      </c>
      <c r="AE19" s="77">
        <v>1</v>
      </c>
      <c r="AF19" s="77">
        <v>0</v>
      </c>
      <c r="AG19" s="77">
        <v>0</v>
      </c>
      <c r="AH19" s="77">
        <v>236</v>
      </c>
      <c r="AI19" s="77" t="s">
        <v>342</v>
      </c>
      <c r="AJ19" s="77">
        <v>1.21</v>
      </c>
      <c r="AK19" s="77">
        <v>0.39300000000000002</v>
      </c>
      <c r="AL19" s="77">
        <v>0.47199999999999998</v>
      </c>
      <c r="AM19" s="77">
        <v>0.86499999999999999</v>
      </c>
      <c r="AN19" s="77">
        <v>4.1500000000000004</v>
      </c>
      <c r="AO19" s="77">
        <v>4.1500000000000004</v>
      </c>
      <c r="AP19" s="77">
        <v>11.08</v>
      </c>
      <c r="AQ19" s="77">
        <v>1</v>
      </c>
      <c r="AR19" s="77">
        <v>18.149999999999999</v>
      </c>
    </row>
    <row r="20" spans="1:44" x14ac:dyDescent="0.2">
      <c r="A20" s="42" t="s">
        <v>705</v>
      </c>
      <c r="B20" s="77" t="s">
        <v>233</v>
      </c>
      <c r="C20" s="77">
        <v>13</v>
      </c>
      <c r="D20" s="77">
        <v>6</v>
      </c>
      <c r="E20" s="77">
        <v>3.34</v>
      </c>
      <c r="F20" s="77">
        <v>34</v>
      </c>
      <c r="G20" s="77">
        <v>34</v>
      </c>
      <c r="H20" s="77">
        <v>1</v>
      </c>
      <c r="I20" s="77">
        <v>1</v>
      </c>
      <c r="J20" s="77">
        <v>0</v>
      </c>
      <c r="K20" s="77">
        <v>0</v>
      </c>
      <c r="L20" s="77">
        <v>207.1</v>
      </c>
      <c r="M20" s="77">
        <v>189</v>
      </c>
      <c r="N20" s="77">
        <v>83</v>
      </c>
      <c r="O20" s="77">
        <v>77</v>
      </c>
      <c r="P20" s="77">
        <v>21</v>
      </c>
      <c r="Q20" s="77">
        <v>66</v>
      </c>
      <c r="R20" s="77">
        <v>1</v>
      </c>
      <c r="S20" s="77">
        <v>150</v>
      </c>
      <c r="T20" s="77">
        <v>871</v>
      </c>
      <c r="U20" s="77">
        <v>0.23799999999999999</v>
      </c>
      <c r="V20" s="77">
        <v>1.23</v>
      </c>
      <c r="W20" s="77">
        <v>4</v>
      </c>
      <c r="X20" s="77">
        <v>0</v>
      </c>
      <c r="Y20" s="77">
        <v>0</v>
      </c>
      <c r="Z20" s="77">
        <v>12</v>
      </c>
      <c r="AA20" s="77">
        <v>204</v>
      </c>
      <c r="AB20" s="77">
        <v>257</v>
      </c>
      <c r="AC20" s="77">
        <v>8</v>
      </c>
      <c r="AD20" s="77">
        <v>0</v>
      </c>
      <c r="AE20" s="77">
        <v>1</v>
      </c>
      <c r="AF20" s="77">
        <v>3</v>
      </c>
      <c r="AG20" s="77">
        <v>1</v>
      </c>
      <c r="AH20" s="77">
        <v>3411</v>
      </c>
      <c r="AI20" s="77">
        <v>0.68400000000000005</v>
      </c>
      <c r="AJ20" s="77">
        <v>0.79</v>
      </c>
      <c r="AK20" s="77">
        <v>0.29799999999999999</v>
      </c>
      <c r="AL20" s="77">
        <v>0.373</v>
      </c>
      <c r="AM20" s="77">
        <v>0.67100000000000004</v>
      </c>
      <c r="AN20" s="77">
        <v>6.51</v>
      </c>
      <c r="AO20" s="77">
        <v>2.86</v>
      </c>
      <c r="AP20" s="77">
        <v>8.1999999999999993</v>
      </c>
      <c r="AQ20" s="77">
        <v>2.27</v>
      </c>
      <c r="AR20" s="77">
        <v>16.45</v>
      </c>
    </row>
    <row r="21" spans="1:44" x14ac:dyDescent="0.2">
      <c r="A21" s="42" t="s">
        <v>553</v>
      </c>
      <c r="B21" s="77" t="s">
        <v>233</v>
      </c>
      <c r="C21" s="77">
        <v>3</v>
      </c>
      <c r="D21" s="77">
        <v>3</v>
      </c>
      <c r="E21" s="77">
        <v>3.83</v>
      </c>
      <c r="F21" s="77">
        <v>51</v>
      </c>
      <c r="G21" s="77">
        <v>0</v>
      </c>
      <c r="H21" s="77">
        <v>0</v>
      </c>
      <c r="I21" s="77">
        <v>0</v>
      </c>
      <c r="J21" s="77">
        <v>0</v>
      </c>
      <c r="K21" s="77">
        <v>0</v>
      </c>
      <c r="L21" s="77">
        <v>49.1</v>
      </c>
      <c r="M21" s="77">
        <v>50</v>
      </c>
      <c r="N21" s="77">
        <v>21</v>
      </c>
      <c r="O21" s="77">
        <v>21</v>
      </c>
      <c r="P21" s="77">
        <v>2</v>
      </c>
      <c r="Q21" s="77">
        <v>12</v>
      </c>
      <c r="R21" s="77">
        <v>2</v>
      </c>
      <c r="S21" s="77">
        <v>37</v>
      </c>
      <c r="T21" s="77">
        <v>207</v>
      </c>
      <c r="U21" s="77">
        <v>0.25900000000000001</v>
      </c>
      <c r="V21" s="77">
        <v>1.26</v>
      </c>
      <c r="W21" s="77">
        <v>1</v>
      </c>
      <c r="X21" s="77">
        <v>13</v>
      </c>
      <c r="Y21" s="77">
        <v>11</v>
      </c>
      <c r="Z21" s="77">
        <v>4</v>
      </c>
      <c r="AA21" s="77">
        <v>66</v>
      </c>
      <c r="AB21" s="77">
        <v>41</v>
      </c>
      <c r="AC21" s="77">
        <v>1</v>
      </c>
      <c r="AD21" s="77">
        <v>1</v>
      </c>
      <c r="AE21" s="77">
        <v>6</v>
      </c>
      <c r="AF21" s="77">
        <v>1</v>
      </c>
      <c r="AG21" s="77">
        <v>0</v>
      </c>
      <c r="AH21" s="77">
        <v>723</v>
      </c>
      <c r="AI21" s="77">
        <v>0.5</v>
      </c>
      <c r="AJ21" s="77">
        <v>1.61</v>
      </c>
      <c r="AK21" s="77">
        <v>0.30599999999999999</v>
      </c>
      <c r="AL21" s="77">
        <v>0.33200000000000002</v>
      </c>
      <c r="AM21" s="77">
        <v>0.63700000000000001</v>
      </c>
      <c r="AN21" s="77">
        <v>6.75</v>
      </c>
      <c r="AO21" s="77">
        <v>2.19</v>
      </c>
      <c r="AP21" s="77">
        <v>9.1199999999999992</v>
      </c>
      <c r="AQ21" s="77">
        <v>3.08</v>
      </c>
      <c r="AR21" s="77">
        <v>14.66</v>
      </c>
    </row>
    <row r="23" spans="1:44" ht="25.5" x14ac:dyDescent="0.2">
      <c r="A23" s="103" t="s">
        <v>151</v>
      </c>
      <c r="B23" s="103" t="s">
        <v>245</v>
      </c>
      <c r="C23" s="103" t="s">
        <v>301</v>
      </c>
      <c r="D23" s="103" t="s">
        <v>302</v>
      </c>
      <c r="E23" s="144" t="s">
        <v>152</v>
      </c>
      <c r="F23" s="103" t="s">
        <v>303</v>
      </c>
      <c r="G23" s="103" t="s">
        <v>304</v>
      </c>
      <c r="H23" s="103" t="s">
        <v>316</v>
      </c>
      <c r="I23" s="103" t="s">
        <v>317</v>
      </c>
      <c r="J23" s="103" t="s">
        <v>305</v>
      </c>
      <c r="K23" s="103" t="s">
        <v>306</v>
      </c>
      <c r="L23" s="144" t="s">
        <v>307</v>
      </c>
      <c r="M23" s="103" t="s">
        <v>308</v>
      </c>
      <c r="N23" s="103" t="s">
        <v>309</v>
      </c>
      <c r="O23" s="103" t="s">
        <v>310</v>
      </c>
      <c r="P23" s="103" t="s">
        <v>311</v>
      </c>
      <c r="Q23" s="103" t="s">
        <v>312</v>
      </c>
      <c r="R23" s="103" t="s">
        <v>319</v>
      </c>
      <c r="S23" s="103" t="s">
        <v>313</v>
      </c>
      <c r="T23" s="103" t="s">
        <v>330</v>
      </c>
      <c r="U23" s="145" t="s">
        <v>314</v>
      </c>
      <c r="V23" s="144" t="s">
        <v>315</v>
      </c>
      <c r="W23" s="103" t="s">
        <v>318</v>
      </c>
      <c r="X23" s="103" t="s">
        <v>320</v>
      </c>
      <c r="Y23" s="103" t="s">
        <v>321</v>
      </c>
      <c r="Z23" s="103" t="s">
        <v>322</v>
      </c>
      <c r="AA23" s="103" t="s">
        <v>323</v>
      </c>
      <c r="AB23" s="103" t="s">
        <v>324</v>
      </c>
      <c r="AC23" s="103" t="s">
        <v>325</v>
      </c>
      <c r="AD23" s="103" t="s">
        <v>326</v>
      </c>
      <c r="AE23" s="103" t="s">
        <v>327</v>
      </c>
      <c r="AF23" s="103" t="s">
        <v>328</v>
      </c>
      <c r="AG23" s="103" t="s">
        <v>329</v>
      </c>
      <c r="AH23" s="103" t="s">
        <v>331</v>
      </c>
      <c r="AI23" s="145" t="s">
        <v>332</v>
      </c>
      <c r="AJ23" s="145" t="s">
        <v>333</v>
      </c>
      <c r="AK23" s="145" t="s">
        <v>334</v>
      </c>
      <c r="AL23" s="145" t="s">
        <v>335</v>
      </c>
      <c r="AM23" s="145" t="s">
        <v>336</v>
      </c>
      <c r="AN23" s="144" t="s">
        <v>337</v>
      </c>
      <c r="AO23" s="144" t="s">
        <v>338</v>
      </c>
      <c r="AP23" s="144" t="s">
        <v>339</v>
      </c>
      <c r="AQ23" s="144" t="s">
        <v>340</v>
      </c>
      <c r="AR23" s="144" t="s">
        <v>341</v>
      </c>
    </row>
    <row r="24" spans="1:44" x14ac:dyDescent="0.2">
      <c r="A24" s="42" t="s">
        <v>572</v>
      </c>
      <c r="B24" s="77" t="s">
        <v>234</v>
      </c>
      <c r="C24" s="77">
        <v>0</v>
      </c>
      <c r="D24" s="77">
        <v>3</v>
      </c>
      <c r="E24" s="77">
        <v>2.29</v>
      </c>
      <c r="F24" s="77">
        <v>70</v>
      </c>
      <c r="G24" s="77">
        <v>0</v>
      </c>
      <c r="H24" s="77">
        <v>0</v>
      </c>
      <c r="I24" s="77">
        <v>0</v>
      </c>
      <c r="J24" s="77">
        <v>1</v>
      </c>
      <c r="K24" s="77">
        <v>4</v>
      </c>
      <c r="L24" s="77">
        <v>70.2</v>
      </c>
      <c r="M24" s="77">
        <v>70</v>
      </c>
      <c r="N24" s="77">
        <v>20</v>
      </c>
      <c r="O24" s="77">
        <v>18</v>
      </c>
      <c r="P24" s="77">
        <v>1</v>
      </c>
      <c r="Q24" s="77">
        <v>19</v>
      </c>
      <c r="R24" s="77">
        <v>5</v>
      </c>
      <c r="S24" s="77">
        <v>40</v>
      </c>
      <c r="T24" s="77">
        <v>289</v>
      </c>
      <c r="U24" s="77">
        <v>0.26800000000000002</v>
      </c>
      <c r="V24" s="77">
        <v>1.26</v>
      </c>
      <c r="W24" s="77">
        <v>2</v>
      </c>
      <c r="X24" s="77">
        <v>11</v>
      </c>
      <c r="Y24" s="77">
        <v>13</v>
      </c>
      <c r="Z24" s="77">
        <v>14</v>
      </c>
      <c r="AA24" s="77">
        <v>109</v>
      </c>
      <c r="AB24" s="77">
        <v>49</v>
      </c>
      <c r="AC24" s="77">
        <v>2</v>
      </c>
      <c r="AD24" s="77">
        <v>0</v>
      </c>
      <c r="AE24" s="77">
        <v>5</v>
      </c>
      <c r="AF24" s="77">
        <v>1</v>
      </c>
      <c r="AG24" s="77">
        <v>0</v>
      </c>
      <c r="AH24" s="77">
        <v>1064</v>
      </c>
      <c r="AI24" s="77">
        <v>0</v>
      </c>
      <c r="AJ24" s="77">
        <v>2.2200000000000002</v>
      </c>
      <c r="AK24" s="77">
        <v>0.31900000000000001</v>
      </c>
      <c r="AL24" s="77">
        <v>0.35199999999999998</v>
      </c>
      <c r="AM24" s="77">
        <v>0.67200000000000004</v>
      </c>
      <c r="AN24" s="77">
        <v>5.09</v>
      </c>
      <c r="AO24" s="77">
        <v>2.42</v>
      </c>
      <c r="AP24" s="77">
        <v>8.92</v>
      </c>
      <c r="AQ24" s="77">
        <v>2.11</v>
      </c>
      <c r="AR24" s="77">
        <v>15.06</v>
      </c>
    </row>
    <row r="25" spans="1:44" x14ac:dyDescent="0.2">
      <c r="A25" t="s">
        <v>1177</v>
      </c>
      <c r="B25" s="77" t="s">
        <v>234</v>
      </c>
      <c r="C25" s="77">
        <v>0</v>
      </c>
      <c r="D25" s="77">
        <v>0</v>
      </c>
      <c r="E25" s="77">
        <v>4</v>
      </c>
      <c r="F25" s="77">
        <v>5</v>
      </c>
      <c r="G25" s="77">
        <v>0</v>
      </c>
      <c r="H25" s="77">
        <v>0</v>
      </c>
      <c r="I25" s="77">
        <v>0</v>
      </c>
      <c r="J25" s="77">
        <v>0</v>
      </c>
      <c r="K25" s="77">
        <v>0</v>
      </c>
      <c r="L25" s="77">
        <v>9</v>
      </c>
      <c r="M25" s="77">
        <v>11</v>
      </c>
      <c r="N25" s="77">
        <v>4</v>
      </c>
      <c r="O25" s="77">
        <v>4</v>
      </c>
      <c r="P25" s="77">
        <v>1</v>
      </c>
      <c r="Q25" s="77">
        <v>2</v>
      </c>
      <c r="R25" s="77">
        <v>0</v>
      </c>
      <c r="S25" s="77">
        <v>8</v>
      </c>
      <c r="T25" s="77">
        <v>39</v>
      </c>
      <c r="U25" s="77">
        <v>0.30599999999999999</v>
      </c>
      <c r="V25" s="77">
        <v>1.44</v>
      </c>
      <c r="W25" s="77">
        <v>0</v>
      </c>
      <c r="X25" s="77">
        <v>3</v>
      </c>
      <c r="Y25" s="77">
        <v>0</v>
      </c>
      <c r="Z25" s="77">
        <v>1</v>
      </c>
      <c r="AA25" s="77">
        <v>5</v>
      </c>
      <c r="AB25" s="77">
        <v>13</v>
      </c>
      <c r="AC25" s="77">
        <v>0</v>
      </c>
      <c r="AD25" s="77">
        <v>0</v>
      </c>
      <c r="AE25" s="77">
        <v>1</v>
      </c>
      <c r="AF25" s="77">
        <v>0</v>
      </c>
      <c r="AG25" s="77">
        <v>0</v>
      </c>
      <c r="AH25" s="77">
        <v>157</v>
      </c>
      <c r="AI25" s="77" t="s">
        <v>342</v>
      </c>
      <c r="AJ25" s="77">
        <v>0.38</v>
      </c>
      <c r="AK25" s="77">
        <v>0.33300000000000002</v>
      </c>
      <c r="AL25" s="77">
        <v>0.52800000000000002</v>
      </c>
      <c r="AM25" s="77">
        <v>0.86099999999999999</v>
      </c>
      <c r="AN25" s="77">
        <v>8</v>
      </c>
      <c r="AO25" s="77">
        <v>2</v>
      </c>
      <c r="AP25" s="77">
        <v>11</v>
      </c>
      <c r="AQ25" s="77">
        <v>4</v>
      </c>
      <c r="AR25" s="77">
        <v>17.440000000000001</v>
      </c>
    </row>
    <row r="26" spans="1:44" x14ac:dyDescent="0.2">
      <c r="A26" s="42" t="s">
        <v>715</v>
      </c>
      <c r="B26" s="77" t="s">
        <v>234</v>
      </c>
      <c r="C26" s="77">
        <v>2</v>
      </c>
      <c r="D26" s="77">
        <v>4</v>
      </c>
      <c r="E26" s="77">
        <v>5.96</v>
      </c>
      <c r="F26" s="77">
        <v>60</v>
      </c>
      <c r="G26" s="77">
        <v>0</v>
      </c>
      <c r="H26" s="77">
        <v>0</v>
      </c>
      <c r="I26" s="77">
        <v>0</v>
      </c>
      <c r="J26" s="77">
        <v>1</v>
      </c>
      <c r="K26" s="77">
        <v>2</v>
      </c>
      <c r="L26" s="77">
        <v>54.1</v>
      </c>
      <c r="M26" s="77">
        <v>73</v>
      </c>
      <c r="N26" s="77">
        <v>40</v>
      </c>
      <c r="O26" s="77">
        <v>36</v>
      </c>
      <c r="P26" s="77">
        <v>8</v>
      </c>
      <c r="Q26" s="77">
        <v>28</v>
      </c>
      <c r="R26" s="77">
        <v>1</v>
      </c>
      <c r="S26" s="77">
        <v>37</v>
      </c>
      <c r="T26" s="77">
        <v>260</v>
      </c>
      <c r="U26" s="77">
        <v>0.31900000000000001</v>
      </c>
      <c r="V26" s="77">
        <v>1.86</v>
      </c>
      <c r="W26" s="77">
        <v>2</v>
      </c>
      <c r="X26" s="77">
        <v>16</v>
      </c>
      <c r="Y26" s="77">
        <v>2</v>
      </c>
      <c r="Z26" s="77">
        <v>7</v>
      </c>
      <c r="AA26" s="77">
        <v>49</v>
      </c>
      <c r="AB26" s="77">
        <v>71</v>
      </c>
      <c r="AC26" s="77">
        <v>3</v>
      </c>
      <c r="AD26" s="77">
        <v>1</v>
      </c>
      <c r="AE26" s="77">
        <v>1</v>
      </c>
      <c r="AF26" s="77">
        <v>0</v>
      </c>
      <c r="AG26" s="77">
        <v>0</v>
      </c>
      <c r="AH26" s="77">
        <v>977</v>
      </c>
      <c r="AI26" s="77">
        <v>0.33300000000000002</v>
      </c>
      <c r="AJ26" s="77">
        <v>0.69</v>
      </c>
      <c r="AK26" s="77">
        <v>0.39800000000000002</v>
      </c>
      <c r="AL26" s="77">
        <v>0.48899999999999999</v>
      </c>
      <c r="AM26" s="77">
        <v>0.88700000000000001</v>
      </c>
      <c r="AN26" s="77">
        <v>6.13</v>
      </c>
      <c r="AO26" s="77">
        <v>4.6399999999999997</v>
      </c>
      <c r="AP26" s="77">
        <v>12.09</v>
      </c>
      <c r="AQ26" s="77">
        <v>1.32</v>
      </c>
      <c r="AR26" s="77">
        <v>17.98</v>
      </c>
    </row>
    <row r="27" spans="1:44" x14ac:dyDescent="0.2">
      <c r="A27" t="s">
        <v>722</v>
      </c>
      <c r="B27" s="77" t="s">
        <v>234</v>
      </c>
      <c r="C27" s="77">
        <v>0</v>
      </c>
      <c r="D27" s="77">
        <v>0</v>
      </c>
      <c r="E27" s="77">
        <v>0</v>
      </c>
      <c r="F27" s="77">
        <v>7</v>
      </c>
      <c r="G27" s="77">
        <v>0</v>
      </c>
      <c r="H27" s="77">
        <v>0</v>
      </c>
      <c r="I27" s="77">
        <v>0</v>
      </c>
      <c r="J27" s="77">
        <v>0</v>
      </c>
      <c r="K27" s="77">
        <v>0</v>
      </c>
      <c r="L27" s="77">
        <v>6.2</v>
      </c>
      <c r="M27" s="77">
        <v>5</v>
      </c>
      <c r="N27" s="77">
        <v>0</v>
      </c>
      <c r="O27" s="77">
        <v>0</v>
      </c>
      <c r="P27" s="77">
        <v>0</v>
      </c>
      <c r="Q27" s="77">
        <v>2</v>
      </c>
      <c r="R27" s="77">
        <v>0</v>
      </c>
      <c r="S27" s="77">
        <v>4</v>
      </c>
      <c r="T27" s="77">
        <v>27</v>
      </c>
      <c r="U27" s="77">
        <v>0.2</v>
      </c>
      <c r="V27" s="77">
        <v>1.05</v>
      </c>
      <c r="W27" s="77">
        <v>0</v>
      </c>
      <c r="X27" s="77">
        <v>0</v>
      </c>
      <c r="Y27" s="77">
        <v>1</v>
      </c>
      <c r="Z27" s="77">
        <v>0</v>
      </c>
      <c r="AA27" s="77">
        <v>6</v>
      </c>
      <c r="AB27" s="77">
        <v>10</v>
      </c>
      <c r="AC27" s="77">
        <v>0</v>
      </c>
      <c r="AD27" s="77">
        <v>0</v>
      </c>
      <c r="AE27" s="77">
        <v>0</v>
      </c>
      <c r="AF27" s="77">
        <v>0</v>
      </c>
      <c r="AG27" s="77">
        <v>0</v>
      </c>
      <c r="AH27" s="77">
        <v>88</v>
      </c>
      <c r="AI27" s="77" t="s">
        <v>342</v>
      </c>
      <c r="AJ27" s="77">
        <v>0.6</v>
      </c>
      <c r="AK27" s="77">
        <v>0.25900000000000001</v>
      </c>
      <c r="AL27" s="77">
        <v>0.28000000000000003</v>
      </c>
      <c r="AM27" s="77">
        <v>0.53900000000000003</v>
      </c>
      <c r="AN27" s="77">
        <v>5.4</v>
      </c>
      <c r="AO27" s="77">
        <v>2.7</v>
      </c>
      <c r="AP27" s="77">
        <v>6.75</v>
      </c>
      <c r="AQ27" s="77">
        <v>2</v>
      </c>
      <c r="AR27" s="77">
        <v>13.2</v>
      </c>
    </row>
    <row r="28" spans="1:44" x14ac:dyDescent="0.2">
      <c r="A28" s="42" t="s">
        <v>714</v>
      </c>
      <c r="B28" s="77" t="s">
        <v>234</v>
      </c>
      <c r="C28" s="77">
        <v>8</v>
      </c>
      <c r="D28" s="77">
        <v>11</v>
      </c>
      <c r="E28" s="77">
        <v>5.34</v>
      </c>
      <c r="F28" s="77">
        <v>28</v>
      </c>
      <c r="G28" s="77">
        <v>28</v>
      </c>
      <c r="H28" s="77">
        <v>2</v>
      </c>
      <c r="I28" s="77">
        <v>2</v>
      </c>
      <c r="J28" s="77">
        <v>0</v>
      </c>
      <c r="K28" s="77">
        <v>0</v>
      </c>
      <c r="L28" s="77">
        <v>170.1</v>
      </c>
      <c r="M28" s="77">
        <v>182</v>
      </c>
      <c r="N28" s="77">
        <v>108</v>
      </c>
      <c r="O28" s="77">
        <v>101</v>
      </c>
      <c r="P28" s="77">
        <v>17</v>
      </c>
      <c r="Q28" s="77">
        <v>54</v>
      </c>
      <c r="R28" s="77">
        <v>2</v>
      </c>
      <c r="S28" s="77">
        <v>132</v>
      </c>
      <c r="T28" s="77">
        <v>737</v>
      </c>
      <c r="U28" s="77">
        <v>0.27300000000000002</v>
      </c>
      <c r="V28" s="77">
        <v>1.39</v>
      </c>
      <c r="W28" s="77">
        <v>10</v>
      </c>
      <c r="X28" s="77">
        <v>0</v>
      </c>
      <c r="Y28" s="77">
        <v>0</v>
      </c>
      <c r="Z28" s="77">
        <v>16</v>
      </c>
      <c r="AA28" s="77">
        <v>187</v>
      </c>
      <c r="AB28" s="77">
        <v>172</v>
      </c>
      <c r="AC28" s="77">
        <v>8</v>
      </c>
      <c r="AD28" s="77">
        <v>0</v>
      </c>
      <c r="AE28" s="77">
        <v>6</v>
      </c>
      <c r="AF28" s="77">
        <v>5</v>
      </c>
      <c r="AG28" s="77">
        <v>0</v>
      </c>
      <c r="AH28" s="77">
        <v>2741</v>
      </c>
      <c r="AI28" s="77">
        <v>0.42099999999999999</v>
      </c>
      <c r="AJ28" s="77">
        <v>1.0900000000000001</v>
      </c>
      <c r="AK28" s="77">
        <v>0.33500000000000002</v>
      </c>
      <c r="AL28" s="77">
        <v>0.41599999999999998</v>
      </c>
      <c r="AM28" s="77">
        <v>0.751</v>
      </c>
      <c r="AN28" s="77">
        <v>6.97</v>
      </c>
      <c r="AO28" s="77">
        <v>2.85</v>
      </c>
      <c r="AP28" s="77">
        <v>9.6199999999999992</v>
      </c>
      <c r="AQ28" s="77">
        <v>2.44</v>
      </c>
      <c r="AR28" s="77">
        <v>16.09</v>
      </c>
    </row>
    <row r="29" spans="1:44" x14ac:dyDescent="0.2">
      <c r="A29" t="s">
        <v>542</v>
      </c>
      <c r="B29" s="77" t="s">
        <v>234</v>
      </c>
      <c r="C29" s="77">
        <v>1</v>
      </c>
      <c r="D29" s="77">
        <v>1</v>
      </c>
      <c r="E29" s="77">
        <v>4.55</v>
      </c>
      <c r="F29" s="77">
        <v>28</v>
      </c>
      <c r="G29" s="77">
        <v>0</v>
      </c>
      <c r="H29" s="77">
        <v>0</v>
      </c>
      <c r="I29" s="77">
        <v>0</v>
      </c>
      <c r="J29" s="77">
        <v>0</v>
      </c>
      <c r="K29" s="77">
        <v>1</v>
      </c>
      <c r="L29" s="77">
        <v>31.2</v>
      </c>
      <c r="M29" s="77">
        <v>34</v>
      </c>
      <c r="N29" s="77">
        <v>17</v>
      </c>
      <c r="O29" s="77">
        <v>16</v>
      </c>
      <c r="P29" s="77">
        <v>3</v>
      </c>
      <c r="Q29" s="77">
        <v>15</v>
      </c>
      <c r="R29" s="77">
        <v>2</v>
      </c>
      <c r="S29" s="77">
        <v>29</v>
      </c>
      <c r="T29" s="77">
        <v>143</v>
      </c>
      <c r="U29" s="77">
        <v>0.27</v>
      </c>
      <c r="V29" s="77">
        <v>1.55</v>
      </c>
      <c r="W29" s="77">
        <v>1</v>
      </c>
      <c r="X29" s="77">
        <v>4</v>
      </c>
      <c r="Y29" s="77">
        <v>4</v>
      </c>
      <c r="Z29" s="77">
        <v>2</v>
      </c>
      <c r="AA29" s="77">
        <v>31</v>
      </c>
      <c r="AB29" s="77">
        <v>33</v>
      </c>
      <c r="AC29" s="77">
        <v>4</v>
      </c>
      <c r="AD29" s="77">
        <v>1</v>
      </c>
      <c r="AE29" s="77">
        <v>0</v>
      </c>
      <c r="AF29" s="77">
        <v>1</v>
      </c>
      <c r="AG29" s="77">
        <v>1</v>
      </c>
      <c r="AH29" s="77">
        <v>557</v>
      </c>
      <c r="AI29" s="77">
        <v>0.5</v>
      </c>
      <c r="AJ29" s="77">
        <v>0.94</v>
      </c>
      <c r="AK29" s="77">
        <v>0.35</v>
      </c>
      <c r="AL29" s="77">
        <v>0.42099999999999999</v>
      </c>
      <c r="AM29" s="77">
        <v>0.77</v>
      </c>
      <c r="AN29" s="77">
        <v>8.24</v>
      </c>
      <c r="AO29" s="77">
        <v>4.26</v>
      </c>
      <c r="AP29" s="77">
        <v>9.66</v>
      </c>
      <c r="AQ29" s="77">
        <v>1.93</v>
      </c>
      <c r="AR29" s="77">
        <v>17.59</v>
      </c>
    </row>
    <row r="30" spans="1:44" x14ac:dyDescent="0.2">
      <c r="A30" t="s">
        <v>1180</v>
      </c>
      <c r="B30" s="77" t="s">
        <v>234</v>
      </c>
      <c r="C30" s="77">
        <v>0</v>
      </c>
      <c r="D30" s="77">
        <v>0</v>
      </c>
      <c r="E30" s="77">
        <v>9</v>
      </c>
      <c r="F30" s="77">
        <v>1</v>
      </c>
      <c r="G30" s="77">
        <v>0</v>
      </c>
      <c r="H30" s="77">
        <v>0</v>
      </c>
      <c r="I30" s="77">
        <v>0</v>
      </c>
      <c r="J30" s="77">
        <v>0</v>
      </c>
      <c r="K30" s="77">
        <v>0</v>
      </c>
      <c r="L30" s="77">
        <v>1</v>
      </c>
      <c r="M30" s="77">
        <v>0</v>
      </c>
      <c r="N30" s="77">
        <v>1</v>
      </c>
      <c r="O30" s="77">
        <v>1</v>
      </c>
      <c r="P30" s="77">
        <v>0</v>
      </c>
      <c r="Q30" s="77">
        <v>5</v>
      </c>
      <c r="R30" s="77">
        <v>0</v>
      </c>
      <c r="S30" s="77">
        <v>0</v>
      </c>
      <c r="T30" s="77">
        <v>7</v>
      </c>
      <c r="U30" s="77">
        <v>0</v>
      </c>
      <c r="V30" s="77">
        <v>5</v>
      </c>
      <c r="W30" s="77">
        <v>0</v>
      </c>
      <c r="X30" s="77">
        <v>1</v>
      </c>
      <c r="Y30" s="77">
        <v>0</v>
      </c>
      <c r="Z30" s="77">
        <v>1</v>
      </c>
      <c r="AA30" s="77">
        <v>1</v>
      </c>
      <c r="AB30" s="77">
        <v>1</v>
      </c>
      <c r="AC30" s="77">
        <v>0</v>
      </c>
      <c r="AD30" s="77">
        <v>0</v>
      </c>
      <c r="AE30" s="77">
        <v>0</v>
      </c>
      <c r="AF30" s="77">
        <v>0</v>
      </c>
      <c r="AG30" s="77">
        <v>0</v>
      </c>
      <c r="AH30" s="77">
        <v>38</v>
      </c>
      <c r="AI30" s="77" t="s">
        <v>342</v>
      </c>
      <c r="AJ30" s="77">
        <v>1</v>
      </c>
      <c r="AK30" s="77">
        <v>0.71399999999999997</v>
      </c>
      <c r="AL30" s="77">
        <v>0</v>
      </c>
      <c r="AM30" s="77">
        <v>0.71399999999999997</v>
      </c>
      <c r="AN30" s="77">
        <v>0</v>
      </c>
      <c r="AO30" s="77">
        <v>45</v>
      </c>
      <c r="AP30" s="77">
        <v>0</v>
      </c>
      <c r="AQ30" s="77">
        <v>0</v>
      </c>
      <c r="AR30" s="77">
        <v>38</v>
      </c>
    </row>
    <row r="31" spans="1:44" x14ac:dyDescent="0.2">
      <c r="A31" s="42" t="s">
        <v>730</v>
      </c>
      <c r="B31" s="77" t="s">
        <v>234</v>
      </c>
      <c r="C31" s="77">
        <v>4</v>
      </c>
      <c r="D31" s="77">
        <v>8</v>
      </c>
      <c r="E31" s="77">
        <v>4.43</v>
      </c>
      <c r="F31" s="77">
        <v>19</v>
      </c>
      <c r="G31" s="77">
        <v>18</v>
      </c>
      <c r="H31" s="77">
        <v>0</v>
      </c>
      <c r="I31" s="77">
        <v>0</v>
      </c>
      <c r="J31" s="77">
        <v>0</v>
      </c>
      <c r="K31" s="77">
        <v>0</v>
      </c>
      <c r="L31" s="77">
        <v>101.2</v>
      </c>
      <c r="M31" s="77">
        <v>116</v>
      </c>
      <c r="N31" s="77">
        <v>51</v>
      </c>
      <c r="O31" s="77">
        <v>50</v>
      </c>
      <c r="P31" s="77">
        <v>12</v>
      </c>
      <c r="Q31" s="77">
        <v>35</v>
      </c>
      <c r="R31" s="77">
        <v>0</v>
      </c>
      <c r="S31" s="77">
        <v>74</v>
      </c>
      <c r="T31" s="77">
        <v>441</v>
      </c>
      <c r="U31" s="77">
        <v>0.29299999999999998</v>
      </c>
      <c r="V31" s="77">
        <v>1.49</v>
      </c>
      <c r="W31" s="77">
        <v>2</v>
      </c>
      <c r="X31" s="77">
        <v>1</v>
      </c>
      <c r="Y31" s="77">
        <v>0</v>
      </c>
      <c r="Z31" s="77">
        <v>9</v>
      </c>
      <c r="AA31" s="77">
        <v>118</v>
      </c>
      <c r="AB31" s="77">
        <v>96</v>
      </c>
      <c r="AC31" s="77">
        <v>3</v>
      </c>
      <c r="AD31" s="77">
        <v>1</v>
      </c>
      <c r="AE31" s="77">
        <v>4</v>
      </c>
      <c r="AF31" s="77">
        <v>3</v>
      </c>
      <c r="AG31" s="77">
        <v>0</v>
      </c>
      <c r="AH31" s="77">
        <v>1751</v>
      </c>
      <c r="AI31" s="77">
        <v>0.33300000000000002</v>
      </c>
      <c r="AJ31" s="77">
        <v>1.23</v>
      </c>
      <c r="AK31" s="77">
        <v>0.34899999999999998</v>
      </c>
      <c r="AL31" s="77">
        <v>0.46500000000000002</v>
      </c>
      <c r="AM31" s="77">
        <v>0.81399999999999995</v>
      </c>
      <c r="AN31" s="77">
        <v>6.55</v>
      </c>
      <c r="AO31" s="77">
        <v>3.1</v>
      </c>
      <c r="AP31" s="77">
        <v>10.27</v>
      </c>
      <c r="AQ31" s="77">
        <v>2.11</v>
      </c>
      <c r="AR31" s="77">
        <v>17.22</v>
      </c>
    </row>
    <row r="32" spans="1:44" x14ac:dyDescent="0.2">
      <c r="A32" t="s">
        <v>724</v>
      </c>
      <c r="B32" s="77" t="s">
        <v>234</v>
      </c>
      <c r="C32" s="77">
        <v>2</v>
      </c>
      <c r="D32" s="77">
        <v>4</v>
      </c>
      <c r="E32" s="77">
        <v>6.07</v>
      </c>
      <c r="F32" s="77">
        <v>17</v>
      </c>
      <c r="G32" s="77">
        <v>10</v>
      </c>
      <c r="H32" s="77">
        <v>0</v>
      </c>
      <c r="I32" s="77">
        <v>0</v>
      </c>
      <c r="J32" s="77">
        <v>0</v>
      </c>
      <c r="K32" s="77">
        <v>0</v>
      </c>
      <c r="L32" s="77">
        <v>59.1</v>
      </c>
      <c r="M32" s="77">
        <v>69</v>
      </c>
      <c r="N32" s="77">
        <v>45</v>
      </c>
      <c r="O32" s="77">
        <v>40</v>
      </c>
      <c r="P32" s="77">
        <v>10</v>
      </c>
      <c r="Q32" s="77">
        <v>26</v>
      </c>
      <c r="R32" s="77">
        <v>0</v>
      </c>
      <c r="S32" s="77">
        <v>43</v>
      </c>
      <c r="T32" s="77">
        <v>277</v>
      </c>
      <c r="U32" s="77">
        <v>0.28199999999999997</v>
      </c>
      <c r="V32" s="77">
        <v>1.6</v>
      </c>
      <c r="W32" s="77">
        <v>2</v>
      </c>
      <c r="X32" s="77">
        <v>2</v>
      </c>
      <c r="Y32" s="77">
        <v>0</v>
      </c>
      <c r="Z32" s="77">
        <v>4</v>
      </c>
      <c r="AA32" s="77">
        <v>60</v>
      </c>
      <c r="AB32" s="77">
        <v>77</v>
      </c>
      <c r="AC32" s="77">
        <v>4</v>
      </c>
      <c r="AD32" s="77">
        <v>0</v>
      </c>
      <c r="AE32" s="77">
        <v>9</v>
      </c>
      <c r="AF32" s="77">
        <v>0</v>
      </c>
      <c r="AG32" s="77">
        <v>0</v>
      </c>
      <c r="AH32" s="77">
        <v>1048</v>
      </c>
      <c r="AI32" s="77">
        <v>0.33300000000000002</v>
      </c>
      <c r="AJ32" s="77">
        <v>0.78</v>
      </c>
      <c r="AK32" s="77">
        <v>0.35299999999999998</v>
      </c>
      <c r="AL32" s="77">
        <v>0.498</v>
      </c>
      <c r="AM32" s="77">
        <v>0.85099999999999998</v>
      </c>
      <c r="AN32" s="77">
        <v>6.52</v>
      </c>
      <c r="AO32" s="77">
        <v>3.94</v>
      </c>
      <c r="AP32" s="77">
        <v>10.47</v>
      </c>
      <c r="AQ32" s="77">
        <v>1.65</v>
      </c>
      <c r="AR32" s="77">
        <v>17.66</v>
      </c>
    </row>
    <row r="33" spans="1:44" x14ac:dyDescent="0.2">
      <c r="A33" t="s">
        <v>1178</v>
      </c>
      <c r="B33" s="77" t="s">
        <v>234</v>
      </c>
      <c r="C33" s="77">
        <v>0</v>
      </c>
      <c r="D33" s="77">
        <v>0</v>
      </c>
      <c r="E33" s="77">
        <v>4.5</v>
      </c>
      <c r="F33" s="77">
        <v>2</v>
      </c>
      <c r="G33" s="77">
        <v>0</v>
      </c>
      <c r="H33" s="77">
        <v>0</v>
      </c>
      <c r="I33" s="77">
        <v>0</v>
      </c>
      <c r="J33" s="77">
        <v>0</v>
      </c>
      <c r="K33" s="77">
        <v>0</v>
      </c>
      <c r="L33" s="77">
        <v>2</v>
      </c>
      <c r="M33" s="77">
        <v>1</v>
      </c>
      <c r="N33" s="77">
        <v>1</v>
      </c>
      <c r="O33" s="77">
        <v>1</v>
      </c>
      <c r="P33" s="77">
        <v>0</v>
      </c>
      <c r="Q33" s="77">
        <v>0</v>
      </c>
      <c r="R33" s="77">
        <v>0</v>
      </c>
      <c r="S33" s="77">
        <v>2</v>
      </c>
      <c r="T33" s="77">
        <v>8</v>
      </c>
      <c r="U33" s="77">
        <v>0.14299999999999999</v>
      </c>
      <c r="V33" s="77">
        <v>0.5</v>
      </c>
      <c r="W33" s="77">
        <v>1</v>
      </c>
      <c r="X33" s="77">
        <v>2</v>
      </c>
      <c r="Y33" s="77">
        <v>0</v>
      </c>
      <c r="Z33" s="77">
        <v>0</v>
      </c>
      <c r="AA33" s="77">
        <v>1</v>
      </c>
      <c r="AB33" s="77">
        <v>3</v>
      </c>
      <c r="AC33" s="77">
        <v>0</v>
      </c>
      <c r="AD33" s="77">
        <v>0</v>
      </c>
      <c r="AE33" s="77">
        <v>0</v>
      </c>
      <c r="AF33" s="77">
        <v>0</v>
      </c>
      <c r="AG33" s="77">
        <v>0</v>
      </c>
      <c r="AH33" s="77">
        <v>36</v>
      </c>
      <c r="AI33" s="77" t="s">
        <v>342</v>
      </c>
      <c r="AJ33" s="77">
        <v>0.33</v>
      </c>
      <c r="AK33" s="77">
        <v>0.25</v>
      </c>
      <c r="AL33" s="77">
        <v>0.28599999999999998</v>
      </c>
      <c r="AM33" s="77">
        <v>0.53600000000000003</v>
      </c>
      <c r="AN33" s="77">
        <v>9</v>
      </c>
      <c r="AO33" s="77">
        <v>0</v>
      </c>
      <c r="AP33" s="77">
        <v>4.5</v>
      </c>
      <c r="AQ33" s="77" t="s">
        <v>342</v>
      </c>
      <c r="AR33" s="77">
        <v>18</v>
      </c>
    </row>
    <row r="34" spans="1:44" x14ac:dyDescent="0.2">
      <c r="A34" t="s">
        <v>650</v>
      </c>
      <c r="B34" s="77" t="s">
        <v>234</v>
      </c>
      <c r="C34" s="77">
        <v>0</v>
      </c>
      <c r="D34" s="77">
        <v>0</v>
      </c>
      <c r="E34" s="77">
        <v>4.5</v>
      </c>
      <c r="F34" s="77">
        <v>6</v>
      </c>
      <c r="G34" s="77">
        <v>0</v>
      </c>
      <c r="H34" s="77">
        <v>0</v>
      </c>
      <c r="I34" s="77">
        <v>0</v>
      </c>
      <c r="J34" s="77">
        <v>0</v>
      </c>
      <c r="K34" s="77">
        <v>0</v>
      </c>
      <c r="L34" s="77">
        <v>10</v>
      </c>
      <c r="M34" s="77">
        <v>11</v>
      </c>
      <c r="N34" s="77">
        <v>5</v>
      </c>
      <c r="O34" s="77">
        <v>5</v>
      </c>
      <c r="P34" s="77">
        <v>1</v>
      </c>
      <c r="Q34" s="77">
        <v>5</v>
      </c>
      <c r="R34" s="77">
        <v>2</v>
      </c>
      <c r="S34" s="77">
        <v>6</v>
      </c>
      <c r="T34" s="77">
        <v>43</v>
      </c>
      <c r="U34" s="77">
        <v>0.28899999999999998</v>
      </c>
      <c r="V34" s="77">
        <v>1.6</v>
      </c>
      <c r="W34" s="77">
        <v>0</v>
      </c>
      <c r="X34" s="77">
        <v>3</v>
      </c>
      <c r="Y34" s="77">
        <v>0</v>
      </c>
      <c r="Z34" s="77">
        <v>1</v>
      </c>
      <c r="AA34" s="77">
        <v>6</v>
      </c>
      <c r="AB34" s="77">
        <v>15</v>
      </c>
      <c r="AC34" s="77">
        <v>1</v>
      </c>
      <c r="AD34" s="77">
        <v>0</v>
      </c>
      <c r="AE34" s="77">
        <v>1</v>
      </c>
      <c r="AF34" s="77">
        <v>2</v>
      </c>
      <c r="AG34" s="77">
        <v>0</v>
      </c>
      <c r="AH34" s="77">
        <v>174</v>
      </c>
      <c r="AI34" s="77" t="s">
        <v>342</v>
      </c>
      <c r="AJ34" s="77">
        <v>0.4</v>
      </c>
      <c r="AK34" s="77">
        <v>0.372</v>
      </c>
      <c r="AL34" s="77">
        <v>0.47399999999999998</v>
      </c>
      <c r="AM34" s="77">
        <v>0.84599999999999997</v>
      </c>
      <c r="AN34" s="77">
        <v>5.4</v>
      </c>
      <c r="AO34" s="77">
        <v>4.5</v>
      </c>
      <c r="AP34" s="77">
        <v>9.9</v>
      </c>
      <c r="AQ34" s="77">
        <v>1.2</v>
      </c>
      <c r="AR34" s="77">
        <v>17.399999999999999</v>
      </c>
    </row>
    <row r="35" spans="1:44" x14ac:dyDescent="0.2">
      <c r="A35" s="42" t="s">
        <v>671</v>
      </c>
      <c r="B35" s="77" t="s">
        <v>234</v>
      </c>
      <c r="C35" s="77">
        <v>4</v>
      </c>
      <c r="D35" s="77">
        <v>2</v>
      </c>
      <c r="E35" s="77">
        <v>4.1100000000000003</v>
      </c>
      <c r="F35" s="77">
        <v>10</v>
      </c>
      <c r="G35" s="77">
        <v>10</v>
      </c>
      <c r="H35" s="77">
        <v>0</v>
      </c>
      <c r="I35" s="77">
        <v>0</v>
      </c>
      <c r="J35" s="77">
        <v>0</v>
      </c>
      <c r="K35" s="77">
        <v>0</v>
      </c>
      <c r="L35" s="77">
        <v>61.1</v>
      </c>
      <c r="M35" s="77">
        <v>47</v>
      </c>
      <c r="N35" s="77">
        <v>29</v>
      </c>
      <c r="O35" s="77">
        <v>28</v>
      </c>
      <c r="P35" s="77">
        <v>5</v>
      </c>
      <c r="Q35" s="77">
        <v>32</v>
      </c>
      <c r="R35" s="77">
        <v>0</v>
      </c>
      <c r="S35" s="77">
        <v>41</v>
      </c>
      <c r="T35" s="77">
        <v>259</v>
      </c>
      <c r="U35" s="77">
        <v>0.215</v>
      </c>
      <c r="V35" s="77">
        <v>1.29</v>
      </c>
      <c r="W35" s="77">
        <v>4</v>
      </c>
      <c r="X35" s="77">
        <v>0</v>
      </c>
      <c r="Y35" s="77">
        <v>0</v>
      </c>
      <c r="Z35" s="77">
        <v>9</v>
      </c>
      <c r="AA35" s="77">
        <v>84</v>
      </c>
      <c r="AB35" s="77">
        <v>51</v>
      </c>
      <c r="AC35" s="77">
        <v>0</v>
      </c>
      <c r="AD35" s="77">
        <v>0</v>
      </c>
      <c r="AE35" s="77">
        <v>3</v>
      </c>
      <c r="AF35" s="77">
        <v>0</v>
      </c>
      <c r="AG35" s="77">
        <v>0</v>
      </c>
      <c r="AH35" s="77">
        <v>978</v>
      </c>
      <c r="AI35" s="77">
        <v>0.66700000000000004</v>
      </c>
      <c r="AJ35" s="77">
        <v>1.65</v>
      </c>
      <c r="AK35" s="77">
        <v>0.32200000000000001</v>
      </c>
      <c r="AL35" s="77">
        <v>0.32</v>
      </c>
      <c r="AM35" s="77">
        <v>0.64100000000000001</v>
      </c>
      <c r="AN35" s="77">
        <v>6.02</v>
      </c>
      <c r="AO35" s="77">
        <v>4.7</v>
      </c>
      <c r="AP35" s="77">
        <v>6.9</v>
      </c>
      <c r="AQ35" s="77">
        <v>1.28</v>
      </c>
      <c r="AR35" s="77">
        <v>15.95</v>
      </c>
    </row>
    <row r="36" spans="1:44" x14ac:dyDescent="0.2">
      <c r="A36" t="s">
        <v>718</v>
      </c>
      <c r="B36" s="77" t="s">
        <v>234</v>
      </c>
      <c r="C36" s="77">
        <v>11</v>
      </c>
      <c r="D36" s="77">
        <v>7</v>
      </c>
      <c r="E36" s="77">
        <v>3.6</v>
      </c>
      <c r="F36" s="77">
        <v>21</v>
      </c>
      <c r="G36" s="77">
        <v>21</v>
      </c>
      <c r="H36" s="77">
        <v>1</v>
      </c>
      <c r="I36" s="77">
        <v>0</v>
      </c>
      <c r="J36" s="77">
        <v>0</v>
      </c>
      <c r="K36" s="77">
        <v>0</v>
      </c>
      <c r="L36" s="77">
        <v>137.1</v>
      </c>
      <c r="M36" s="77">
        <v>137</v>
      </c>
      <c r="N36" s="77">
        <v>60</v>
      </c>
      <c r="O36" s="77">
        <v>55</v>
      </c>
      <c r="P36" s="77">
        <v>15</v>
      </c>
      <c r="Q36" s="77">
        <v>32</v>
      </c>
      <c r="R36" s="77">
        <v>0</v>
      </c>
      <c r="S36" s="77">
        <v>116</v>
      </c>
      <c r="T36" s="77">
        <v>572</v>
      </c>
      <c r="U36" s="77">
        <v>0.25600000000000001</v>
      </c>
      <c r="V36" s="77">
        <v>1.23</v>
      </c>
      <c r="W36" s="77">
        <v>0</v>
      </c>
      <c r="X36" s="77">
        <v>0</v>
      </c>
      <c r="Y36" s="77">
        <v>0</v>
      </c>
      <c r="Z36" s="77">
        <v>12</v>
      </c>
      <c r="AA36" s="77">
        <v>161</v>
      </c>
      <c r="AB36" s="77">
        <v>126</v>
      </c>
      <c r="AC36" s="77">
        <v>3</v>
      </c>
      <c r="AD36" s="77">
        <v>1</v>
      </c>
      <c r="AE36" s="77">
        <v>15</v>
      </c>
      <c r="AF36" s="77">
        <v>1</v>
      </c>
      <c r="AG36" s="77">
        <v>0</v>
      </c>
      <c r="AH36" s="77">
        <v>2142</v>
      </c>
      <c r="AI36" s="77">
        <v>0.61099999999999999</v>
      </c>
      <c r="AJ36" s="77">
        <v>1.28</v>
      </c>
      <c r="AK36" s="77">
        <v>0.29599999999999999</v>
      </c>
      <c r="AL36" s="77">
        <v>0.40699999999999997</v>
      </c>
      <c r="AM36" s="77">
        <v>0.70399999999999996</v>
      </c>
      <c r="AN36" s="77">
        <v>7.6</v>
      </c>
      <c r="AO36" s="77">
        <v>2.1</v>
      </c>
      <c r="AP36" s="77">
        <v>8.98</v>
      </c>
      <c r="AQ36" s="77">
        <v>3.63</v>
      </c>
      <c r="AR36" s="77">
        <v>15.6</v>
      </c>
    </row>
    <row r="37" spans="1:44" x14ac:dyDescent="0.2">
      <c r="A37" s="42" t="s">
        <v>636</v>
      </c>
      <c r="B37" s="77" t="s">
        <v>234</v>
      </c>
      <c r="C37" s="77">
        <v>2</v>
      </c>
      <c r="D37" s="77">
        <v>1</v>
      </c>
      <c r="E37" s="77">
        <v>0.95</v>
      </c>
      <c r="F37" s="77">
        <v>30</v>
      </c>
      <c r="G37" s="77">
        <v>0</v>
      </c>
      <c r="H37" s="77">
        <v>0</v>
      </c>
      <c r="I37" s="77">
        <v>0</v>
      </c>
      <c r="J37" s="77">
        <v>0</v>
      </c>
      <c r="K37" s="77">
        <v>1</v>
      </c>
      <c r="L37" s="77">
        <v>19</v>
      </c>
      <c r="M37" s="77">
        <v>14</v>
      </c>
      <c r="N37" s="77">
        <v>4</v>
      </c>
      <c r="O37" s="77">
        <v>2</v>
      </c>
      <c r="P37" s="77">
        <v>0</v>
      </c>
      <c r="Q37" s="77">
        <v>8</v>
      </c>
      <c r="R37" s="77">
        <v>1</v>
      </c>
      <c r="S37" s="77">
        <v>14</v>
      </c>
      <c r="T37" s="77">
        <v>76</v>
      </c>
      <c r="U37" s="77">
        <v>0.21199999999999999</v>
      </c>
      <c r="V37" s="77">
        <v>1.1599999999999999</v>
      </c>
      <c r="W37" s="77">
        <v>1</v>
      </c>
      <c r="X37" s="77">
        <v>3</v>
      </c>
      <c r="Y37" s="77">
        <v>9</v>
      </c>
      <c r="Z37" s="77">
        <v>3</v>
      </c>
      <c r="AA37" s="77">
        <v>23</v>
      </c>
      <c r="AB37" s="77">
        <v>16</v>
      </c>
      <c r="AC37" s="77">
        <v>2</v>
      </c>
      <c r="AD37" s="77">
        <v>0</v>
      </c>
      <c r="AE37" s="77">
        <v>0</v>
      </c>
      <c r="AF37" s="77">
        <v>0</v>
      </c>
      <c r="AG37" s="77">
        <v>0</v>
      </c>
      <c r="AH37" s="77">
        <v>304</v>
      </c>
      <c r="AI37" s="77">
        <v>0.66700000000000004</v>
      </c>
      <c r="AJ37" s="77">
        <v>1.44</v>
      </c>
      <c r="AK37" s="77">
        <v>0.30299999999999999</v>
      </c>
      <c r="AL37" s="77">
        <v>0.28799999999999998</v>
      </c>
      <c r="AM37" s="77">
        <v>0.59099999999999997</v>
      </c>
      <c r="AN37" s="77">
        <v>6.63</v>
      </c>
      <c r="AO37" s="77">
        <v>3.79</v>
      </c>
      <c r="AP37" s="77">
        <v>6.63</v>
      </c>
      <c r="AQ37" s="77">
        <v>1.75</v>
      </c>
      <c r="AR37" s="77">
        <v>16</v>
      </c>
    </row>
    <row r="38" spans="1:44" x14ac:dyDescent="0.2">
      <c r="A38" t="s">
        <v>721</v>
      </c>
      <c r="B38" s="77" t="s">
        <v>234</v>
      </c>
      <c r="C38" s="77">
        <v>10</v>
      </c>
      <c r="D38" s="77">
        <v>7</v>
      </c>
      <c r="E38" s="77">
        <v>2.52</v>
      </c>
      <c r="F38" s="77">
        <v>21</v>
      </c>
      <c r="G38" s="77">
        <v>21</v>
      </c>
      <c r="H38" s="77">
        <v>0</v>
      </c>
      <c r="I38" s="77">
        <v>0</v>
      </c>
      <c r="J38" s="77">
        <v>0</v>
      </c>
      <c r="K38" s="77">
        <v>0</v>
      </c>
      <c r="L38" s="77">
        <v>143</v>
      </c>
      <c r="M38" s="77">
        <v>128</v>
      </c>
      <c r="N38" s="77">
        <v>52</v>
      </c>
      <c r="O38" s="77">
        <v>40</v>
      </c>
      <c r="P38" s="77">
        <v>9</v>
      </c>
      <c r="Q38" s="77">
        <v>32</v>
      </c>
      <c r="R38" s="77">
        <v>0</v>
      </c>
      <c r="S38" s="77">
        <v>149</v>
      </c>
      <c r="T38" s="77">
        <v>580</v>
      </c>
      <c r="U38" s="77">
        <v>0.23799999999999999</v>
      </c>
      <c r="V38" s="77">
        <v>1.1200000000000001</v>
      </c>
      <c r="W38" s="77">
        <v>4</v>
      </c>
      <c r="X38" s="77">
        <v>0</v>
      </c>
      <c r="Y38" s="77">
        <v>0</v>
      </c>
      <c r="Z38" s="77">
        <v>15</v>
      </c>
      <c r="AA38" s="77">
        <v>127</v>
      </c>
      <c r="AB38" s="77">
        <v>140</v>
      </c>
      <c r="AC38" s="77">
        <v>2</v>
      </c>
      <c r="AD38" s="77">
        <v>0</v>
      </c>
      <c r="AE38" s="77">
        <v>10</v>
      </c>
      <c r="AF38" s="77">
        <v>3</v>
      </c>
      <c r="AG38" s="77">
        <v>0</v>
      </c>
      <c r="AH38" s="77">
        <v>2307</v>
      </c>
      <c r="AI38" s="77">
        <v>0.58799999999999997</v>
      </c>
      <c r="AJ38" s="77">
        <v>0.91</v>
      </c>
      <c r="AK38" s="77">
        <v>0.28499999999999998</v>
      </c>
      <c r="AL38" s="77">
        <v>0.35199999999999998</v>
      </c>
      <c r="AM38" s="77">
        <v>0.63700000000000001</v>
      </c>
      <c r="AN38" s="77">
        <v>9.3800000000000008</v>
      </c>
      <c r="AO38" s="77">
        <v>2.0099999999999998</v>
      </c>
      <c r="AP38" s="77">
        <v>8.06</v>
      </c>
      <c r="AQ38" s="77">
        <v>4.66</v>
      </c>
      <c r="AR38" s="77">
        <v>16.13</v>
      </c>
    </row>
    <row r="39" spans="1:44" x14ac:dyDescent="0.2">
      <c r="A39" t="s">
        <v>716</v>
      </c>
      <c r="B39" s="77" t="s">
        <v>234</v>
      </c>
      <c r="C39" s="77">
        <v>3</v>
      </c>
      <c r="D39" s="77">
        <v>5</v>
      </c>
      <c r="E39" s="77">
        <v>2.34</v>
      </c>
      <c r="F39" s="77">
        <v>50</v>
      </c>
      <c r="G39" s="77">
        <v>0</v>
      </c>
      <c r="H39" s="77">
        <v>0</v>
      </c>
      <c r="I39" s="77">
        <v>0</v>
      </c>
      <c r="J39" s="77">
        <v>0</v>
      </c>
      <c r="K39" s="77">
        <v>0</v>
      </c>
      <c r="L39" s="77">
        <v>42.1</v>
      </c>
      <c r="M39" s="77">
        <v>25</v>
      </c>
      <c r="N39" s="77">
        <v>13</v>
      </c>
      <c r="O39" s="77">
        <v>11</v>
      </c>
      <c r="P39" s="77">
        <v>2</v>
      </c>
      <c r="Q39" s="77">
        <v>13</v>
      </c>
      <c r="R39" s="77">
        <v>2</v>
      </c>
      <c r="S39" s="77">
        <v>69</v>
      </c>
      <c r="T39" s="77">
        <v>170</v>
      </c>
      <c r="U39" s="77">
        <v>0.16800000000000001</v>
      </c>
      <c r="V39" s="77">
        <v>0.9</v>
      </c>
      <c r="W39" s="77">
        <v>4</v>
      </c>
      <c r="X39" s="77">
        <v>12</v>
      </c>
      <c r="Y39" s="77">
        <v>13</v>
      </c>
      <c r="Z39" s="77">
        <v>1</v>
      </c>
      <c r="AA39" s="77">
        <v>35</v>
      </c>
      <c r="AB39" s="77">
        <v>24</v>
      </c>
      <c r="AC39" s="77">
        <v>2</v>
      </c>
      <c r="AD39" s="77">
        <v>0</v>
      </c>
      <c r="AE39" s="77">
        <v>1</v>
      </c>
      <c r="AF39" s="77">
        <v>0</v>
      </c>
      <c r="AG39" s="77">
        <v>0</v>
      </c>
      <c r="AH39" s="77">
        <v>686</v>
      </c>
      <c r="AI39" s="77">
        <v>0.375</v>
      </c>
      <c r="AJ39" s="77">
        <v>1.46</v>
      </c>
      <c r="AK39" s="77">
        <v>0.25</v>
      </c>
      <c r="AL39" s="77">
        <v>0.24199999999999999</v>
      </c>
      <c r="AM39" s="77">
        <v>0.49199999999999999</v>
      </c>
      <c r="AN39" s="77">
        <v>14.67</v>
      </c>
      <c r="AO39" s="77">
        <v>2.76</v>
      </c>
      <c r="AP39" s="77">
        <v>5.31</v>
      </c>
      <c r="AQ39" s="77">
        <v>5.31</v>
      </c>
      <c r="AR39" s="77">
        <v>16.2</v>
      </c>
    </row>
    <row r="40" spans="1:44" x14ac:dyDescent="0.2">
      <c r="A40" s="42" t="s">
        <v>672</v>
      </c>
      <c r="B40" s="77" t="s">
        <v>234</v>
      </c>
      <c r="C40" s="77">
        <v>2</v>
      </c>
      <c r="D40" s="77">
        <v>4</v>
      </c>
      <c r="E40" s="77">
        <v>3.9</v>
      </c>
      <c r="F40" s="77">
        <v>64</v>
      </c>
      <c r="G40" s="77">
        <v>0</v>
      </c>
      <c r="H40" s="77">
        <v>0</v>
      </c>
      <c r="I40" s="77">
        <v>0</v>
      </c>
      <c r="J40" s="77">
        <v>8</v>
      </c>
      <c r="K40" s="77">
        <v>9</v>
      </c>
      <c r="L40" s="77">
        <v>60</v>
      </c>
      <c r="M40" s="77">
        <v>69</v>
      </c>
      <c r="N40" s="77">
        <v>28</v>
      </c>
      <c r="O40" s="77">
        <v>26</v>
      </c>
      <c r="P40" s="77">
        <v>6</v>
      </c>
      <c r="Q40" s="77">
        <v>14</v>
      </c>
      <c r="R40" s="77">
        <v>2</v>
      </c>
      <c r="S40" s="77">
        <v>43</v>
      </c>
      <c r="T40" s="77">
        <v>253</v>
      </c>
      <c r="U40" s="77">
        <v>0.29399999999999998</v>
      </c>
      <c r="V40" s="77">
        <v>1.38</v>
      </c>
      <c r="W40" s="77">
        <v>0</v>
      </c>
      <c r="X40" s="77">
        <v>31</v>
      </c>
      <c r="Y40" s="77">
        <v>3</v>
      </c>
      <c r="Z40" s="77">
        <v>5</v>
      </c>
      <c r="AA40" s="77">
        <v>64</v>
      </c>
      <c r="AB40" s="77">
        <v>63</v>
      </c>
      <c r="AC40" s="77">
        <v>1</v>
      </c>
      <c r="AD40" s="77">
        <v>0</v>
      </c>
      <c r="AE40" s="77">
        <v>4</v>
      </c>
      <c r="AF40" s="77">
        <v>2</v>
      </c>
      <c r="AG40" s="77">
        <v>0</v>
      </c>
      <c r="AH40" s="77">
        <v>951</v>
      </c>
      <c r="AI40" s="77">
        <v>0.33300000000000002</v>
      </c>
      <c r="AJ40" s="77">
        <v>1.02</v>
      </c>
      <c r="AK40" s="77">
        <v>0.33100000000000002</v>
      </c>
      <c r="AL40" s="77">
        <v>0.46</v>
      </c>
      <c r="AM40" s="77">
        <v>0.79</v>
      </c>
      <c r="AN40" s="77">
        <v>6.45</v>
      </c>
      <c r="AO40" s="77">
        <v>2.1</v>
      </c>
      <c r="AP40" s="77">
        <v>10.35</v>
      </c>
      <c r="AQ40" s="77">
        <v>3.07</v>
      </c>
      <c r="AR40" s="77">
        <v>15.85</v>
      </c>
    </row>
    <row r="41" spans="1:44" x14ac:dyDescent="0.2">
      <c r="A41" s="74" t="s">
        <v>723</v>
      </c>
      <c r="B41" s="77" t="s">
        <v>234</v>
      </c>
      <c r="C41" s="77">
        <v>1</v>
      </c>
      <c r="D41" s="77">
        <v>9</v>
      </c>
      <c r="E41" s="77">
        <v>4.72</v>
      </c>
      <c r="F41" s="77">
        <v>20</v>
      </c>
      <c r="G41" s="77">
        <v>20</v>
      </c>
      <c r="H41" s="77">
        <v>0</v>
      </c>
      <c r="I41" s="77">
        <v>0</v>
      </c>
      <c r="J41" s="77">
        <v>0</v>
      </c>
      <c r="K41" s="77">
        <v>0</v>
      </c>
      <c r="L41" s="77">
        <v>124</v>
      </c>
      <c r="M41" s="77">
        <v>131</v>
      </c>
      <c r="N41" s="77">
        <v>67</v>
      </c>
      <c r="O41" s="77">
        <v>65</v>
      </c>
      <c r="P41" s="77">
        <v>20</v>
      </c>
      <c r="Q41" s="77">
        <v>46</v>
      </c>
      <c r="R41" s="77">
        <v>1</v>
      </c>
      <c r="S41" s="77">
        <v>100</v>
      </c>
      <c r="T41" s="77">
        <v>538</v>
      </c>
      <c r="U41" s="77">
        <v>0.27300000000000002</v>
      </c>
      <c r="V41" s="77">
        <v>1.43</v>
      </c>
      <c r="W41" s="77">
        <v>3</v>
      </c>
      <c r="X41" s="77">
        <v>0</v>
      </c>
      <c r="Y41" s="77">
        <v>0</v>
      </c>
      <c r="Z41" s="77">
        <v>10</v>
      </c>
      <c r="AA41" s="77">
        <v>113</v>
      </c>
      <c r="AB41" s="77">
        <v>145</v>
      </c>
      <c r="AC41" s="77">
        <v>2</v>
      </c>
      <c r="AD41" s="77">
        <v>1</v>
      </c>
      <c r="AE41" s="77">
        <v>7</v>
      </c>
      <c r="AF41" s="77">
        <v>3</v>
      </c>
      <c r="AG41" s="77">
        <v>0</v>
      </c>
      <c r="AH41" s="77">
        <v>2063</v>
      </c>
      <c r="AI41" s="77">
        <v>0.1</v>
      </c>
      <c r="AJ41" s="77">
        <v>0.78</v>
      </c>
      <c r="AK41" s="77">
        <v>0.33700000000000002</v>
      </c>
      <c r="AL41" s="77">
        <v>0.47499999999999998</v>
      </c>
      <c r="AM41" s="77">
        <v>0.81200000000000006</v>
      </c>
      <c r="AN41" s="77">
        <v>7.26</v>
      </c>
      <c r="AO41" s="77">
        <v>3.34</v>
      </c>
      <c r="AP41" s="77">
        <v>9.51</v>
      </c>
      <c r="AQ41" s="77">
        <v>2.17</v>
      </c>
      <c r="AR41" s="77">
        <v>16.64</v>
      </c>
    </row>
    <row r="42" spans="1:44" x14ac:dyDescent="0.2">
      <c r="A42" s="42" t="s">
        <v>1179</v>
      </c>
      <c r="B42" s="77" t="s">
        <v>234</v>
      </c>
      <c r="C42" s="77">
        <v>4</v>
      </c>
      <c r="D42" s="77">
        <v>3</v>
      </c>
      <c r="E42" s="77">
        <v>4.8099999999999996</v>
      </c>
      <c r="F42" s="77">
        <v>7</v>
      </c>
      <c r="G42" s="77">
        <v>7</v>
      </c>
      <c r="H42" s="77">
        <v>0</v>
      </c>
      <c r="I42" s="77">
        <v>0</v>
      </c>
      <c r="J42" s="77">
        <v>0</v>
      </c>
      <c r="K42" s="77">
        <v>0</v>
      </c>
      <c r="L42" s="77">
        <v>39.1</v>
      </c>
      <c r="M42" s="77">
        <v>39</v>
      </c>
      <c r="N42" s="77">
        <v>21</v>
      </c>
      <c r="O42" s="77">
        <v>21</v>
      </c>
      <c r="P42" s="77">
        <v>10</v>
      </c>
      <c r="Q42" s="77">
        <v>16</v>
      </c>
      <c r="R42" s="77">
        <v>0</v>
      </c>
      <c r="S42" s="77">
        <v>15</v>
      </c>
      <c r="T42" s="77">
        <v>170</v>
      </c>
      <c r="U42" s="77">
        <v>0.26</v>
      </c>
      <c r="V42" s="77">
        <v>1.4</v>
      </c>
      <c r="W42" s="77">
        <v>0</v>
      </c>
      <c r="X42" s="77">
        <v>0</v>
      </c>
      <c r="Y42" s="77">
        <v>0</v>
      </c>
      <c r="Z42" s="77">
        <v>1</v>
      </c>
      <c r="AA42" s="77">
        <v>37</v>
      </c>
      <c r="AB42" s="77">
        <v>63</v>
      </c>
      <c r="AC42" s="77">
        <v>2</v>
      </c>
      <c r="AD42" s="77">
        <v>0</v>
      </c>
      <c r="AE42" s="77">
        <v>3</v>
      </c>
      <c r="AF42" s="77">
        <v>1</v>
      </c>
      <c r="AG42" s="77">
        <v>0</v>
      </c>
      <c r="AH42" s="77">
        <v>635</v>
      </c>
      <c r="AI42" s="77">
        <v>0.57099999999999995</v>
      </c>
      <c r="AJ42" s="77">
        <v>0.59</v>
      </c>
      <c r="AK42" s="77">
        <v>0.32400000000000001</v>
      </c>
      <c r="AL42" s="77">
        <v>0.51300000000000001</v>
      </c>
      <c r="AM42" s="77">
        <v>0.83699999999999997</v>
      </c>
      <c r="AN42" s="77">
        <v>3.43</v>
      </c>
      <c r="AO42" s="77">
        <v>3.66</v>
      </c>
      <c r="AP42" s="77">
        <v>8.92</v>
      </c>
      <c r="AQ42" s="77">
        <v>0.94</v>
      </c>
      <c r="AR42" s="77">
        <v>16.14</v>
      </c>
    </row>
    <row r="43" spans="1:44" x14ac:dyDescent="0.2">
      <c r="A43" s="42" t="s">
        <v>717</v>
      </c>
      <c r="B43" s="77" t="s">
        <v>234</v>
      </c>
      <c r="C43" s="77">
        <v>4</v>
      </c>
      <c r="D43" s="77">
        <v>3</v>
      </c>
      <c r="E43" s="77">
        <v>2.86</v>
      </c>
      <c r="F43" s="77">
        <v>71</v>
      </c>
      <c r="G43" s="77">
        <v>0</v>
      </c>
      <c r="H43" s="77">
        <v>0</v>
      </c>
      <c r="I43" s="77">
        <v>0</v>
      </c>
      <c r="J43" s="77">
        <v>0</v>
      </c>
      <c r="K43" s="77">
        <v>5</v>
      </c>
      <c r="L43" s="77">
        <v>63</v>
      </c>
      <c r="M43" s="77">
        <v>58</v>
      </c>
      <c r="N43" s="77">
        <v>23</v>
      </c>
      <c r="O43" s="77">
        <v>20</v>
      </c>
      <c r="P43" s="77">
        <v>5</v>
      </c>
      <c r="Q43" s="77">
        <v>17</v>
      </c>
      <c r="R43" s="77">
        <v>1</v>
      </c>
      <c r="S43" s="77">
        <v>64</v>
      </c>
      <c r="T43" s="77">
        <v>261</v>
      </c>
      <c r="U43" s="77">
        <v>0.24</v>
      </c>
      <c r="V43" s="77">
        <v>1.19</v>
      </c>
      <c r="W43" s="77">
        <v>0</v>
      </c>
      <c r="X43" s="77">
        <v>12</v>
      </c>
      <c r="Y43" s="77">
        <v>16</v>
      </c>
      <c r="Z43" s="77">
        <v>3</v>
      </c>
      <c r="AA43" s="77">
        <v>56</v>
      </c>
      <c r="AB43" s="77">
        <v>66</v>
      </c>
      <c r="AC43" s="77">
        <v>5</v>
      </c>
      <c r="AD43" s="77">
        <v>0</v>
      </c>
      <c r="AE43" s="77">
        <v>0</v>
      </c>
      <c r="AF43" s="77">
        <v>0</v>
      </c>
      <c r="AG43" s="77">
        <v>1</v>
      </c>
      <c r="AH43" s="77">
        <v>988</v>
      </c>
      <c r="AI43" s="77">
        <v>0.57099999999999995</v>
      </c>
      <c r="AJ43" s="77">
        <v>0.85</v>
      </c>
      <c r="AK43" s="77">
        <v>0.28799999999999998</v>
      </c>
      <c r="AL43" s="77">
        <v>0.372</v>
      </c>
      <c r="AM43" s="77">
        <v>0.66</v>
      </c>
      <c r="AN43" s="77">
        <v>9.14</v>
      </c>
      <c r="AO43" s="77">
        <v>2.4300000000000002</v>
      </c>
      <c r="AP43" s="77">
        <v>8.2899999999999991</v>
      </c>
      <c r="AQ43" s="77">
        <v>3.76</v>
      </c>
      <c r="AR43" s="77">
        <v>15.68</v>
      </c>
    </row>
    <row r="44" spans="1:44" x14ac:dyDescent="0.2">
      <c r="A44" s="42" t="s">
        <v>713</v>
      </c>
      <c r="B44" s="77" t="s">
        <v>234</v>
      </c>
      <c r="C44" s="77">
        <v>6</v>
      </c>
      <c r="D44" s="77">
        <v>5</v>
      </c>
      <c r="E44" s="77">
        <v>2.52</v>
      </c>
      <c r="F44" s="77">
        <v>64</v>
      </c>
      <c r="G44" s="77">
        <v>0</v>
      </c>
      <c r="H44" s="77">
        <v>0</v>
      </c>
      <c r="I44" s="77">
        <v>0</v>
      </c>
      <c r="J44" s="77">
        <v>26</v>
      </c>
      <c r="K44" s="77">
        <v>31</v>
      </c>
      <c r="L44" s="77">
        <v>64.099999999999994</v>
      </c>
      <c r="M44" s="77">
        <v>51</v>
      </c>
      <c r="N44" s="77">
        <v>18</v>
      </c>
      <c r="O44" s="77">
        <v>18</v>
      </c>
      <c r="P44" s="77">
        <v>10</v>
      </c>
      <c r="Q44" s="77">
        <v>8</v>
      </c>
      <c r="R44" s="77">
        <v>0</v>
      </c>
      <c r="S44" s="77">
        <v>80</v>
      </c>
      <c r="T44" s="77">
        <v>249</v>
      </c>
      <c r="U44" s="77">
        <v>0.216</v>
      </c>
      <c r="V44" s="77">
        <v>0.92</v>
      </c>
      <c r="W44" s="77">
        <v>1</v>
      </c>
      <c r="X44" s="77">
        <v>50</v>
      </c>
      <c r="Y44" s="77">
        <v>1</v>
      </c>
      <c r="Z44" s="77">
        <v>3</v>
      </c>
      <c r="AA44" s="77">
        <v>43</v>
      </c>
      <c r="AB44" s="77">
        <v>66</v>
      </c>
      <c r="AC44" s="77">
        <v>1</v>
      </c>
      <c r="AD44" s="77">
        <v>0</v>
      </c>
      <c r="AE44" s="77">
        <v>1</v>
      </c>
      <c r="AF44" s="77">
        <v>1</v>
      </c>
      <c r="AG44" s="77">
        <v>1</v>
      </c>
      <c r="AH44" s="77">
        <v>950</v>
      </c>
      <c r="AI44" s="77">
        <v>0.54500000000000004</v>
      </c>
      <c r="AJ44" s="77">
        <v>0.65</v>
      </c>
      <c r="AK44" s="77">
        <v>0.24399999999999999</v>
      </c>
      <c r="AL44" s="77">
        <v>0.38600000000000001</v>
      </c>
      <c r="AM44" s="77">
        <v>0.629</v>
      </c>
      <c r="AN44" s="77">
        <v>11.19</v>
      </c>
      <c r="AO44" s="77">
        <v>1.1200000000000001</v>
      </c>
      <c r="AP44" s="77">
        <v>7.13</v>
      </c>
      <c r="AQ44" s="77">
        <v>10</v>
      </c>
      <c r="AR44" s="77">
        <v>14.77</v>
      </c>
    </row>
    <row r="45" spans="1:44" x14ac:dyDescent="0.2">
      <c r="A45" s="42" t="s">
        <v>731</v>
      </c>
      <c r="B45" s="77" t="s">
        <v>234</v>
      </c>
      <c r="C45" s="77">
        <v>5</v>
      </c>
      <c r="D45" s="77">
        <v>3</v>
      </c>
      <c r="E45" s="77">
        <v>5.03</v>
      </c>
      <c r="F45" s="77">
        <v>11</v>
      </c>
      <c r="G45" s="77">
        <v>11</v>
      </c>
      <c r="H45" s="77">
        <v>0</v>
      </c>
      <c r="I45" s="77">
        <v>0</v>
      </c>
      <c r="J45" s="77">
        <v>0</v>
      </c>
      <c r="K45" s="77">
        <v>0</v>
      </c>
      <c r="L45" s="77">
        <v>59</v>
      </c>
      <c r="M45" s="77">
        <v>58</v>
      </c>
      <c r="N45" s="77">
        <v>35</v>
      </c>
      <c r="O45" s="77">
        <v>33</v>
      </c>
      <c r="P45" s="77">
        <v>3</v>
      </c>
      <c r="Q45" s="77">
        <v>28</v>
      </c>
      <c r="R45" s="77">
        <v>0</v>
      </c>
      <c r="S45" s="77">
        <v>36</v>
      </c>
      <c r="T45" s="77">
        <v>259</v>
      </c>
      <c r="U45" s="77">
        <v>0.26400000000000001</v>
      </c>
      <c r="V45" s="77">
        <v>1.46</v>
      </c>
      <c r="W45" s="77">
        <v>7</v>
      </c>
      <c r="X45" s="77">
        <v>0</v>
      </c>
      <c r="Y45" s="77">
        <v>0</v>
      </c>
      <c r="Z45" s="77">
        <v>5</v>
      </c>
      <c r="AA45" s="77">
        <v>68</v>
      </c>
      <c r="AB45" s="77">
        <v>62</v>
      </c>
      <c r="AC45" s="77">
        <v>2</v>
      </c>
      <c r="AD45" s="77">
        <v>0</v>
      </c>
      <c r="AE45" s="77">
        <v>2</v>
      </c>
      <c r="AF45" s="77">
        <v>2</v>
      </c>
      <c r="AG45" s="77">
        <v>0</v>
      </c>
      <c r="AH45" s="77">
        <v>956</v>
      </c>
      <c r="AI45" s="77">
        <v>0.625</v>
      </c>
      <c r="AJ45" s="77">
        <v>1.1000000000000001</v>
      </c>
      <c r="AK45" s="77">
        <v>0.35899999999999999</v>
      </c>
      <c r="AL45" s="77">
        <v>0.377</v>
      </c>
      <c r="AM45" s="77">
        <v>0.73599999999999999</v>
      </c>
      <c r="AN45" s="77">
        <v>5.49</v>
      </c>
      <c r="AO45" s="77">
        <v>4.2699999999999996</v>
      </c>
      <c r="AP45" s="77">
        <v>8.85</v>
      </c>
      <c r="AQ45" s="77">
        <v>1.29</v>
      </c>
      <c r="AR45" s="77">
        <v>16.2</v>
      </c>
    </row>
    <row r="46" spans="1:44" x14ac:dyDescent="0.2">
      <c r="A46" s="42" t="s">
        <v>727</v>
      </c>
      <c r="B46" s="77" t="s">
        <v>234</v>
      </c>
      <c r="C46" s="77">
        <v>1</v>
      </c>
      <c r="D46" s="77">
        <v>0</v>
      </c>
      <c r="E46" s="77">
        <v>1.91</v>
      </c>
      <c r="F46" s="77">
        <v>18</v>
      </c>
      <c r="G46" s="77">
        <v>0</v>
      </c>
      <c r="H46" s="77">
        <v>0</v>
      </c>
      <c r="I46" s="77">
        <v>0</v>
      </c>
      <c r="J46" s="77">
        <v>0</v>
      </c>
      <c r="K46" s="77">
        <v>1</v>
      </c>
      <c r="L46" s="77">
        <v>28.1</v>
      </c>
      <c r="M46" s="77">
        <v>20</v>
      </c>
      <c r="N46" s="77">
        <v>8</v>
      </c>
      <c r="O46" s="77">
        <v>6</v>
      </c>
      <c r="P46" s="77">
        <v>3</v>
      </c>
      <c r="Q46" s="77">
        <v>5</v>
      </c>
      <c r="R46" s="77">
        <v>0</v>
      </c>
      <c r="S46" s="77">
        <v>19</v>
      </c>
      <c r="T46" s="77">
        <v>109</v>
      </c>
      <c r="U46" s="77">
        <v>0.19800000000000001</v>
      </c>
      <c r="V46" s="77">
        <v>0.88</v>
      </c>
      <c r="W46" s="77">
        <v>2</v>
      </c>
      <c r="X46" s="77">
        <v>3</v>
      </c>
      <c r="Y46" s="77">
        <v>0</v>
      </c>
      <c r="Z46" s="77">
        <v>1</v>
      </c>
      <c r="AA46" s="77">
        <v>30</v>
      </c>
      <c r="AB46" s="77">
        <v>33</v>
      </c>
      <c r="AC46" s="77">
        <v>1</v>
      </c>
      <c r="AD46" s="77">
        <v>0</v>
      </c>
      <c r="AE46" s="77">
        <v>0</v>
      </c>
      <c r="AF46" s="77">
        <v>1</v>
      </c>
      <c r="AG46" s="77">
        <v>0</v>
      </c>
      <c r="AH46" s="77">
        <v>412</v>
      </c>
      <c r="AI46" s="77">
        <v>1</v>
      </c>
      <c r="AJ46" s="77">
        <v>0.91</v>
      </c>
      <c r="AK46" s="77">
        <v>0.248</v>
      </c>
      <c r="AL46" s="77">
        <v>0.376</v>
      </c>
      <c r="AM46" s="77">
        <v>0.624</v>
      </c>
      <c r="AN46" s="77">
        <v>6.04</v>
      </c>
      <c r="AO46" s="77">
        <v>1.59</v>
      </c>
      <c r="AP46" s="77">
        <v>6.35</v>
      </c>
      <c r="AQ46" s="77">
        <v>3.8</v>
      </c>
      <c r="AR46" s="77">
        <v>14.54</v>
      </c>
    </row>
    <row r="47" spans="1:44" x14ac:dyDescent="0.2">
      <c r="A47" s="42" t="s">
        <v>728</v>
      </c>
      <c r="B47" s="77" t="s">
        <v>234</v>
      </c>
      <c r="C47" s="77">
        <v>1</v>
      </c>
      <c r="D47" s="77">
        <v>10</v>
      </c>
      <c r="E47" s="77">
        <v>5.17</v>
      </c>
      <c r="F47" s="77">
        <v>19</v>
      </c>
      <c r="G47" s="77">
        <v>15</v>
      </c>
      <c r="H47" s="77">
        <v>0</v>
      </c>
      <c r="I47" s="77">
        <v>0</v>
      </c>
      <c r="J47" s="77">
        <v>0</v>
      </c>
      <c r="K47" s="77">
        <v>0</v>
      </c>
      <c r="L47" s="77">
        <v>87</v>
      </c>
      <c r="M47" s="77">
        <v>88</v>
      </c>
      <c r="N47" s="77">
        <v>57</v>
      </c>
      <c r="O47" s="77">
        <v>50</v>
      </c>
      <c r="P47" s="77">
        <v>11</v>
      </c>
      <c r="Q47" s="77">
        <v>36</v>
      </c>
      <c r="R47" s="77">
        <v>0</v>
      </c>
      <c r="S47" s="77">
        <v>70</v>
      </c>
      <c r="T47" s="77">
        <v>378</v>
      </c>
      <c r="U47" s="77">
        <v>0.26300000000000001</v>
      </c>
      <c r="V47" s="77">
        <v>1.43</v>
      </c>
      <c r="W47" s="77">
        <v>1</v>
      </c>
      <c r="X47" s="77">
        <v>2</v>
      </c>
      <c r="Y47" s="77">
        <v>1</v>
      </c>
      <c r="Z47" s="77">
        <v>4</v>
      </c>
      <c r="AA47" s="77">
        <v>90</v>
      </c>
      <c r="AB47" s="77">
        <v>93</v>
      </c>
      <c r="AC47" s="77">
        <v>2</v>
      </c>
      <c r="AD47" s="77">
        <v>0</v>
      </c>
      <c r="AE47" s="77">
        <v>13</v>
      </c>
      <c r="AF47" s="77">
        <v>7</v>
      </c>
      <c r="AG47" s="77">
        <v>0</v>
      </c>
      <c r="AH47" s="77">
        <v>1429</v>
      </c>
      <c r="AI47" s="77">
        <v>9.0999999999999998E-2</v>
      </c>
      <c r="AJ47" s="77">
        <v>0.97</v>
      </c>
      <c r="AK47" s="77">
        <v>0.33300000000000002</v>
      </c>
      <c r="AL47" s="77">
        <v>0.41499999999999998</v>
      </c>
      <c r="AM47" s="77">
        <v>0.748</v>
      </c>
      <c r="AN47" s="77">
        <v>7.24</v>
      </c>
      <c r="AO47" s="77">
        <v>3.72</v>
      </c>
      <c r="AP47" s="77">
        <v>9.1</v>
      </c>
      <c r="AQ47" s="77">
        <v>1.94</v>
      </c>
      <c r="AR47" s="77">
        <v>16.43</v>
      </c>
    </row>
    <row r="48" spans="1:44" x14ac:dyDescent="0.2">
      <c r="A48" t="s">
        <v>729</v>
      </c>
      <c r="B48" s="77" t="s">
        <v>234</v>
      </c>
      <c r="C48" s="77">
        <v>0</v>
      </c>
      <c r="D48" s="77">
        <v>1</v>
      </c>
      <c r="E48" s="77">
        <v>2.57</v>
      </c>
      <c r="F48" s="77">
        <v>6</v>
      </c>
      <c r="G48" s="77">
        <v>1</v>
      </c>
      <c r="H48" s="77">
        <v>0</v>
      </c>
      <c r="I48" s="77">
        <v>0</v>
      </c>
      <c r="J48" s="77">
        <v>0</v>
      </c>
      <c r="K48" s="77">
        <v>0</v>
      </c>
      <c r="L48" s="77">
        <v>21</v>
      </c>
      <c r="M48" s="77">
        <v>21</v>
      </c>
      <c r="N48" s="77">
        <v>8</v>
      </c>
      <c r="O48" s="77">
        <v>6</v>
      </c>
      <c r="P48" s="77">
        <v>2</v>
      </c>
      <c r="Q48" s="77">
        <v>4</v>
      </c>
      <c r="R48" s="77">
        <v>0</v>
      </c>
      <c r="S48" s="77">
        <v>22</v>
      </c>
      <c r="T48" s="77">
        <v>86</v>
      </c>
      <c r="U48" s="77">
        <v>0.25600000000000001</v>
      </c>
      <c r="V48" s="77">
        <v>1.19</v>
      </c>
      <c r="W48" s="77">
        <v>0</v>
      </c>
      <c r="X48" s="77">
        <v>3</v>
      </c>
      <c r="Y48" s="77">
        <v>0</v>
      </c>
      <c r="Z48" s="77">
        <v>2</v>
      </c>
      <c r="AA48" s="77">
        <v>28</v>
      </c>
      <c r="AB48" s="77">
        <v>11</v>
      </c>
      <c r="AC48" s="77">
        <v>1</v>
      </c>
      <c r="AD48" s="77">
        <v>0</v>
      </c>
      <c r="AE48" s="77">
        <v>1</v>
      </c>
      <c r="AF48" s="77">
        <v>0</v>
      </c>
      <c r="AG48" s="77">
        <v>1</v>
      </c>
      <c r="AH48" s="77">
        <v>346</v>
      </c>
      <c r="AI48" s="77">
        <v>0</v>
      </c>
      <c r="AJ48" s="77">
        <v>2.5499999999999998</v>
      </c>
      <c r="AK48" s="77">
        <v>0.29099999999999998</v>
      </c>
      <c r="AL48" s="77">
        <v>0.34100000000000003</v>
      </c>
      <c r="AM48" s="77">
        <v>0.63200000000000001</v>
      </c>
      <c r="AN48" s="77">
        <v>9.43</v>
      </c>
      <c r="AO48" s="77">
        <v>1.71</v>
      </c>
      <c r="AP48" s="77">
        <v>9</v>
      </c>
      <c r="AQ48" s="77">
        <v>5.5</v>
      </c>
      <c r="AR48" s="77">
        <v>16.48</v>
      </c>
    </row>
    <row r="50" spans="1:44" ht="25.5" x14ac:dyDescent="0.2">
      <c r="A50" s="95" t="s">
        <v>151</v>
      </c>
      <c r="B50" s="76" t="s">
        <v>245</v>
      </c>
      <c r="C50" s="76" t="s">
        <v>301</v>
      </c>
      <c r="D50" s="76" t="s">
        <v>302</v>
      </c>
      <c r="E50" s="97" t="s">
        <v>152</v>
      </c>
      <c r="F50" s="76" t="s">
        <v>303</v>
      </c>
      <c r="G50" s="76" t="s">
        <v>304</v>
      </c>
      <c r="H50" s="76" t="s">
        <v>316</v>
      </c>
      <c r="I50" s="76" t="s">
        <v>317</v>
      </c>
      <c r="J50" s="76" t="s">
        <v>305</v>
      </c>
      <c r="K50" s="97" t="s">
        <v>306</v>
      </c>
      <c r="L50" s="97" t="s">
        <v>307</v>
      </c>
      <c r="M50" s="76" t="s">
        <v>308</v>
      </c>
      <c r="N50" s="76" t="s">
        <v>309</v>
      </c>
      <c r="O50" s="76" t="s">
        <v>310</v>
      </c>
      <c r="P50" s="76" t="s">
        <v>311</v>
      </c>
      <c r="Q50" s="76" t="s">
        <v>312</v>
      </c>
      <c r="R50" s="76" t="s">
        <v>319</v>
      </c>
      <c r="S50" s="76" t="s">
        <v>313</v>
      </c>
      <c r="T50" s="76" t="s">
        <v>330</v>
      </c>
      <c r="U50" s="100" t="s">
        <v>314</v>
      </c>
      <c r="V50" s="97" t="s">
        <v>315</v>
      </c>
      <c r="W50" s="76" t="s">
        <v>318</v>
      </c>
      <c r="X50" s="76" t="s">
        <v>320</v>
      </c>
      <c r="Y50" s="76" t="s">
        <v>321</v>
      </c>
      <c r="Z50" s="76" t="s">
        <v>322</v>
      </c>
      <c r="AA50" s="76" t="s">
        <v>323</v>
      </c>
      <c r="AB50" s="76" t="s">
        <v>324</v>
      </c>
      <c r="AC50" s="76" t="s">
        <v>325</v>
      </c>
      <c r="AD50" s="76" t="s">
        <v>326</v>
      </c>
      <c r="AE50" s="76" t="s">
        <v>327</v>
      </c>
      <c r="AF50" s="76" t="s">
        <v>328</v>
      </c>
      <c r="AG50" s="76" t="s">
        <v>329</v>
      </c>
      <c r="AH50" s="100" t="s">
        <v>331</v>
      </c>
      <c r="AI50" s="100" t="s">
        <v>332</v>
      </c>
      <c r="AJ50" s="100" t="s">
        <v>333</v>
      </c>
      <c r="AK50" s="100" t="s">
        <v>334</v>
      </c>
      <c r="AL50" s="100" t="s">
        <v>335</v>
      </c>
      <c r="AM50" s="100" t="s">
        <v>336</v>
      </c>
      <c r="AN50" s="97" t="s">
        <v>337</v>
      </c>
      <c r="AO50" s="97" t="s">
        <v>338</v>
      </c>
      <c r="AP50" s="97" t="s">
        <v>339</v>
      </c>
      <c r="AQ50" s="97" t="s">
        <v>340</v>
      </c>
      <c r="AR50" s="3" t="s">
        <v>341</v>
      </c>
    </row>
    <row r="51" spans="1:44" x14ac:dyDescent="0.2">
      <c r="A51" s="42" t="s">
        <v>1181</v>
      </c>
      <c r="B51" s="77" t="s">
        <v>235</v>
      </c>
      <c r="C51" s="77">
        <v>1</v>
      </c>
      <c r="D51" s="77">
        <v>1</v>
      </c>
      <c r="E51" s="77">
        <v>3.94</v>
      </c>
      <c r="F51" s="77">
        <v>6</v>
      </c>
      <c r="G51" s="77">
        <v>5</v>
      </c>
      <c r="H51" s="77">
        <v>0</v>
      </c>
      <c r="I51" s="77">
        <v>0</v>
      </c>
      <c r="J51" s="77">
        <v>0</v>
      </c>
      <c r="K51" s="77">
        <v>0</v>
      </c>
      <c r="L51" s="77">
        <v>29.2</v>
      </c>
      <c r="M51" s="77">
        <v>34</v>
      </c>
      <c r="N51" s="77">
        <v>13</v>
      </c>
      <c r="O51" s="77">
        <v>13</v>
      </c>
      <c r="P51" s="77">
        <v>0</v>
      </c>
      <c r="Q51" s="77">
        <v>13</v>
      </c>
      <c r="R51" s="77">
        <v>1</v>
      </c>
      <c r="S51" s="77">
        <v>21</v>
      </c>
      <c r="T51" s="77">
        <v>137</v>
      </c>
      <c r="U51" s="77">
        <v>0.28599999999999998</v>
      </c>
      <c r="V51" s="77">
        <v>1.58</v>
      </c>
      <c r="W51" s="77">
        <v>3</v>
      </c>
      <c r="X51" s="77">
        <v>1</v>
      </c>
      <c r="Y51" s="77">
        <v>0</v>
      </c>
      <c r="Z51" s="77">
        <v>2</v>
      </c>
      <c r="AA51" s="77">
        <v>29</v>
      </c>
      <c r="AB51" s="77">
        <v>37</v>
      </c>
      <c r="AC51" s="77">
        <v>0</v>
      </c>
      <c r="AD51" s="77">
        <v>0</v>
      </c>
      <c r="AE51" s="77">
        <v>3</v>
      </c>
      <c r="AF51" s="77">
        <v>1</v>
      </c>
      <c r="AG51" s="77">
        <v>0</v>
      </c>
      <c r="AH51" s="77">
        <v>527</v>
      </c>
      <c r="AI51" s="77">
        <v>0.5</v>
      </c>
      <c r="AJ51" s="77">
        <v>0.78</v>
      </c>
      <c r="AK51" s="77">
        <v>0.36799999999999999</v>
      </c>
      <c r="AL51" s="77">
        <v>0.35299999999999998</v>
      </c>
      <c r="AM51" s="77">
        <v>0.72099999999999997</v>
      </c>
      <c r="AN51" s="77">
        <v>6.37</v>
      </c>
      <c r="AO51" s="77">
        <v>3.94</v>
      </c>
      <c r="AP51" s="77">
        <v>10.31</v>
      </c>
      <c r="AQ51" s="77">
        <v>1.62</v>
      </c>
      <c r="AR51" s="77">
        <v>17.760000000000002</v>
      </c>
    </row>
    <row r="52" spans="1:44" x14ac:dyDescent="0.2">
      <c r="A52" s="42" t="s">
        <v>540</v>
      </c>
      <c r="B52" s="77" t="s">
        <v>235</v>
      </c>
      <c r="C52" s="77">
        <v>4</v>
      </c>
      <c r="D52" s="77">
        <v>8</v>
      </c>
      <c r="E52" s="77">
        <v>5.56</v>
      </c>
      <c r="F52" s="77">
        <v>62</v>
      </c>
      <c r="G52" s="77">
        <v>0</v>
      </c>
      <c r="H52" s="77">
        <v>0</v>
      </c>
      <c r="I52" s="77">
        <v>0</v>
      </c>
      <c r="J52" s="77">
        <v>8</v>
      </c>
      <c r="K52" s="77">
        <v>12</v>
      </c>
      <c r="L52" s="77">
        <v>66.099999999999994</v>
      </c>
      <c r="M52" s="77">
        <v>78</v>
      </c>
      <c r="N52" s="77">
        <v>46</v>
      </c>
      <c r="O52" s="77">
        <v>41</v>
      </c>
      <c r="P52" s="77">
        <v>4</v>
      </c>
      <c r="Q52" s="77">
        <v>18</v>
      </c>
      <c r="R52" s="77">
        <v>7</v>
      </c>
      <c r="S52" s="77">
        <v>47</v>
      </c>
      <c r="T52" s="77">
        <v>292</v>
      </c>
      <c r="U52" s="77">
        <v>0.29499999999999998</v>
      </c>
      <c r="V52" s="77">
        <v>1.45</v>
      </c>
      <c r="W52" s="77">
        <v>5</v>
      </c>
      <c r="X52" s="77">
        <v>19</v>
      </c>
      <c r="Y52" s="77">
        <v>12</v>
      </c>
      <c r="Z52" s="77">
        <v>10</v>
      </c>
      <c r="AA52" s="77">
        <v>96</v>
      </c>
      <c r="AB52" s="77">
        <v>48</v>
      </c>
      <c r="AC52" s="77">
        <v>2</v>
      </c>
      <c r="AD52" s="77">
        <v>0</v>
      </c>
      <c r="AE52" s="77">
        <v>5</v>
      </c>
      <c r="AF52" s="77">
        <v>0</v>
      </c>
      <c r="AG52" s="77">
        <v>0</v>
      </c>
      <c r="AH52" s="77">
        <v>1084</v>
      </c>
      <c r="AI52" s="77">
        <v>0.33300000000000002</v>
      </c>
      <c r="AJ52" s="77">
        <v>2</v>
      </c>
      <c r="AK52" s="77">
        <v>0.34899999999999998</v>
      </c>
      <c r="AL52" s="77">
        <v>0.379</v>
      </c>
      <c r="AM52" s="77">
        <v>0.72799999999999998</v>
      </c>
      <c r="AN52" s="77">
        <v>6.38</v>
      </c>
      <c r="AO52" s="77">
        <v>2.44</v>
      </c>
      <c r="AP52" s="77">
        <v>10.58</v>
      </c>
      <c r="AQ52" s="77">
        <v>2.61</v>
      </c>
      <c r="AR52" s="77">
        <v>16.34</v>
      </c>
    </row>
    <row r="53" spans="1:44" x14ac:dyDescent="0.2">
      <c r="A53" s="42" t="s">
        <v>1182</v>
      </c>
      <c r="B53" s="77" t="s">
        <v>235</v>
      </c>
      <c r="C53" s="77">
        <v>5</v>
      </c>
      <c r="D53" s="77">
        <v>10</v>
      </c>
      <c r="E53" s="77">
        <v>4.8</v>
      </c>
      <c r="F53" s="77">
        <v>26</v>
      </c>
      <c r="G53" s="77">
        <v>19</v>
      </c>
      <c r="H53" s="77">
        <v>0</v>
      </c>
      <c r="I53" s="77">
        <v>0</v>
      </c>
      <c r="J53" s="77">
        <v>0</v>
      </c>
      <c r="K53" s="77">
        <v>0</v>
      </c>
      <c r="L53" s="77">
        <v>129.1</v>
      </c>
      <c r="M53" s="77">
        <v>147</v>
      </c>
      <c r="N53" s="77">
        <v>81</v>
      </c>
      <c r="O53" s="77">
        <v>69</v>
      </c>
      <c r="P53" s="77">
        <v>13</v>
      </c>
      <c r="Q53" s="77">
        <v>45</v>
      </c>
      <c r="R53" s="77">
        <v>1</v>
      </c>
      <c r="S53" s="77">
        <v>64</v>
      </c>
      <c r="T53" s="77">
        <v>573</v>
      </c>
      <c r="U53" s="77">
        <v>0.28899999999999998</v>
      </c>
      <c r="V53" s="77">
        <v>1.48</v>
      </c>
      <c r="W53" s="77">
        <v>12</v>
      </c>
      <c r="X53" s="77">
        <v>5</v>
      </c>
      <c r="Y53" s="77">
        <v>0</v>
      </c>
      <c r="Z53" s="77">
        <v>21</v>
      </c>
      <c r="AA53" s="77">
        <v>195</v>
      </c>
      <c r="AB53" s="77">
        <v>110</v>
      </c>
      <c r="AC53" s="77">
        <v>5</v>
      </c>
      <c r="AD53" s="77">
        <v>1</v>
      </c>
      <c r="AE53" s="77">
        <v>7</v>
      </c>
      <c r="AF53" s="77">
        <v>4</v>
      </c>
      <c r="AG53" s="77">
        <v>0</v>
      </c>
      <c r="AH53" s="77">
        <v>2115</v>
      </c>
      <c r="AI53" s="77">
        <v>0.33300000000000002</v>
      </c>
      <c r="AJ53" s="77">
        <v>1.77</v>
      </c>
      <c r="AK53" s="77">
        <v>0.35799999999999998</v>
      </c>
      <c r="AL53" s="77">
        <v>0.44</v>
      </c>
      <c r="AM53" s="77">
        <v>0.79800000000000004</v>
      </c>
      <c r="AN53" s="77">
        <v>4.45</v>
      </c>
      <c r="AO53" s="77">
        <v>3.13</v>
      </c>
      <c r="AP53" s="77">
        <v>10.23</v>
      </c>
      <c r="AQ53" s="77">
        <v>1.42</v>
      </c>
      <c r="AR53" s="77">
        <v>16.350000000000001</v>
      </c>
    </row>
    <row r="54" spans="1:44" x14ac:dyDescent="0.2">
      <c r="A54" s="42" t="s">
        <v>682</v>
      </c>
      <c r="B54" s="77" t="s">
        <v>235</v>
      </c>
      <c r="C54" s="77">
        <v>0</v>
      </c>
      <c r="D54" s="77">
        <v>1</v>
      </c>
      <c r="E54" s="77">
        <v>4.5999999999999996</v>
      </c>
      <c r="F54" s="77">
        <v>28</v>
      </c>
      <c r="G54" s="77">
        <v>0</v>
      </c>
      <c r="H54" s="77">
        <v>0</v>
      </c>
      <c r="I54" s="77">
        <v>0</v>
      </c>
      <c r="J54" s="77">
        <v>0</v>
      </c>
      <c r="K54" s="77">
        <v>0</v>
      </c>
      <c r="L54" s="77">
        <v>29.1</v>
      </c>
      <c r="M54" s="77">
        <v>24</v>
      </c>
      <c r="N54" s="77">
        <v>18</v>
      </c>
      <c r="O54" s="77">
        <v>15</v>
      </c>
      <c r="P54" s="77">
        <v>3</v>
      </c>
      <c r="Q54" s="77">
        <v>23</v>
      </c>
      <c r="R54" s="77">
        <v>2</v>
      </c>
      <c r="S54" s="77">
        <v>32</v>
      </c>
      <c r="T54" s="77">
        <v>138</v>
      </c>
      <c r="U54" s="77">
        <v>0.214</v>
      </c>
      <c r="V54" s="77">
        <v>1.6</v>
      </c>
      <c r="W54" s="77">
        <v>3</v>
      </c>
      <c r="X54" s="77">
        <v>9</v>
      </c>
      <c r="Y54" s="77">
        <v>4</v>
      </c>
      <c r="Z54" s="77">
        <v>3</v>
      </c>
      <c r="AA54" s="77">
        <v>26</v>
      </c>
      <c r="AB54" s="77">
        <v>30</v>
      </c>
      <c r="AC54" s="77">
        <v>4</v>
      </c>
      <c r="AD54" s="77">
        <v>0</v>
      </c>
      <c r="AE54" s="77">
        <v>3</v>
      </c>
      <c r="AF54" s="77">
        <v>1</v>
      </c>
      <c r="AG54" s="77">
        <v>0</v>
      </c>
      <c r="AH54" s="77">
        <v>565</v>
      </c>
      <c r="AI54" s="77">
        <v>0</v>
      </c>
      <c r="AJ54" s="77">
        <v>0.87</v>
      </c>
      <c r="AK54" s="77">
        <v>0.36199999999999999</v>
      </c>
      <c r="AL54" s="77">
        <v>0.34799999999999998</v>
      </c>
      <c r="AM54" s="77">
        <v>0.71099999999999997</v>
      </c>
      <c r="AN54" s="77">
        <v>9.82</v>
      </c>
      <c r="AO54" s="77">
        <v>7.06</v>
      </c>
      <c r="AP54" s="77">
        <v>7.36</v>
      </c>
      <c r="AQ54" s="77">
        <v>1.39</v>
      </c>
      <c r="AR54" s="77">
        <v>19.260000000000002</v>
      </c>
    </row>
    <row r="55" spans="1:44" x14ac:dyDescent="0.2">
      <c r="A55" s="42" t="s">
        <v>742</v>
      </c>
      <c r="B55" s="77" t="s">
        <v>235</v>
      </c>
      <c r="C55" s="77">
        <v>11</v>
      </c>
      <c r="D55" s="77">
        <v>11</v>
      </c>
      <c r="E55" s="77">
        <v>4.74</v>
      </c>
      <c r="F55" s="77">
        <v>32</v>
      </c>
      <c r="G55" s="77">
        <v>32</v>
      </c>
      <c r="H55" s="77">
        <v>0</v>
      </c>
      <c r="I55" s="77">
        <v>0</v>
      </c>
      <c r="J55" s="77">
        <v>0</v>
      </c>
      <c r="K55" s="77">
        <v>0</v>
      </c>
      <c r="L55" s="77">
        <v>193.2</v>
      </c>
      <c r="M55" s="77">
        <v>205</v>
      </c>
      <c r="N55" s="77">
        <v>106</v>
      </c>
      <c r="O55" s="77">
        <v>102</v>
      </c>
      <c r="P55" s="77">
        <v>25</v>
      </c>
      <c r="Q55" s="77">
        <v>74</v>
      </c>
      <c r="R55" s="77">
        <v>1</v>
      </c>
      <c r="S55" s="77">
        <v>129</v>
      </c>
      <c r="T55" s="77">
        <v>855</v>
      </c>
      <c r="U55" s="77">
        <v>0.26900000000000002</v>
      </c>
      <c r="V55" s="77">
        <v>1.44</v>
      </c>
      <c r="W55" s="77">
        <v>9</v>
      </c>
      <c r="X55" s="77">
        <v>0</v>
      </c>
      <c r="Y55" s="77">
        <v>0</v>
      </c>
      <c r="Z55" s="77">
        <v>12</v>
      </c>
      <c r="AA55" s="77">
        <v>211</v>
      </c>
      <c r="AB55" s="77">
        <v>227</v>
      </c>
      <c r="AC55" s="77">
        <v>7</v>
      </c>
      <c r="AD55" s="77">
        <v>0</v>
      </c>
      <c r="AE55" s="77">
        <v>12</v>
      </c>
      <c r="AF55" s="77">
        <v>3</v>
      </c>
      <c r="AG55" s="77">
        <v>2</v>
      </c>
      <c r="AH55" s="77">
        <v>3298</v>
      </c>
      <c r="AI55" s="77">
        <v>0.5</v>
      </c>
      <c r="AJ55" s="77">
        <v>0.93</v>
      </c>
      <c r="AK55" s="77">
        <v>0.33800000000000002</v>
      </c>
      <c r="AL55" s="77">
        <v>0.44700000000000001</v>
      </c>
      <c r="AM55" s="77">
        <v>0.78500000000000003</v>
      </c>
      <c r="AN55" s="77">
        <v>5.99</v>
      </c>
      <c r="AO55" s="77">
        <v>3.44</v>
      </c>
      <c r="AP55" s="77">
        <v>9.5299999999999994</v>
      </c>
      <c r="AQ55" s="77">
        <v>1.74</v>
      </c>
      <c r="AR55" s="77">
        <v>17.03</v>
      </c>
    </row>
    <row r="56" spans="1:44" x14ac:dyDescent="0.2">
      <c r="A56" t="s">
        <v>467</v>
      </c>
      <c r="B56" s="77" t="s">
        <v>235</v>
      </c>
      <c r="C56" s="77">
        <v>0</v>
      </c>
      <c r="D56" s="77">
        <v>2</v>
      </c>
      <c r="E56" s="77">
        <v>6.08</v>
      </c>
      <c r="F56" s="77">
        <v>38</v>
      </c>
      <c r="G56" s="77">
        <v>0</v>
      </c>
      <c r="H56" s="77">
        <v>0</v>
      </c>
      <c r="I56" s="77">
        <v>0</v>
      </c>
      <c r="J56" s="77">
        <v>1</v>
      </c>
      <c r="K56" s="77">
        <v>1</v>
      </c>
      <c r="L56" s="77">
        <v>23.2</v>
      </c>
      <c r="M56" s="77">
        <v>24</v>
      </c>
      <c r="N56" s="77">
        <v>17</v>
      </c>
      <c r="O56" s="77">
        <v>16</v>
      </c>
      <c r="P56" s="77">
        <v>1</v>
      </c>
      <c r="Q56" s="77">
        <v>15</v>
      </c>
      <c r="R56" s="77">
        <v>2</v>
      </c>
      <c r="S56" s="77">
        <v>22</v>
      </c>
      <c r="T56" s="77">
        <v>108</v>
      </c>
      <c r="U56" s="77">
        <v>0.25800000000000001</v>
      </c>
      <c r="V56" s="77">
        <v>1.65</v>
      </c>
      <c r="W56" s="77">
        <v>0</v>
      </c>
      <c r="X56" s="77">
        <v>7</v>
      </c>
      <c r="Y56" s="77">
        <v>6</v>
      </c>
      <c r="Z56" s="77">
        <v>0</v>
      </c>
      <c r="AA56" s="77">
        <v>27</v>
      </c>
      <c r="AB56" s="77">
        <v>20</v>
      </c>
      <c r="AC56" s="77">
        <v>0</v>
      </c>
      <c r="AD56" s="77">
        <v>0</v>
      </c>
      <c r="AE56" s="77">
        <v>2</v>
      </c>
      <c r="AF56" s="77">
        <v>1</v>
      </c>
      <c r="AG56" s="77">
        <v>0</v>
      </c>
      <c r="AH56" s="77">
        <v>473</v>
      </c>
      <c r="AI56" s="77">
        <v>0</v>
      </c>
      <c r="AJ56" s="77">
        <v>1.35</v>
      </c>
      <c r="AK56" s="77">
        <v>0.36099999999999999</v>
      </c>
      <c r="AL56" s="77">
        <v>0.36599999999999999</v>
      </c>
      <c r="AM56" s="77">
        <v>0.72699999999999998</v>
      </c>
      <c r="AN56" s="77">
        <v>8.3699999999999992</v>
      </c>
      <c r="AO56" s="77">
        <v>5.7</v>
      </c>
      <c r="AP56" s="77">
        <v>9.1300000000000008</v>
      </c>
      <c r="AQ56" s="77">
        <v>1.47</v>
      </c>
      <c r="AR56" s="77">
        <v>19.989999999999998</v>
      </c>
    </row>
    <row r="57" spans="1:44" x14ac:dyDescent="0.2">
      <c r="A57" t="s">
        <v>1183</v>
      </c>
      <c r="B57" s="77" t="s">
        <v>235</v>
      </c>
      <c r="C57" s="77">
        <v>0</v>
      </c>
      <c r="D57" s="77">
        <v>0</v>
      </c>
      <c r="E57" s="77">
        <v>9</v>
      </c>
      <c r="F57" s="77">
        <v>1</v>
      </c>
      <c r="G57" s="77">
        <v>0</v>
      </c>
      <c r="H57" s="77">
        <v>0</v>
      </c>
      <c r="I57" s="77">
        <v>0</v>
      </c>
      <c r="J57" s="77">
        <v>0</v>
      </c>
      <c r="K57" s="77">
        <v>0</v>
      </c>
      <c r="L57" s="77">
        <v>1</v>
      </c>
      <c r="M57" s="77">
        <v>2</v>
      </c>
      <c r="N57" s="77">
        <v>1</v>
      </c>
      <c r="O57" s="77">
        <v>1</v>
      </c>
      <c r="P57" s="77">
        <v>0</v>
      </c>
      <c r="Q57" s="77">
        <v>1</v>
      </c>
      <c r="R57" s="77">
        <v>0</v>
      </c>
      <c r="S57" s="77">
        <v>0</v>
      </c>
      <c r="T57" s="77">
        <v>6</v>
      </c>
      <c r="U57" s="77">
        <v>0.4</v>
      </c>
      <c r="V57" s="77">
        <v>3</v>
      </c>
      <c r="W57" s="77">
        <v>0</v>
      </c>
      <c r="X57" s="77">
        <v>1</v>
      </c>
      <c r="Y57" s="77">
        <v>0</v>
      </c>
      <c r="Z57" s="77">
        <v>0</v>
      </c>
      <c r="AA57" s="77">
        <v>1</v>
      </c>
      <c r="AB57" s="77">
        <v>2</v>
      </c>
      <c r="AC57" s="77">
        <v>0</v>
      </c>
      <c r="AD57" s="77">
        <v>0</v>
      </c>
      <c r="AE57" s="77">
        <v>0</v>
      </c>
      <c r="AF57" s="77">
        <v>0</v>
      </c>
      <c r="AG57" s="77">
        <v>0</v>
      </c>
      <c r="AH57" s="77">
        <v>22</v>
      </c>
      <c r="AI57" s="77" t="s">
        <v>342</v>
      </c>
      <c r="AJ57" s="77">
        <v>0.5</v>
      </c>
      <c r="AK57" s="77">
        <v>0.5</v>
      </c>
      <c r="AL57" s="77">
        <v>0.4</v>
      </c>
      <c r="AM57" s="77">
        <v>0.9</v>
      </c>
      <c r="AN57" s="77">
        <v>0</v>
      </c>
      <c r="AO57" s="77">
        <v>9</v>
      </c>
      <c r="AP57" s="77">
        <v>18</v>
      </c>
      <c r="AQ57" s="77">
        <v>0</v>
      </c>
      <c r="AR57" s="77">
        <v>22</v>
      </c>
    </row>
    <row r="58" spans="1:44" x14ac:dyDescent="0.2">
      <c r="A58" t="s">
        <v>595</v>
      </c>
      <c r="B58" s="77" t="s">
        <v>235</v>
      </c>
      <c r="C58" s="77">
        <v>0</v>
      </c>
      <c r="D58" s="77">
        <v>0</v>
      </c>
      <c r="E58" s="77">
        <v>12.27</v>
      </c>
      <c r="F58" s="77">
        <v>4</v>
      </c>
      <c r="G58" s="77">
        <v>0</v>
      </c>
      <c r="H58" s="77">
        <v>0</v>
      </c>
      <c r="I58" s="77">
        <v>0</v>
      </c>
      <c r="J58" s="77">
        <v>0</v>
      </c>
      <c r="K58" s="77">
        <v>0</v>
      </c>
      <c r="L58" s="77">
        <v>3.2</v>
      </c>
      <c r="M58" s="77">
        <v>7</v>
      </c>
      <c r="N58" s="77">
        <v>6</v>
      </c>
      <c r="O58" s="77">
        <v>5</v>
      </c>
      <c r="P58" s="77">
        <v>2</v>
      </c>
      <c r="Q58" s="77">
        <v>3</v>
      </c>
      <c r="R58" s="77">
        <v>0</v>
      </c>
      <c r="S58" s="77">
        <v>5</v>
      </c>
      <c r="T58" s="77">
        <v>22</v>
      </c>
      <c r="U58" s="77">
        <v>0.36799999999999999</v>
      </c>
      <c r="V58" s="77">
        <v>2.73</v>
      </c>
      <c r="W58" s="77">
        <v>0</v>
      </c>
      <c r="X58" s="77">
        <v>1</v>
      </c>
      <c r="Y58" s="77">
        <v>0</v>
      </c>
      <c r="Z58" s="77">
        <v>0</v>
      </c>
      <c r="AA58" s="77">
        <v>3</v>
      </c>
      <c r="AB58" s="77">
        <v>4</v>
      </c>
      <c r="AC58" s="77">
        <v>1</v>
      </c>
      <c r="AD58" s="77">
        <v>0</v>
      </c>
      <c r="AE58" s="77">
        <v>4</v>
      </c>
      <c r="AF58" s="77">
        <v>0</v>
      </c>
      <c r="AG58" s="77">
        <v>0</v>
      </c>
      <c r="AH58" s="77">
        <v>100</v>
      </c>
      <c r="AI58" s="77" t="s">
        <v>342</v>
      </c>
      <c r="AJ58" s="77">
        <v>0.75</v>
      </c>
      <c r="AK58" s="77">
        <v>0.45500000000000002</v>
      </c>
      <c r="AL58" s="77">
        <v>0.73699999999999999</v>
      </c>
      <c r="AM58" s="77">
        <v>1.1910000000000001</v>
      </c>
      <c r="AN58" s="77">
        <v>12.27</v>
      </c>
      <c r="AO58" s="77">
        <v>7.36</v>
      </c>
      <c r="AP58" s="77">
        <v>17.18</v>
      </c>
      <c r="AQ58" s="77">
        <v>1.67</v>
      </c>
      <c r="AR58" s="77">
        <v>27.27</v>
      </c>
    </row>
    <row r="59" spans="1:44" x14ac:dyDescent="0.2">
      <c r="A59" t="s">
        <v>605</v>
      </c>
      <c r="B59" s="77" t="s">
        <v>235</v>
      </c>
      <c r="C59" s="77">
        <v>0</v>
      </c>
      <c r="D59" s="77">
        <v>1</v>
      </c>
      <c r="E59" s="77">
        <v>18</v>
      </c>
      <c r="F59" s="77">
        <v>1</v>
      </c>
      <c r="G59" s="77">
        <v>0</v>
      </c>
      <c r="H59" s="77">
        <v>0</v>
      </c>
      <c r="I59" s="77">
        <v>0</v>
      </c>
      <c r="J59" s="77">
        <v>0</v>
      </c>
      <c r="K59" s="77">
        <v>0</v>
      </c>
      <c r="L59" s="77">
        <v>1</v>
      </c>
      <c r="M59" s="77">
        <v>1</v>
      </c>
      <c r="N59" s="77">
        <v>2</v>
      </c>
      <c r="O59" s="77">
        <v>2</v>
      </c>
      <c r="P59" s="77">
        <v>0</v>
      </c>
      <c r="Q59" s="77">
        <v>2</v>
      </c>
      <c r="R59" s="77">
        <v>0</v>
      </c>
      <c r="S59" s="77">
        <v>0</v>
      </c>
      <c r="T59" s="77">
        <v>6</v>
      </c>
      <c r="U59" s="77">
        <v>0.25</v>
      </c>
      <c r="V59" s="77">
        <v>3</v>
      </c>
      <c r="W59" s="77">
        <v>0</v>
      </c>
      <c r="X59" s="77">
        <v>1</v>
      </c>
      <c r="Y59" s="77">
        <v>0</v>
      </c>
      <c r="Z59" s="77">
        <v>0</v>
      </c>
      <c r="AA59" s="77">
        <v>2</v>
      </c>
      <c r="AB59" s="77">
        <v>1</v>
      </c>
      <c r="AC59" s="77">
        <v>0</v>
      </c>
      <c r="AD59" s="77">
        <v>0</v>
      </c>
      <c r="AE59" s="77">
        <v>0</v>
      </c>
      <c r="AF59" s="77">
        <v>0</v>
      </c>
      <c r="AG59" s="77">
        <v>0</v>
      </c>
      <c r="AH59" s="77">
        <v>25</v>
      </c>
      <c r="AI59" s="77">
        <v>0</v>
      </c>
      <c r="AJ59" s="77">
        <v>2</v>
      </c>
      <c r="AK59" s="77">
        <v>0.5</v>
      </c>
      <c r="AL59" s="77">
        <v>0.5</v>
      </c>
      <c r="AM59" s="77">
        <v>1</v>
      </c>
      <c r="AN59" s="77">
        <v>0</v>
      </c>
      <c r="AO59" s="77">
        <v>18</v>
      </c>
      <c r="AP59" s="77">
        <v>9</v>
      </c>
      <c r="AQ59" s="77">
        <v>0</v>
      </c>
      <c r="AR59" s="77">
        <v>25</v>
      </c>
    </row>
    <row r="60" spans="1:44" x14ac:dyDescent="0.2">
      <c r="A60" s="42" t="s">
        <v>545</v>
      </c>
      <c r="B60" s="77" t="s">
        <v>235</v>
      </c>
      <c r="C60" s="77">
        <v>2</v>
      </c>
      <c r="D60" s="77">
        <v>4</v>
      </c>
      <c r="E60" s="77">
        <v>2.91</v>
      </c>
      <c r="F60" s="77">
        <v>42</v>
      </c>
      <c r="G60" s="77">
        <v>0</v>
      </c>
      <c r="H60" s="77">
        <v>0</v>
      </c>
      <c r="I60" s="77">
        <v>0</v>
      </c>
      <c r="J60" s="77">
        <v>1</v>
      </c>
      <c r="K60" s="77">
        <v>6</v>
      </c>
      <c r="L60" s="77">
        <v>46.1</v>
      </c>
      <c r="M60" s="77">
        <v>41</v>
      </c>
      <c r="N60" s="77">
        <v>15</v>
      </c>
      <c r="O60" s="77">
        <v>15</v>
      </c>
      <c r="P60" s="77">
        <v>3</v>
      </c>
      <c r="Q60" s="77">
        <v>20</v>
      </c>
      <c r="R60" s="77">
        <v>5</v>
      </c>
      <c r="S60" s="77">
        <v>38</v>
      </c>
      <c r="T60" s="77">
        <v>198</v>
      </c>
      <c r="U60" s="77">
        <v>0.246</v>
      </c>
      <c r="V60" s="77">
        <v>1.32</v>
      </c>
      <c r="W60" s="77">
        <v>5</v>
      </c>
      <c r="X60" s="77">
        <v>10</v>
      </c>
      <c r="Y60" s="77">
        <v>7</v>
      </c>
      <c r="Z60" s="77">
        <v>5</v>
      </c>
      <c r="AA60" s="77">
        <v>42</v>
      </c>
      <c r="AB60" s="77">
        <v>52</v>
      </c>
      <c r="AC60" s="77">
        <v>2</v>
      </c>
      <c r="AD60" s="77">
        <v>0</v>
      </c>
      <c r="AE60" s="77">
        <v>2</v>
      </c>
      <c r="AF60" s="77">
        <v>0</v>
      </c>
      <c r="AG60" s="77">
        <v>0</v>
      </c>
      <c r="AH60" s="77">
        <v>772</v>
      </c>
      <c r="AI60" s="77">
        <v>0.33300000000000002</v>
      </c>
      <c r="AJ60" s="77">
        <v>0.81</v>
      </c>
      <c r="AK60" s="77">
        <v>0.33700000000000002</v>
      </c>
      <c r="AL60" s="77">
        <v>0.35899999999999999</v>
      </c>
      <c r="AM60" s="77">
        <v>0.69599999999999995</v>
      </c>
      <c r="AN60" s="77">
        <v>7.38</v>
      </c>
      <c r="AO60" s="77">
        <v>3.88</v>
      </c>
      <c r="AP60" s="77">
        <v>7.96</v>
      </c>
      <c r="AQ60" s="77">
        <v>1.9</v>
      </c>
      <c r="AR60" s="77">
        <v>16.66</v>
      </c>
    </row>
    <row r="61" spans="1:44" x14ac:dyDescent="0.2">
      <c r="A61" t="s">
        <v>735</v>
      </c>
      <c r="B61" s="77" t="s">
        <v>235</v>
      </c>
      <c r="C61" s="77">
        <v>1</v>
      </c>
      <c r="D61" s="77">
        <v>1</v>
      </c>
      <c r="E61" s="77">
        <v>6.46</v>
      </c>
      <c r="F61" s="77">
        <v>5</v>
      </c>
      <c r="G61" s="77">
        <v>5</v>
      </c>
      <c r="H61" s="77">
        <v>0</v>
      </c>
      <c r="I61" s="77">
        <v>0</v>
      </c>
      <c r="J61" s="77">
        <v>0</v>
      </c>
      <c r="K61" s="77">
        <v>0</v>
      </c>
      <c r="L61" s="77">
        <v>23.2</v>
      </c>
      <c r="M61" s="77">
        <v>27</v>
      </c>
      <c r="N61" s="77">
        <v>18</v>
      </c>
      <c r="O61" s="77">
        <v>17</v>
      </c>
      <c r="P61" s="77">
        <v>1</v>
      </c>
      <c r="Q61" s="77">
        <v>15</v>
      </c>
      <c r="R61" s="77">
        <v>1</v>
      </c>
      <c r="S61" s="77">
        <v>18</v>
      </c>
      <c r="T61" s="77">
        <v>109</v>
      </c>
      <c r="U61" s="77">
        <v>0.29699999999999999</v>
      </c>
      <c r="V61" s="77">
        <v>1.77</v>
      </c>
      <c r="W61" s="77">
        <v>2</v>
      </c>
      <c r="X61" s="77">
        <v>0</v>
      </c>
      <c r="Y61" s="77">
        <v>0</v>
      </c>
      <c r="Z61" s="77">
        <v>1</v>
      </c>
      <c r="AA61" s="77">
        <v>20</v>
      </c>
      <c r="AB61" s="77">
        <v>27</v>
      </c>
      <c r="AC61" s="77">
        <v>3</v>
      </c>
      <c r="AD61" s="77">
        <v>0</v>
      </c>
      <c r="AE61" s="77">
        <v>4</v>
      </c>
      <c r="AF61" s="77">
        <v>3</v>
      </c>
      <c r="AG61" s="77">
        <v>0</v>
      </c>
      <c r="AH61" s="77">
        <v>459</v>
      </c>
      <c r="AI61" s="77">
        <v>0.5</v>
      </c>
      <c r="AJ61" s="77">
        <v>0.74</v>
      </c>
      <c r="AK61" s="77">
        <v>0.40400000000000003</v>
      </c>
      <c r="AL61" s="77">
        <v>0.41799999999999998</v>
      </c>
      <c r="AM61" s="77">
        <v>0.82099999999999995</v>
      </c>
      <c r="AN61" s="77">
        <v>6.85</v>
      </c>
      <c r="AO61" s="77">
        <v>5.7</v>
      </c>
      <c r="AP61" s="77">
        <v>10.27</v>
      </c>
      <c r="AQ61" s="77">
        <v>1.2</v>
      </c>
      <c r="AR61" s="77">
        <v>19.39</v>
      </c>
    </row>
    <row r="62" spans="1:44" x14ac:dyDescent="0.2">
      <c r="A62" t="s">
        <v>740</v>
      </c>
      <c r="B62" s="77" t="s">
        <v>235</v>
      </c>
      <c r="C62" s="77">
        <v>0</v>
      </c>
      <c r="D62" s="77">
        <v>0</v>
      </c>
      <c r="E62" s="77" t="s">
        <v>1187</v>
      </c>
      <c r="F62" s="77">
        <v>2</v>
      </c>
      <c r="G62" s="77">
        <v>0</v>
      </c>
      <c r="H62" s="77">
        <v>0</v>
      </c>
      <c r="I62" s="77">
        <v>0</v>
      </c>
      <c r="J62" s="77">
        <v>0</v>
      </c>
      <c r="K62" s="77">
        <v>1</v>
      </c>
      <c r="L62" s="77">
        <v>0</v>
      </c>
      <c r="M62" s="77">
        <v>2</v>
      </c>
      <c r="N62" s="77">
        <v>4</v>
      </c>
      <c r="O62" s="77">
        <v>4</v>
      </c>
      <c r="P62" s="77">
        <v>0</v>
      </c>
      <c r="Q62" s="77">
        <v>3</v>
      </c>
      <c r="R62" s="77">
        <v>0</v>
      </c>
      <c r="S62" s="77">
        <v>0</v>
      </c>
      <c r="T62" s="77">
        <v>5</v>
      </c>
      <c r="U62" s="77">
        <v>1</v>
      </c>
      <c r="V62" s="77" t="s">
        <v>342</v>
      </c>
      <c r="W62" s="77">
        <v>0</v>
      </c>
      <c r="X62" s="77">
        <v>0</v>
      </c>
      <c r="Y62" s="77">
        <v>0</v>
      </c>
      <c r="Z62" s="77">
        <v>0</v>
      </c>
      <c r="AA62" s="77">
        <v>0</v>
      </c>
      <c r="AB62" s="77">
        <v>0</v>
      </c>
      <c r="AC62" s="77">
        <v>0</v>
      </c>
      <c r="AD62" s="77">
        <v>0</v>
      </c>
      <c r="AE62" s="77">
        <v>0</v>
      </c>
      <c r="AF62" s="77">
        <v>0</v>
      </c>
      <c r="AG62" s="77">
        <v>0</v>
      </c>
      <c r="AH62" s="77">
        <v>29</v>
      </c>
      <c r="AI62" s="77" t="s">
        <v>342</v>
      </c>
      <c r="AJ62" s="77" t="s">
        <v>342</v>
      </c>
      <c r="AK62" s="77">
        <v>1</v>
      </c>
      <c r="AL62" s="77">
        <v>1.5</v>
      </c>
      <c r="AM62" s="77">
        <v>2.5</v>
      </c>
      <c r="AN62" s="77" t="s">
        <v>342</v>
      </c>
      <c r="AO62" s="77" t="s">
        <v>342</v>
      </c>
      <c r="AP62" s="77" t="s">
        <v>342</v>
      </c>
      <c r="AQ62" s="77">
        <v>0</v>
      </c>
      <c r="AR62" s="77" t="s">
        <v>342</v>
      </c>
    </row>
    <row r="63" spans="1:44" x14ac:dyDescent="0.2">
      <c r="A63" t="s">
        <v>746</v>
      </c>
      <c r="B63" s="77" t="s">
        <v>235</v>
      </c>
      <c r="C63" s="77">
        <v>0</v>
      </c>
      <c r="D63" s="77">
        <v>1</v>
      </c>
      <c r="E63" s="77">
        <v>20.25</v>
      </c>
      <c r="F63" s="77">
        <v>1</v>
      </c>
      <c r="G63" s="77">
        <v>1</v>
      </c>
      <c r="H63" s="77">
        <v>0</v>
      </c>
      <c r="I63" s="77">
        <v>0</v>
      </c>
      <c r="J63" s="77">
        <v>0</v>
      </c>
      <c r="K63" s="77">
        <v>0</v>
      </c>
      <c r="L63" s="77">
        <v>2.2000000000000002</v>
      </c>
      <c r="M63" s="77">
        <v>9</v>
      </c>
      <c r="N63" s="77">
        <v>6</v>
      </c>
      <c r="O63" s="77">
        <v>6</v>
      </c>
      <c r="P63" s="77">
        <v>1</v>
      </c>
      <c r="Q63" s="77">
        <v>1</v>
      </c>
      <c r="R63" s="77">
        <v>0</v>
      </c>
      <c r="S63" s="77">
        <v>0</v>
      </c>
      <c r="T63" s="77">
        <v>17</v>
      </c>
      <c r="U63" s="77">
        <v>0.6</v>
      </c>
      <c r="V63" s="77">
        <v>3.75</v>
      </c>
      <c r="W63" s="77">
        <v>0</v>
      </c>
      <c r="X63" s="77">
        <v>0</v>
      </c>
      <c r="Y63" s="77">
        <v>0</v>
      </c>
      <c r="Z63" s="77">
        <v>0</v>
      </c>
      <c r="AA63" s="77">
        <v>2</v>
      </c>
      <c r="AB63" s="77">
        <v>5</v>
      </c>
      <c r="AC63" s="77">
        <v>0</v>
      </c>
      <c r="AD63" s="77">
        <v>0</v>
      </c>
      <c r="AE63" s="77">
        <v>0</v>
      </c>
      <c r="AF63" s="77">
        <v>1</v>
      </c>
      <c r="AG63" s="77">
        <v>0</v>
      </c>
      <c r="AH63" s="77">
        <v>73</v>
      </c>
      <c r="AI63" s="77">
        <v>0</v>
      </c>
      <c r="AJ63" s="77">
        <v>0.4</v>
      </c>
      <c r="AK63" s="77">
        <v>0.58799999999999997</v>
      </c>
      <c r="AL63" s="77">
        <v>1.0669999999999999</v>
      </c>
      <c r="AM63" s="77">
        <v>1.655</v>
      </c>
      <c r="AN63" s="77">
        <v>0</v>
      </c>
      <c r="AO63" s="77">
        <v>3.38</v>
      </c>
      <c r="AP63" s="77">
        <v>30.38</v>
      </c>
      <c r="AQ63" s="77">
        <v>0</v>
      </c>
      <c r="AR63" s="77">
        <v>27.37</v>
      </c>
    </row>
    <row r="64" spans="1:44" x14ac:dyDescent="0.2">
      <c r="A64" s="42" t="s">
        <v>733</v>
      </c>
      <c r="B64" s="77" t="s">
        <v>235</v>
      </c>
      <c r="C64" s="77">
        <v>2</v>
      </c>
      <c r="D64" s="77">
        <v>2</v>
      </c>
      <c r="E64" s="77">
        <v>5.03</v>
      </c>
      <c r="F64" s="77">
        <v>35</v>
      </c>
      <c r="G64" s="77">
        <v>0</v>
      </c>
      <c r="H64" s="77">
        <v>0</v>
      </c>
      <c r="I64" s="77">
        <v>0</v>
      </c>
      <c r="J64" s="77">
        <v>6</v>
      </c>
      <c r="K64" s="77">
        <v>10</v>
      </c>
      <c r="L64" s="77">
        <v>34</v>
      </c>
      <c r="M64" s="77">
        <v>47</v>
      </c>
      <c r="N64" s="77">
        <v>23</v>
      </c>
      <c r="O64" s="77">
        <v>19</v>
      </c>
      <c r="P64" s="77">
        <v>3</v>
      </c>
      <c r="Q64" s="77">
        <v>12</v>
      </c>
      <c r="R64" s="77">
        <v>0</v>
      </c>
      <c r="S64" s="77">
        <v>18</v>
      </c>
      <c r="T64" s="77">
        <v>158</v>
      </c>
      <c r="U64" s="77">
        <v>0.33800000000000002</v>
      </c>
      <c r="V64" s="77">
        <v>1.74</v>
      </c>
      <c r="W64" s="77">
        <v>1</v>
      </c>
      <c r="X64" s="77">
        <v>23</v>
      </c>
      <c r="Y64" s="77">
        <v>0</v>
      </c>
      <c r="Z64" s="77">
        <v>6</v>
      </c>
      <c r="AA64" s="77">
        <v>48</v>
      </c>
      <c r="AB64" s="77">
        <v>32</v>
      </c>
      <c r="AC64" s="77">
        <v>3</v>
      </c>
      <c r="AD64" s="77">
        <v>0</v>
      </c>
      <c r="AE64" s="77">
        <v>4</v>
      </c>
      <c r="AF64" s="77">
        <v>0</v>
      </c>
      <c r="AG64" s="77">
        <v>0</v>
      </c>
      <c r="AH64" s="77">
        <v>555</v>
      </c>
      <c r="AI64" s="77">
        <v>0.5</v>
      </c>
      <c r="AJ64" s="77">
        <v>1.5</v>
      </c>
      <c r="AK64" s="77">
        <v>0.39</v>
      </c>
      <c r="AL64" s="77">
        <v>0.504</v>
      </c>
      <c r="AM64" s="77">
        <v>0.89300000000000002</v>
      </c>
      <c r="AN64" s="77">
        <v>4.76</v>
      </c>
      <c r="AO64" s="77">
        <v>3.18</v>
      </c>
      <c r="AP64" s="77">
        <v>12.44</v>
      </c>
      <c r="AQ64" s="77">
        <v>1.5</v>
      </c>
      <c r="AR64" s="77">
        <v>16.32</v>
      </c>
    </row>
    <row r="65" spans="1:44" x14ac:dyDescent="0.2">
      <c r="A65" s="42" t="s">
        <v>892</v>
      </c>
      <c r="B65" s="77" t="s">
        <v>235</v>
      </c>
      <c r="C65" s="77">
        <v>8</v>
      </c>
      <c r="D65" s="77">
        <v>11</v>
      </c>
      <c r="E65" s="77">
        <v>4.3899999999999997</v>
      </c>
      <c r="F65" s="77">
        <v>28</v>
      </c>
      <c r="G65" s="77">
        <v>27</v>
      </c>
      <c r="H65" s="77">
        <v>1</v>
      </c>
      <c r="I65" s="77">
        <v>0</v>
      </c>
      <c r="J65" s="77">
        <v>0</v>
      </c>
      <c r="K65" s="77">
        <v>0</v>
      </c>
      <c r="L65" s="77">
        <v>166</v>
      </c>
      <c r="M65" s="77">
        <v>167</v>
      </c>
      <c r="N65" s="77">
        <v>88</v>
      </c>
      <c r="O65" s="77">
        <v>81</v>
      </c>
      <c r="P65" s="77">
        <v>27</v>
      </c>
      <c r="Q65" s="77">
        <v>54</v>
      </c>
      <c r="R65" s="77">
        <v>1</v>
      </c>
      <c r="S65" s="77">
        <v>117</v>
      </c>
      <c r="T65" s="77">
        <v>699</v>
      </c>
      <c r="U65" s="77">
        <v>0.26400000000000001</v>
      </c>
      <c r="V65" s="77">
        <v>1.33</v>
      </c>
      <c r="W65" s="77">
        <v>2</v>
      </c>
      <c r="X65" s="77">
        <v>0</v>
      </c>
      <c r="Y65" s="77">
        <v>0</v>
      </c>
      <c r="Z65" s="77">
        <v>21</v>
      </c>
      <c r="AA65" s="77">
        <v>154</v>
      </c>
      <c r="AB65" s="77">
        <v>205</v>
      </c>
      <c r="AC65" s="77">
        <v>8</v>
      </c>
      <c r="AD65" s="77">
        <v>1</v>
      </c>
      <c r="AE65" s="77">
        <v>7</v>
      </c>
      <c r="AF65" s="77">
        <v>2</v>
      </c>
      <c r="AG65" s="77">
        <v>0</v>
      </c>
      <c r="AH65" s="77">
        <v>2617</v>
      </c>
      <c r="AI65" s="77">
        <v>0.42099999999999999</v>
      </c>
      <c r="AJ65" s="77">
        <v>0.75</v>
      </c>
      <c r="AK65" s="77">
        <v>0.32100000000000001</v>
      </c>
      <c r="AL65" s="77">
        <v>0.42799999999999999</v>
      </c>
      <c r="AM65" s="77">
        <v>0.749</v>
      </c>
      <c r="AN65" s="77">
        <v>6.34</v>
      </c>
      <c r="AO65" s="77">
        <v>2.93</v>
      </c>
      <c r="AP65" s="77">
        <v>9.0500000000000007</v>
      </c>
      <c r="AQ65" s="77">
        <v>2.17</v>
      </c>
      <c r="AR65" s="77">
        <v>15.77</v>
      </c>
    </row>
    <row r="66" spans="1:44" x14ac:dyDescent="0.2">
      <c r="A66" t="s">
        <v>1185</v>
      </c>
      <c r="B66" s="77" t="s">
        <v>235</v>
      </c>
      <c r="C66" s="77">
        <v>0</v>
      </c>
      <c r="D66" s="77">
        <v>2</v>
      </c>
      <c r="E66" s="77">
        <v>11.29</v>
      </c>
      <c r="F66" s="77">
        <v>4</v>
      </c>
      <c r="G66" s="77">
        <v>4</v>
      </c>
      <c r="H66" s="77">
        <v>0</v>
      </c>
      <c r="I66" s="77">
        <v>0</v>
      </c>
      <c r="J66" s="77">
        <v>0</v>
      </c>
      <c r="K66" s="77">
        <v>0</v>
      </c>
      <c r="L66" s="77">
        <v>18.100000000000001</v>
      </c>
      <c r="M66" s="77">
        <v>35</v>
      </c>
      <c r="N66" s="77">
        <v>24</v>
      </c>
      <c r="O66" s="77">
        <v>23</v>
      </c>
      <c r="P66" s="77">
        <v>6</v>
      </c>
      <c r="Q66" s="77">
        <v>12</v>
      </c>
      <c r="R66" s="77">
        <v>1</v>
      </c>
      <c r="S66" s="77">
        <v>14</v>
      </c>
      <c r="T66" s="77">
        <v>103</v>
      </c>
      <c r="U66" s="77">
        <v>0.38900000000000001</v>
      </c>
      <c r="V66" s="77">
        <v>2.56</v>
      </c>
      <c r="W66" s="77">
        <v>1</v>
      </c>
      <c r="X66" s="77">
        <v>0</v>
      </c>
      <c r="Y66" s="77">
        <v>0</v>
      </c>
      <c r="Z66" s="77">
        <v>2</v>
      </c>
      <c r="AA66" s="77">
        <v>21</v>
      </c>
      <c r="AB66" s="77">
        <v>20</v>
      </c>
      <c r="AC66" s="77">
        <v>2</v>
      </c>
      <c r="AD66" s="77">
        <v>0</v>
      </c>
      <c r="AE66" s="77">
        <v>3</v>
      </c>
      <c r="AF66" s="77">
        <v>0</v>
      </c>
      <c r="AG66" s="77">
        <v>0</v>
      </c>
      <c r="AH66" s="77">
        <v>417</v>
      </c>
      <c r="AI66" s="77">
        <v>0</v>
      </c>
      <c r="AJ66" s="77">
        <v>1.05</v>
      </c>
      <c r="AK66" s="77">
        <v>0.46600000000000003</v>
      </c>
      <c r="AL66" s="77">
        <v>0.66700000000000004</v>
      </c>
      <c r="AM66" s="77">
        <v>1.133</v>
      </c>
      <c r="AN66" s="77">
        <v>6.87</v>
      </c>
      <c r="AO66" s="77">
        <v>5.89</v>
      </c>
      <c r="AP66" s="77">
        <v>17.18</v>
      </c>
      <c r="AQ66" s="77">
        <v>1.17</v>
      </c>
      <c r="AR66" s="77">
        <v>22.75</v>
      </c>
    </row>
    <row r="67" spans="1:44" x14ac:dyDescent="0.2">
      <c r="A67" s="42" t="s">
        <v>736</v>
      </c>
      <c r="B67" s="77" t="s">
        <v>235</v>
      </c>
      <c r="C67" s="77">
        <v>1</v>
      </c>
      <c r="D67" s="77">
        <v>6</v>
      </c>
      <c r="E67" s="77">
        <v>2.96</v>
      </c>
      <c r="F67" s="77">
        <v>67</v>
      </c>
      <c r="G67" s="77">
        <v>0</v>
      </c>
      <c r="H67" s="77">
        <v>0</v>
      </c>
      <c r="I67" s="77">
        <v>0</v>
      </c>
      <c r="J67" s="77">
        <v>14</v>
      </c>
      <c r="K67" s="77">
        <v>18</v>
      </c>
      <c r="L67" s="77">
        <v>73</v>
      </c>
      <c r="M67" s="77">
        <v>67</v>
      </c>
      <c r="N67" s="77">
        <v>24</v>
      </c>
      <c r="O67" s="77">
        <v>24</v>
      </c>
      <c r="P67" s="77">
        <v>3</v>
      </c>
      <c r="Q67" s="77">
        <v>33</v>
      </c>
      <c r="R67" s="77">
        <v>4</v>
      </c>
      <c r="S67" s="77">
        <v>55</v>
      </c>
      <c r="T67" s="77">
        <v>307</v>
      </c>
      <c r="U67" s="77">
        <v>0.253</v>
      </c>
      <c r="V67" s="77">
        <v>1.37</v>
      </c>
      <c r="W67" s="77">
        <v>2</v>
      </c>
      <c r="X67" s="77">
        <v>33</v>
      </c>
      <c r="Y67" s="77">
        <v>10</v>
      </c>
      <c r="Z67" s="77">
        <v>12</v>
      </c>
      <c r="AA67" s="77">
        <v>102</v>
      </c>
      <c r="AB67" s="77">
        <v>48</v>
      </c>
      <c r="AC67" s="77">
        <v>2</v>
      </c>
      <c r="AD67" s="77">
        <v>0</v>
      </c>
      <c r="AE67" s="77">
        <v>2</v>
      </c>
      <c r="AF67" s="77">
        <v>4</v>
      </c>
      <c r="AG67" s="77">
        <v>1</v>
      </c>
      <c r="AH67" s="77">
        <v>1191</v>
      </c>
      <c r="AI67" s="77">
        <v>0.14299999999999999</v>
      </c>
      <c r="AJ67" s="77">
        <v>2.13</v>
      </c>
      <c r="AK67" s="77">
        <v>0.33600000000000002</v>
      </c>
      <c r="AL67" s="77">
        <v>0.33600000000000002</v>
      </c>
      <c r="AM67" s="77">
        <v>0.67100000000000004</v>
      </c>
      <c r="AN67" s="77">
        <v>6.78</v>
      </c>
      <c r="AO67" s="77">
        <v>4.07</v>
      </c>
      <c r="AP67" s="77">
        <v>8.26</v>
      </c>
      <c r="AQ67" s="77">
        <v>1.67</v>
      </c>
      <c r="AR67" s="77">
        <v>16.32</v>
      </c>
    </row>
    <row r="68" spans="1:44" x14ac:dyDescent="0.2">
      <c r="A68" s="42" t="s">
        <v>494</v>
      </c>
      <c r="B68" s="77" t="s">
        <v>235</v>
      </c>
      <c r="C68" s="77">
        <v>5</v>
      </c>
      <c r="D68" s="77">
        <v>3</v>
      </c>
      <c r="E68" s="77">
        <v>1.98</v>
      </c>
      <c r="F68" s="77">
        <v>49</v>
      </c>
      <c r="G68" s="77">
        <v>0</v>
      </c>
      <c r="H68" s="77">
        <v>0</v>
      </c>
      <c r="I68" s="77">
        <v>0</v>
      </c>
      <c r="J68" s="77">
        <v>6</v>
      </c>
      <c r="K68" s="77">
        <v>7</v>
      </c>
      <c r="L68" s="77">
        <v>54.2</v>
      </c>
      <c r="M68" s="77">
        <v>39</v>
      </c>
      <c r="N68" s="77">
        <v>14</v>
      </c>
      <c r="O68" s="77">
        <v>12</v>
      </c>
      <c r="P68" s="77">
        <v>2</v>
      </c>
      <c r="Q68" s="77">
        <v>20</v>
      </c>
      <c r="R68" s="77">
        <v>1</v>
      </c>
      <c r="S68" s="77">
        <v>46</v>
      </c>
      <c r="T68" s="77">
        <v>213</v>
      </c>
      <c r="U68" s="77">
        <v>0.20499999999999999</v>
      </c>
      <c r="V68" s="77">
        <v>1.08</v>
      </c>
      <c r="W68" s="77">
        <v>1</v>
      </c>
      <c r="X68" s="77">
        <v>13</v>
      </c>
      <c r="Y68" s="77">
        <v>16</v>
      </c>
      <c r="Z68" s="77">
        <v>7</v>
      </c>
      <c r="AA68" s="77">
        <v>61</v>
      </c>
      <c r="AB68" s="77">
        <v>46</v>
      </c>
      <c r="AC68" s="77">
        <v>5</v>
      </c>
      <c r="AD68" s="77">
        <v>0</v>
      </c>
      <c r="AE68" s="77">
        <v>7</v>
      </c>
      <c r="AF68" s="77">
        <v>2</v>
      </c>
      <c r="AG68" s="77">
        <v>0</v>
      </c>
      <c r="AH68" s="77">
        <v>862</v>
      </c>
      <c r="AI68" s="77">
        <v>0.625</v>
      </c>
      <c r="AJ68" s="77">
        <v>1.33</v>
      </c>
      <c r="AK68" s="77">
        <v>0.28299999999999997</v>
      </c>
      <c r="AL68" s="77">
        <v>0.26800000000000002</v>
      </c>
      <c r="AM68" s="77">
        <v>0.55100000000000005</v>
      </c>
      <c r="AN68" s="77">
        <v>7.57</v>
      </c>
      <c r="AO68" s="77">
        <v>3.29</v>
      </c>
      <c r="AP68" s="77">
        <v>6.42</v>
      </c>
      <c r="AQ68" s="77">
        <v>2.2999999999999998</v>
      </c>
      <c r="AR68" s="77">
        <v>15.77</v>
      </c>
    </row>
    <row r="69" spans="1:44" x14ac:dyDescent="0.2">
      <c r="A69" s="42" t="s">
        <v>737</v>
      </c>
      <c r="B69" s="77" t="s">
        <v>235</v>
      </c>
      <c r="C69" s="77">
        <v>9</v>
      </c>
      <c r="D69" s="77">
        <v>11</v>
      </c>
      <c r="E69" s="77">
        <v>3.32</v>
      </c>
      <c r="F69" s="77">
        <v>32</v>
      </c>
      <c r="G69" s="77">
        <v>32</v>
      </c>
      <c r="H69" s="77">
        <v>0</v>
      </c>
      <c r="I69" s="77">
        <v>0</v>
      </c>
      <c r="J69" s="77">
        <v>0</v>
      </c>
      <c r="K69" s="77">
        <v>0</v>
      </c>
      <c r="L69" s="77">
        <v>200.1</v>
      </c>
      <c r="M69" s="77">
        <v>197</v>
      </c>
      <c r="N69" s="77">
        <v>87</v>
      </c>
      <c r="O69" s="77">
        <v>74</v>
      </c>
      <c r="P69" s="77">
        <v>10</v>
      </c>
      <c r="Q69" s="77">
        <v>52</v>
      </c>
      <c r="R69" s="77">
        <v>3</v>
      </c>
      <c r="S69" s="77">
        <v>178</v>
      </c>
      <c r="T69" s="77">
        <v>830</v>
      </c>
      <c r="U69" s="77">
        <v>0.25700000000000001</v>
      </c>
      <c r="V69" s="77">
        <v>1.24</v>
      </c>
      <c r="W69" s="77">
        <v>2</v>
      </c>
      <c r="X69" s="77">
        <v>0</v>
      </c>
      <c r="Y69" s="77">
        <v>0</v>
      </c>
      <c r="Z69" s="77">
        <v>17</v>
      </c>
      <c r="AA69" s="77">
        <v>205</v>
      </c>
      <c r="AB69" s="77">
        <v>196</v>
      </c>
      <c r="AC69" s="77">
        <v>7</v>
      </c>
      <c r="AD69" s="77">
        <v>0</v>
      </c>
      <c r="AE69" s="77">
        <v>9</v>
      </c>
      <c r="AF69" s="77">
        <v>5</v>
      </c>
      <c r="AG69" s="77">
        <v>2</v>
      </c>
      <c r="AH69" s="77">
        <v>3346</v>
      </c>
      <c r="AI69" s="77">
        <v>0.45</v>
      </c>
      <c r="AJ69" s="77">
        <v>1.05</v>
      </c>
      <c r="AK69" s="77">
        <v>0.30399999999999999</v>
      </c>
      <c r="AL69" s="77">
        <v>0.35799999999999998</v>
      </c>
      <c r="AM69" s="77">
        <v>0.66200000000000003</v>
      </c>
      <c r="AN69" s="77">
        <v>8</v>
      </c>
      <c r="AO69" s="77">
        <v>2.34</v>
      </c>
      <c r="AP69" s="77">
        <v>8.85</v>
      </c>
      <c r="AQ69" s="77">
        <v>3.42</v>
      </c>
      <c r="AR69" s="77">
        <v>16.7</v>
      </c>
    </row>
    <row r="70" spans="1:44" x14ac:dyDescent="0.2">
      <c r="A70" s="42" t="s">
        <v>743</v>
      </c>
      <c r="B70" s="77" t="s">
        <v>235</v>
      </c>
      <c r="C70" s="77">
        <v>4</v>
      </c>
      <c r="D70" s="77">
        <v>5</v>
      </c>
      <c r="E70" s="77">
        <v>6.82</v>
      </c>
      <c r="F70" s="77">
        <v>18</v>
      </c>
      <c r="G70" s="77">
        <v>11</v>
      </c>
      <c r="H70" s="77">
        <v>0</v>
      </c>
      <c r="I70" s="77">
        <v>0</v>
      </c>
      <c r="J70" s="77">
        <v>0</v>
      </c>
      <c r="K70" s="77">
        <v>0</v>
      </c>
      <c r="L70" s="77">
        <v>64.2</v>
      </c>
      <c r="M70" s="77">
        <v>82</v>
      </c>
      <c r="N70" s="77">
        <v>54</v>
      </c>
      <c r="O70" s="77">
        <v>49</v>
      </c>
      <c r="P70" s="77">
        <v>12</v>
      </c>
      <c r="Q70" s="77">
        <v>33</v>
      </c>
      <c r="R70" s="77">
        <v>0</v>
      </c>
      <c r="S70" s="77">
        <v>51</v>
      </c>
      <c r="T70" s="77">
        <v>312</v>
      </c>
      <c r="U70" s="77">
        <v>0.30399999999999999</v>
      </c>
      <c r="V70" s="77">
        <v>1.78</v>
      </c>
      <c r="W70" s="77">
        <v>5</v>
      </c>
      <c r="X70" s="77">
        <v>3</v>
      </c>
      <c r="Y70" s="77">
        <v>0</v>
      </c>
      <c r="Z70" s="77">
        <v>5</v>
      </c>
      <c r="AA70" s="77">
        <v>76</v>
      </c>
      <c r="AB70" s="77">
        <v>65</v>
      </c>
      <c r="AC70" s="77">
        <v>6</v>
      </c>
      <c r="AD70" s="77">
        <v>1</v>
      </c>
      <c r="AE70" s="77">
        <v>3</v>
      </c>
      <c r="AF70" s="77">
        <v>0</v>
      </c>
      <c r="AG70" s="77">
        <v>0</v>
      </c>
      <c r="AH70" s="77">
        <v>1266</v>
      </c>
      <c r="AI70" s="77">
        <v>0.44400000000000001</v>
      </c>
      <c r="AJ70" s="77">
        <v>1.17</v>
      </c>
      <c r="AK70" s="77">
        <v>0.38700000000000001</v>
      </c>
      <c r="AL70" s="77">
        <v>0.51100000000000001</v>
      </c>
      <c r="AM70" s="77">
        <v>0.89800000000000002</v>
      </c>
      <c r="AN70" s="77">
        <v>7.1</v>
      </c>
      <c r="AO70" s="77">
        <v>4.59</v>
      </c>
      <c r="AP70" s="77">
        <v>11.41</v>
      </c>
      <c r="AQ70" s="77">
        <v>1.55</v>
      </c>
      <c r="AR70" s="77">
        <v>19.579999999999998</v>
      </c>
    </row>
    <row r="71" spans="1:44" x14ac:dyDescent="0.2">
      <c r="A71" s="42" t="s">
        <v>732</v>
      </c>
      <c r="B71" s="77" t="s">
        <v>235</v>
      </c>
      <c r="C71" s="77">
        <v>12</v>
      </c>
      <c r="D71" s="77">
        <v>4</v>
      </c>
      <c r="E71" s="77">
        <v>2.17</v>
      </c>
      <c r="F71" s="77">
        <v>26</v>
      </c>
      <c r="G71" s="77">
        <v>26</v>
      </c>
      <c r="H71" s="77">
        <v>2</v>
      </c>
      <c r="I71" s="77">
        <v>0</v>
      </c>
      <c r="J71" s="77">
        <v>0</v>
      </c>
      <c r="K71" s="77">
        <v>0</v>
      </c>
      <c r="L71" s="77">
        <v>174</v>
      </c>
      <c r="M71" s="77">
        <v>129</v>
      </c>
      <c r="N71" s="77">
        <v>48</v>
      </c>
      <c r="O71" s="77">
        <v>42</v>
      </c>
      <c r="P71" s="77">
        <v>13</v>
      </c>
      <c r="Q71" s="77">
        <v>39</v>
      </c>
      <c r="R71" s="77">
        <v>2</v>
      </c>
      <c r="S71" s="77">
        <v>208</v>
      </c>
      <c r="T71" s="77">
        <v>685</v>
      </c>
      <c r="U71" s="77">
        <v>0.20499999999999999</v>
      </c>
      <c r="V71" s="77">
        <v>0.97</v>
      </c>
      <c r="W71" s="77">
        <v>11</v>
      </c>
      <c r="X71" s="77">
        <v>0</v>
      </c>
      <c r="Y71" s="77">
        <v>0</v>
      </c>
      <c r="Z71" s="77">
        <v>13</v>
      </c>
      <c r="AA71" s="77">
        <v>130</v>
      </c>
      <c r="AB71" s="77">
        <v>168</v>
      </c>
      <c r="AC71" s="77">
        <v>3</v>
      </c>
      <c r="AD71" s="77">
        <v>0</v>
      </c>
      <c r="AE71" s="77">
        <v>4</v>
      </c>
      <c r="AF71" s="77">
        <v>4</v>
      </c>
      <c r="AG71" s="77">
        <v>1</v>
      </c>
      <c r="AH71" s="77">
        <v>2753</v>
      </c>
      <c r="AI71" s="77">
        <v>0.75</v>
      </c>
      <c r="AJ71" s="77">
        <v>0.77</v>
      </c>
      <c r="AK71" s="77">
        <v>0.26200000000000001</v>
      </c>
      <c r="AL71" s="77">
        <v>0.30499999999999999</v>
      </c>
      <c r="AM71" s="77">
        <v>0.56699999999999995</v>
      </c>
      <c r="AN71" s="77">
        <v>10.76</v>
      </c>
      <c r="AO71" s="77">
        <v>2.02</v>
      </c>
      <c r="AP71" s="77">
        <v>6.67</v>
      </c>
      <c r="AQ71" s="77">
        <v>5.33</v>
      </c>
      <c r="AR71" s="77">
        <v>15.82</v>
      </c>
    </row>
    <row r="72" spans="1:44" x14ac:dyDescent="0.2">
      <c r="A72" t="s">
        <v>1186</v>
      </c>
      <c r="B72" s="77" t="s">
        <v>235</v>
      </c>
      <c r="C72" s="77">
        <v>0</v>
      </c>
      <c r="D72" s="77">
        <v>0</v>
      </c>
      <c r="E72" s="77">
        <v>15.43</v>
      </c>
      <c r="F72" s="77">
        <v>4</v>
      </c>
      <c r="G72" s="77">
        <v>0</v>
      </c>
      <c r="H72" s="77">
        <v>0</v>
      </c>
      <c r="I72" s="77">
        <v>0</v>
      </c>
      <c r="J72" s="77">
        <v>0</v>
      </c>
      <c r="K72" s="77">
        <v>0</v>
      </c>
      <c r="L72" s="77">
        <v>2.1</v>
      </c>
      <c r="M72" s="77">
        <v>8</v>
      </c>
      <c r="N72" s="77">
        <v>7</v>
      </c>
      <c r="O72" s="77">
        <v>4</v>
      </c>
      <c r="P72" s="77">
        <v>1</v>
      </c>
      <c r="Q72" s="77">
        <v>3</v>
      </c>
      <c r="R72" s="77">
        <v>1</v>
      </c>
      <c r="S72" s="77">
        <v>1</v>
      </c>
      <c r="T72" s="77">
        <v>19</v>
      </c>
      <c r="U72" s="77">
        <v>0.5</v>
      </c>
      <c r="V72" s="77">
        <v>4.71</v>
      </c>
      <c r="W72" s="77">
        <v>0</v>
      </c>
      <c r="X72" s="77">
        <v>1</v>
      </c>
      <c r="Y72" s="77">
        <v>0</v>
      </c>
      <c r="Z72" s="77">
        <v>0</v>
      </c>
      <c r="AA72" s="77">
        <v>3</v>
      </c>
      <c r="AB72" s="77">
        <v>4</v>
      </c>
      <c r="AC72" s="77">
        <v>1</v>
      </c>
      <c r="AD72" s="77">
        <v>0</v>
      </c>
      <c r="AE72" s="77">
        <v>0</v>
      </c>
      <c r="AF72" s="77">
        <v>0</v>
      </c>
      <c r="AG72" s="77">
        <v>0</v>
      </c>
      <c r="AH72" s="77">
        <v>67</v>
      </c>
      <c r="AI72" s="77" t="s">
        <v>342</v>
      </c>
      <c r="AJ72" s="77">
        <v>0.75</v>
      </c>
      <c r="AK72" s="77">
        <v>0.57899999999999996</v>
      </c>
      <c r="AL72" s="77">
        <v>0.68799999999999994</v>
      </c>
      <c r="AM72" s="77">
        <v>1.266</v>
      </c>
      <c r="AN72" s="77">
        <v>3.86</v>
      </c>
      <c r="AO72" s="77">
        <v>11.57</v>
      </c>
      <c r="AP72" s="77">
        <v>30.86</v>
      </c>
      <c r="AQ72" s="77">
        <v>0.33</v>
      </c>
      <c r="AR72" s="77">
        <v>28.71</v>
      </c>
    </row>
    <row r="73" spans="1:44" x14ac:dyDescent="0.2">
      <c r="A73" s="42" t="s">
        <v>665</v>
      </c>
      <c r="B73" s="77" t="s">
        <v>235</v>
      </c>
      <c r="C73" s="77">
        <v>2</v>
      </c>
      <c r="D73" s="77">
        <v>0</v>
      </c>
      <c r="E73" s="77">
        <v>4.8099999999999996</v>
      </c>
      <c r="F73" s="77">
        <v>35</v>
      </c>
      <c r="G73" s="77">
        <v>0</v>
      </c>
      <c r="H73" s="77">
        <v>0</v>
      </c>
      <c r="I73" s="77">
        <v>0</v>
      </c>
      <c r="J73" s="77">
        <v>0</v>
      </c>
      <c r="K73" s="77">
        <v>0</v>
      </c>
      <c r="L73" s="77">
        <v>24.1</v>
      </c>
      <c r="M73" s="77">
        <v>22</v>
      </c>
      <c r="N73" s="77">
        <v>14</v>
      </c>
      <c r="O73" s="77">
        <v>13</v>
      </c>
      <c r="P73" s="77">
        <v>3</v>
      </c>
      <c r="Q73" s="77">
        <v>13</v>
      </c>
      <c r="R73" s="77">
        <v>3</v>
      </c>
      <c r="S73" s="77">
        <v>20</v>
      </c>
      <c r="T73" s="77">
        <v>107</v>
      </c>
      <c r="U73" s="77">
        <v>0.24399999999999999</v>
      </c>
      <c r="V73" s="77">
        <v>1.44</v>
      </c>
      <c r="W73" s="77">
        <v>1</v>
      </c>
      <c r="X73" s="77">
        <v>2</v>
      </c>
      <c r="Y73" s="77">
        <v>7</v>
      </c>
      <c r="Z73" s="77">
        <v>4</v>
      </c>
      <c r="AA73" s="77">
        <v>26</v>
      </c>
      <c r="AB73" s="77">
        <v>25</v>
      </c>
      <c r="AC73" s="77">
        <v>0</v>
      </c>
      <c r="AD73" s="77">
        <v>0</v>
      </c>
      <c r="AE73" s="77">
        <v>3</v>
      </c>
      <c r="AF73" s="77">
        <v>0</v>
      </c>
      <c r="AG73" s="77">
        <v>0</v>
      </c>
      <c r="AH73" s="77">
        <v>418</v>
      </c>
      <c r="AI73" s="77">
        <v>1</v>
      </c>
      <c r="AJ73" s="77">
        <v>1.04</v>
      </c>
      <c r="AK73" s="77">
        <v>0.34599999999999997</v>
      </c>
      <c r="AL73" s="77">
        <v>0.36699999999999999</v>
      </c>
      <c r="AM73" s="77">
        <v>0.71299999999999997</v>
      </c>
      <c r="AN73" s="77">
        <v>7.4</v>
      </c>
      <c r="AO73" s="77">
        <v>4.8099999999999996</v>
      </c>
      <c r="AP73" s="77">
        <v>8.14</v>
      </c>
      <c r="AQ73" s="77">
        <v>1.54</v>
      </c>
      <c r="AR73" s="77">
        <v>17.18</v>
      </c>
    </row>
    <row r="74" spans="1:44" x14ac:dyDescent="0.2">
      <c r="A74" t="s">
        <v>1184</v>
      </c>
      <c r="B74" s="77" t="s">
        <v>235</v>
      </c>
      <c r="C74" s="77">
        <v>0</v>
      </c>
      <c r="D74" s="77">
        <v>0</v>
      </c>
      <c r="E74" s="77">
        <v>10.130000000000001</v>
      </c>
      <c r="F74" s="77">
        <v>5</v>
      </c>
      <c r="G74" s="77">
        <v>0</v>
      </c>
      <c r="H74" s="77">
        <v>0</v>
      </c>
      <c r="I74" s="77">
        <v>0</v>
      </c>
      <c r="J74" s="77">
        <v>0</v>
      </c>
      <c r="K74" s="77">
        <v>0</v>
      </c>
      <c r="L74" s="77">
        <v>5.0999999999999996</v>
      </c>
      <c r="M74" s="77">
        <v>9</v>
      </c>
      <c r="N74" s="77">
        <v>6</v>
      </c>
      <c r="O74" s="77">
        <v>6</v>
      </c>
      <c r="P74" s="77">
        <v>1</v>
      </c>
      <c r="Q74" s="77">
        <v>4</v>
      </c>
      <c r="R74" s="77">
        <v>0</v>
      </c>
      <c r="S74" s="77">
        <v>4</v>
      </c>
      <c r="T74" s="77">
        <v>28</v>
      </c>
      <c r="U74" s="77">
        <v>0.39100000000000001</v>
      </c>
      <c r="V74" s="77">
        <v>2.44</v>
      </c>
      <c r="W74" s="77">
        <v>1</v>
      </c>
      <c r="X74" s="77">
        <v>1</v>
      </c>
      <c r="Y74" s="77">
        <v>0</v>
      </c>
      <c r="Z74" s="77">
        <v>2</v>
      </c>
      <c r="AA74" s="77">
        <v>5</v>
      </c>
      <c r="AB74" s="77">
        <v>5</v>
      </c>
      <c r="AC74" s="77">
        <v>0</v>
      </c>
      <c r="AD74" s="77">
        <v>0</v>
      </c>
      <c r="AE74" s="77">
        <v>1</v>
      </c>
      <c r="AF74" s="77">
        <v>0</v>
      </c>
      <c r="AG74" s="77">
        <v>0</v>
      </c>
      <c r="AH74" s="77">
        <v>112</v>
      </c>
      <c r="AI74" s="77" t="s">
        <v>342</v>
      </c>
      <c r="AJ74" s="77">
        <v>1</v>
      </c>
      <c r="AK74" s="77">
        <v>0.5</v>
      </c>
      <c r="AL74" s="77">
        <v>0.60899999999999999</v>
      </c>
      <c r="AM74" s="77">
        <v>1.109</v>
      </c>
      <c r="AN74" s="77">
        <v>6.75</v>
      </c>
      <c r="AO74" s="77">
        <v>6.75</v>
      </c>
      <c r="AP74" s="77">
        <v>15.19</v>
      </c>
      <c r="AQ74" s="77">
        <v>1</v>
      </c>
      <c r="AR74" s="77">
        <v>21</v>
      </c>
    </row>
    <row r="75" spans="1:44" x14ac:dyDescent="0.2">
      <c r="A75" t="s">
        <v>741</v>
      </c>
      <c r="B75" s="77" t="s">
        <v>235</v>
      </c>
      <c r="C75" s="77">
        <v>0</v>
      </c>
      <c r="D75" s="77">
        <v>0</v>
      </c>
      <c r="E75" s="77">
        <v>7.5</v>
      </c>
      <c r="F75" s="77">
        <v>7</v>
      </c>
      <c r="G75" s="77">
        <v>0</v>
      </c>
      <c r="H75" s="77">
        <v>0</v>
      </c>
      <c r="I75" s="77">
        <v>0</v>
      </c>
      <c r="J75" s="77">
        <v>0</v>
      </c>
      <c r="K75" s="77">
        <v>0</v>
      </c>
      <c r="L75" s="77">
        <v>6</v>
      </c>
      <c r="M75" s="77">
        <v>6</v>
      </c>
      <c r="N75" s="77">
        <v>5</v>
      </c>
      <c r="O75" s="77">
        <v>5</v>
      </c>
      <c r="P75" s="77">
        <v>0</v>
      </c>
      <c r="Q75" s="77">
        <v>7</v>
      </c>
      <c r="R75" s="77">
        <v>1</v>
      </c>
      <c r="S75" s="77">
        <v>6</v>
      </c>
      <c r="T75" s="77">
        <v>32</v>
      </c>
      <c r="U75" s="77">
        <v>0.26100000000000001</v>
      </c>
      <c r="V75" s="77">
        <v>2.17</v>
      </c>
      <c r="W75" s="77">
        <v>1</v>
      </c>
      <c r="X75" s="77">
        <v>3</v>
      </c>
      <c r="Y75" s="77">
        <v>2</v>
      </c>
      <c r="Z75" s="77">
        <v>0</v>
      </c>
      <c r="AA75" s="77">
        <v>5</v>
      </c>
      <c r="AB75" s="77">
        <v>7</v>
      </c>
      <c r="AC75" s="77">
        <v>1</v>
      </c>
      <c r="AD75" s="77">
        <v>0</v>
      </c>
      <c r="AE75" s="77">
        <v>1</v>
      </c>
      <c r="AF75" s="77">
        <v>0</v>
      </c>
      <c r="AG75" s="77">
        <v>0</v>
      </c>
      <c r="AH75" s="77">
        <v>131</v>
      </c>
      <c r="AI75" s="77" t="s">
        <v>342</v>
      </c>
      <c r="AJ75" s="77">
        <v>0.71</v>
      </c>
      <c r="AK75" s="77">
        <v>0.438</v>
      </c>
      <c r="AL75" s="77">
        <v>0.39100000000000001</v>
      </c>
      <c r="AM75" s="77">
        <v>0.82899999999999996</v>
      </c>
      <c r="AN75" s="77">
        <v>9</v>
      </c>
      <c r="AO75" s="77">
        <v>10.5</v>
      </c>
      <c r="AP75" s="77">
        <v>9</v>
      </c>
      <c r="AQ75" s="77">
        <v>0.86</v>
      </c>
      <c r="AR75" s="77">
        <v>21.83</v>
      </c>
    </row>
    <row r="76" spans="1:44" x14ac:dyDescent="0.2">
      <c r="A76" s="42" t="s">
        <v>734</v>
      </c>
      <c r="B76" s="77" t="s">
        <v>235</v>
      </c>
      <c r="C76" s="77">
        <v>6</v>
      </c>
      <c r="D76" s="77">
        <v>5</v>
      </c>
      <c r="E76" s="77">
        <v>3.99</v>
      </c>
      <c r="F76" s="77">
        <v>57</v>
      </c>
      <c r="G76" s="77">
        <v>0</v>
      </c>
      <c r="H76" s="77">
        <v>0</v>
      </c>
      <c r="I76" s="77">
        <v>0</v>
      </c>
      <c r="J76" s="77">
        <v>0</v>
      </c>
      <c r="K76" s="77">
        <v>2</v>
      </c>
      <c r="L76" s="77">
        <v>67.2</v>
      </c>
      <c r="M76" s="77">
        <v>59</v>
      </c>
      <c r="N76" s="77">
        <v>31</v>
      </c>
      <c r="O76" s="77">
        <v>30</v>
      </c>
      <c r="P76" s="77">
        <v>6</v>
      </c>
      <c r="Q76" s="77">
        <v>42</v>
      </c>
      <c r="R76" s="77">
        <v>5</v>
      </c>
      <c r="S76" s="77">
        <v>58</v>
      </c>
      <c r="T76" s="77">
        <v>296</v>
      </c>
      <c r="U76" s="77">
        <v>0.23799999999999999</v>
      </c>
      <c r="V76" s="77">
        <v>1.49</v>
      </c>
      <c r="W76" s="77">
        <v>2</v>
      </c>
      <c r="X76" s="77">
        <v>26</v>
      </c>
      <c r="Y76" s="77">
        <v>4</v>
      </c>
      <c r="Z76" s="77">
        <v>9</v>
      </c>
      <c r="AA76" s="77">
        <v>79</v>
      </c>
      <c r="AB76" s="77">
        <v>56</v>
      </c>
      <c r="AC76" s="77">
        <v>13</v>
      </c>
      <c r="AD76" s="77">
        <v>0</v>
      </c>
      <c r="AE76" s="77">
        <v>7</v>
      </c>
      <c r="AF76" s="77">
        <v>1</v>
      </c>
      <c r="AG76" s="77">
        <v>0</v>
      </c>
      <c r="AH76" s="77">
        <v>1177</v>
      </c>
      <c r="AI76" s="77">
        <v>0.54500000000000004</v>
      </c>
      <c r="AJ76" s="77">
        <v>1.41</v>
      </c>
      <c r="AK76" s="77">
        <v>0.34899999999999998</v>
      </c>
      <c r="AL76" s="77">
        <v>0.38700000000000001</v>
      </c>
      <c r="AM76" s="77">
        <v>0.73599999999999999</v>
      </c>
      <c r="AN76" s="77">
        <v>7.71</v>
      </c>
      <c r="AO76" s="77">
        <v>5.59</v>
      </c>
      <c r="AP76" s="77">
        <v>7.85</v>
      </c>
      <c r="AQ76" s="77">
        <v>1.38</v>
      </c>
      <c r="AR76" s="77">
        <v>17.39</v>
      </c>
    </row>
    <row r="78" spans="1:44" ht="25.5" x14ac:dyDescent="0.2">
      <c r="A78" s="95" t="s">
        <v>151</v>
      </c>
      <c r="B78" s="76" t="s">
        <v>245</v>
      </c>
      <c r="C78" s="76" t="s">
        <v>301</v>
      </c>
      <c r="D78" s="76" t="s">
        <v>302</v>
      </c>
      <c r="E78" s="97" t="s">
        <v>152</v>
      </c>
      <c r="F78" s="76" t="s">
        <v>303</v>
      </c>
      <c r="G78" s="76" t="s">
        <v>304</v>
      </c>
      <c r="H78" s="76" t="s">
        <v>316</v>
      </c>
      <c r="I78" s="76" t="s">
        <v>317</v>
      </c>
      <c r="J78" s="76" t="s">
        <v>305</v>
      </c>
      <c r="K78" s="97" t="s">
        <v>306</v>
      </c>
      <c r="L78" s="97" t="s">
        <v>307</v>
      </c>
      <c r="M78" s="76" t="s">
        <v>308</v>
      </c>
      <c r="N78" s="76" t="s">
        <v>309</v>
      </c>
      <c r="O78" s="76" t="s">
        <v>310</v>
      </c>
      <c r="P78" s="76" t="s">
        <v>311</v>
      </c>
      <c r="Q78" s="76" t="s">
        <v>312</v>
      </c>
      <c r="R78" s="76" t="s">
        <v>319</v>
      </c>
      <c r="S78" s="76" t="s">
        <v>313</v>
      </c>
      <c r="T78" s="76" t="s">
        <v>330</v>
      </c>
      <c r="U78" s="100" t="s">
        <v>314</v>
      </c>
      <c r="V78" s="97" t="s">
        <v>315</v>
      </c>
      <c r="W78" s="76" t="s">
        <v>318</v>
      </c>
      <c r="X78" s="76" t="s">
        <v>320</v>
      </c>
      <c r="Y78" s="76" t="s">
        <v>321</v>
      </c>
      <c r="Z78" s="76" t="s">
        <v>322</v>
      </c>
      <c r="AA78" s="76" t="s">
        <v>323</v>
      </c>
      <c r="AB78" s="76" t="s">
        <v>324</v>
      </c>
      <c r="AC78" s="76" t="s">
        <v>325</v>
      </c>
      <c r="AD78" s="76" t="s">
        <v>326</v>
      </c>
      <c r="AE78" s="76" t="s">
        <v>327</v>
      </c>
      <c r="AF78" s="76" t="s">
        <v>328</v>
      </c>
      <c r="AG78" s="76" t="s">
        <v>329</v>
      </c>
      <c r="AH78" s="100" t="s">
        <v>331</v>
      </c>
      <c r="AI78" s="100" t="s">
        <v>332</v>
      </c>
      <c r="AJ78" s="100" t="s">
        <v>333</v>
      </c>
      <c r="AK78" s="100" t="s">
        <v>334</v>
      </c>
      <c r="AL78" s="100" t="s">
        <v>335</v>
      </c>
      <c r="AM78" s="100" t="s">
        <v>336</v>
      </c>
      <c r="AN78" s="97" t="s">
        <v>337</v>
      </c>
      <c r="AO78" s="97" t="s">
        <v>338</v>
      </c>
      <c r="AP78" s="97" t="s">
        <v>339</v>
      </c>
      <c r="AQ78" s="97" t="s">
        <v>340</v>
      </c>
      <c r="AR78" s="3" t="s">
        <v>341</v>
      </c>
    </row>
    <row r="79" spans="1:44" x14ac:dyDescent="0.2">
      <c r="A79" t="s">
        <v>1190</v>
      </c>
      <c r="B79" s="77" t="s">
        <v>236</v>
      </c>
      <c r="C79" s="77">
        <v>0</v>
      </c>
      <c r="D79" s="77">
        <v>0</v>
      </c>
      <c r="E79" s="77">
        <v>9</v>
      </c>
      <c r="F79" s="77">
        <v>6</v>
      </c>
      <c r="G79" s="77">
        <v>0</v>
      </c>
      <c r="H79" s="77">
        <v>0</v>
      </c>
      <c r="I79" s="77">
        <v>0</v>
      </c>
      <c r="J79" s="77">
        <v>0</v>
      </c>
      <c r="K79" s="77">
        <v>0</v>
      </c>
      <c r="L79" s="77">
        <v>7</v>
      </c>
      <c r="M79" s="77">
        <v>9</v>
      </c>
      <c r="N79" s="77">
        <v>7</v>
      </c>
      <c r="O79" s="77">
        <v>7</v>
      </c>
      <c r="P79" s="77">
        <v>1</v>
      </c>
      <c r="Q79" s="77">
        <v>1</v>
      </c>
      <c r="R79" s="77">
        <v>0</v>
      </c>
      <c r="S79" s="77">
        <v>4</v>
      </c>
      <c r="T79" s="77">
        <v>30</v>
      </c>
      <c r="U79" s="77">
        <v>0.31</v>
      </c>
      <c r="V79" s="77">
        <v>1.43</v>
      </c>
      <c r="W79" s="77">
        <v>0</v>
      </c>
      <c r="X79" s="77">
        <v>1</v>
      </c>
      <c r="Y79" s="77">
        <v>0</v>
      </c>
      <c r="Z79" s="77">
        <v>1</v>
      </c>
      <c r="AA79" s="77">
        <v>9</v>
      </c>
      <c r="AB79" s="77">
        <v>7</v>
      </c>
      <c r="AC79" s="77">
        <v>0</v>
      </c>
      <c r="AD79" s="77">
        <v>0</v>
      </c>
      <c r="AE79" s="77">
        <v>0</v>
      </c>
      <c r="AF79" s="77">
        <v>0</v>
      </c>
      <c r="AG79" s="77">
        <v>0</v>
      </c>
      <c r="AH79" s="77">
        <v>100</v>
      </c>
      <c r="AI79" s="77" t="s">
        <v>342</v>
      </c>
      <c r="AJ79" s="77">
        <v>1.29</v>
      </c>
      <c r="AK79" s="77">
        <v>0.33300000000000002</v>
      </c>
      <c r="AL79" s="77">
        <v>0.51700000000000002</v>
      </c>
      <c r="AM79" s="77">
        <v>0.85099999999999998</v>
      </c>
      <c r="AN79" s="77">
        <v>5.14</v>
      </c>
      <c r="AO79" s="77">
        <v>1.29</v>
      </c>
      <c r="AP79" s="77">
        <v>11.57</v>
      </c>
      <c r="AQ79" s="77">
        <v>4</v>
      </c>
      <c r="AR79" s="77">
        <v>14.29</v>
      </c>
    </row>
    <row r="80" spans="1:44" x14ac:dyDescent="0.2">
      <c r="A80" s="42" t="s">
        <v>750</v>
      </c>
      <c r="B80" s="77" t="s">
        <v>236</v>
      </c>
      <c r="C80" s="77">
        <v>6</v>
      </c>
      <c r="D80" s="77">
        <v>4</v>
      </c>
      <c r="E80" s="77">
        <v>2.0699999999999998</v>
      </c>
      <c r="F80" s="77">
        <v>76</v>
      </c>
      <c r="G80" s="77">
        <v>0</v>
      </c>
      <c r="H80" s="77">
        <v>0</v>
      </c>
      <c r="I80" s="77">
        <v>0</v>
      </c>
      <c r="J80" s="77">
        <v>24</v>
      </c>
      <c r="K80" s="77">
        <v>28</v>
      </c>
      <c r="L80" s="77">
        <v>69.2</v>
      </c>
      <c r="M80" s="77">
        <v>48</v>
      </c>
      <c r="N80" s="77">
        <v>21</v>
      </c>
      <c r="O80" s="77">
        <v>16</v>
      </c>
      <c r="P80" s="77">
        <v>7</v>
      </c>
      <c r="Q80" s="77">
        <v>26</v>
      </c>
      <c r="R80" s="77">
        <v>5</v>
      </c>
      <c r="S80" s="77">
        <v>91</v>
      </c>
      <c r="T80" s="77">
        <v>279</v>
      </c>
      <c r="U80" s="77">
        <v>0.19400000000000001</v>
      </c>
      <c r="V80" s="77">
        <v>1.06</v>
      </c>
      <c r="W80" s="77">
        <v>1</v>
      </c>
      <c r="X80" s="77">
        <v>44</v>
      </c>
      <c r="Y80" s="77">
        <v>9</v>
      </c>
      <c r="Z80" s="77">
        <v>6</v>
      </c>
      <c r="AA80" s="77">
        <v>47</v>
      </c>
      <c r="AB80" s="77">
        <v>66</v>
      </c>
      <c r="AC80" s="77">
        <v>4</v>
      </c>
      <c r="AD80" s="77">
        <v>0</v>
      </c>
      <c r="AE80" s="77">
        <v>4</v>
      </c>
      <c r="AF80" s="77">
        <v>1</v>
      </c>
      <c r="AG80" s="77">
        <v>0</v>
      </c>
      <c r="AH80" s="77">
        <v>1139</v>
      </c>
      <c r="AI80" s="77">
        <v>0.6</v>
      </c>
      <c r="AJ80" s="77">
        <v>0.71</v>
      </c>
      <c r="AK80" s="77">
        <v>0.27100000000000002</v>
      </c>
      <c r="AL80" s="77">
        <v>0.33100000000000002</v>
      </c>
      <c r="AM80" s="77">
        <v>0.60099999999999998</v>
      </c>
      <c r="AN80" s="77">
        <v>11.76</v>
      </c>
      <c r="AO80" s="77">
        <v>3.36</v>
      </c>
      <c r="AP80" s="77">
        <v>6.2</v>
      </c>
      <c r="AQ80" s="77">
        <v>3.5</v>
      </c>
      <c r="AR80" s="77">
        <v>16.350000000000001</v>
      </c>
    </row>
    <row r="81" spans="1:44" x14ac:dyDescent="0.2">
      <c r="A81" s="42" t="s">
        <v>596</v>
      </c>
      <c r="B81" s="77" t="s">
        <v>236</v>
      </c>
      <c r="C81" s="77">
        <v>6</v>
      </c>
      <c r="D81" s="77">
        <v>0</v>
      </c>
      <c r="E81" s="77">
        <v>2.75</v>
      </c>
      <c r="F81" s="77">
        <v>70</v>
      </c>
      <c r="G81" s="77">
        <v>0</v>
      </c>
      <c r="H81" s="77">
        <v>0</v>
      </c>
      <c r="I81" s="77">
        <v>0</v>
      </c>
      <c r="J81" s="77">
        <v>2</v>
      </c>
      <c r="K81" s="77">
        <v>7</v>
      </c>
      <c r="L81" s="77">
        <v>72</v>
      </c>
      <c r="M81" s="77">
        <v>60</v>
      </c>
      <c r="N81" s="77">
        <v>24</v>
      </c>
      <c r="O81" s="77">
        <v>22</v>
      </c>
      <c r="P81" s="77">
        <v>4</v>
      </c>
      <c r="Q81" s="77">
        <v>14</v>
      </c>
      <c r="R81" s="77">
        <v>4</v>
      </c>
      <c r="S81" s="77">
        <v>49</v>
      </c>
      <c r="T81" s="77">
        <v>280</v>
      </c>
      <c r="U81" s="77">
        <v>0.22700000000000001</v>
      </c>
      <c r="V81" s="77">
        <v>1.03</v>
      </c>
      <c r="W81" s="77">
        <v>0</v>
      </c>
      <c r="X81" s="77">
        <v>11</v>
      </c>
      <c r="Y81" s="77">
        <v>14</v>
      </c>
      <c r="Z81" s="77">
        <v>12</v>
      </c>
      <c r="AA81" s="77">
        <v>106</v>
      </c>
      <c r="AB81" s="77">
        <v>51</v>
      </c>
      <c r="AC81" s="77">
        <v>1</v>
      </c>
      <c r="AD81" s="77">
        <v>0</v>
      </c>
      <c r="AE81" s="77">
        <v>4</v>
      </c>
      <c r="AF81" s="77">
        <v>2</v>
      </c>
      <c r="AG81" s="77">
        <v>0</v>
      </c>
      <c r="AH81" s="77">
        <v>1037</v>
      </c>
      <c r="AI81" s="77">
        <v>1</v>
      </c>
      <c r="AJ81" s="77">
        <v>2.08</v>
      </c>
      <c r="AK81" s="77">
        <v>0.26500000000000001</v>
      </c>
      <c r="AL81" s="77">
        <v>0.34100000000000003</v>
      </c>
      <c r="AM81" s="77">
        <v>0.60599999999999998</v>
      </c>
      <c r="AN81" s="77">
        <v>6.13</v>
      </c>
      <c r="AO81" s="77">
        <v>1.75</v>
      </c>
      <c r="AP81" s="77">
        <v>7.5</v>
      </c>
      <c r="AQ81" s="77">
        <v>3.5</v>
      </c>
      <c r="AR81" s="77">
        <v>14.4</v>
      </c>
    </row>
    <row r="82" spans="1:44" x14ac:dyDescent="0.2">
      <c r="A82" t="s">
        <v>579</v>
      </c>
      <c r="B82" s="77" t="s">
        <v>236</v>
      </c>
      <c r="C82" s="77">
        <v>2</v>
      </c>
      <c r="D82" s="77">
        <v>3</v>
      </c>
      <c r="E82" s="77">
        <v>3.92</v>
      </c>
      <c r="F82" s="77">
        <v>49</v>
      </c>
      <c r="G82" s="77">
        <v>0</v>
      </c>
      <c r="H82" s="77">
        <v>0</v>
      </c>
      <c r="I82" s="77">
        <v>0</v>
      </c>
      <c r="J82" s="77">
        <v>10</v>
      </c>
      <c r="K82" s="77">
        <v>13</v>
      </c>
      <c r="L82" s="77">
        <v>43.2</v>
      </c>
      <c r="M82" s="77">
        <v>34</v>
      </c>
      <c r="N82" s="77">
        <v>21</v>
      </c>
      <c r="O82" s="77">
        <v>19</v>
      </c>
      <c r="P82" s="77">
        <v>6</v>
      </c>
      <c r="Q82" s="77">
        <v>30</v>
      </c>
      <c r="R82" s="77">
        <v>3</v>
      </c>
      <c r="S82" s="77">
        <v>51</v>
      </c>
      <c r="T82" s="77">
        <v>196</v>
      </c>
      <c r="U82" s="77">
        <v>0.214</v>
      </c>
      <c r="V82" s="77">
        <v>1.47</v>
      </c>
      <c r="W82" s="77">
        <v>1</v>
      </c>
      <c r="X82" s="77">
        <v>24</v>
      </c>
      <c r="Y82" s="77">
        <v>2</v>
      </c>
      <c r="Z82" s="77">
        <v>2</v>
      </c>
      <c r="AA82" s="77">
        <v>52</v>
      </c>
      <c r="AB82" s="77">
        <v>28</v>
      </c>
      <c r="AC82" s="77">
        <v>4</v>
      </c>
      <c r="AD82" s="77">
        <v>0</v>
      </c>
      <c r="AE82" s="77">
        <v>6</v>
      </c>
      <c r="AF82" s="77">
        <v>0</v>
      </c>
      <c r="AG82" s="77">
        <v>0</v>
      </c>
      <c r="AH82" s="77">
        <v>824</v>
      </c>
      <c r="AI82" s="77">
        <v>0.4</v>
      </c>
      <c r="AJ82" s="77">
        <v>1.86</v>
      </c>
      <c r="AK82" s="77">
        <v>0.33700000000000002</v>
      </c>
      <c r="AL82" s="77">
        <v>0.36499999999999999</v>
      </c>
      <c r="AM82" s="77">
        <v>0.70199999999999996</v>
      </c>
      <c r="AN82" s="77">
        <v>10.51</v>
      </c>
      <c r="AO82" s="77">
        <v>6.18</v>
      </c>
      <c r="AP82" s="77">
        <v>7.01</v>
      </c>
      <c r="AQ82" s="77">
        <v>1.7</v>
      </c>
      <c r="AR82" s="77">
        <v>18.87</v>
      </c>
    </row>
    <row r="83" spans="1:44" x14ac:dyDescent="0.2">
      <c r="A83" s="42" t="s">
        <v>761</v>
      </c>
      <c r="B83" s="77" t="s">
        <v>236</v>
      </c>
      <c r="C83" s="77">
        <v>5</v>
      </c>
      <c r="D83" s="77">
        <v>8</v>
      </c>
      <c r="E83" s="77">
        <v>4.18</v>
      </c>
      <c r="F83" s="77">
        <v>26</v>
      </c>
      <c r="G83" s="77">
        <v>26</v>
      </c>
      <c r="H83" s="77">
        <v>0</v>
      </c>
      <c r="I83" s="77">
        <v>0</v>
      </c>
      <c r="J83" s="77">
        <v>0</v>
      </c>
      <c r="K83" s="77">
        <v>0</v>
      </c>
      <c r="L83" s="77">
        <v>153</v>
      </c>
      <c r="M83" s="77">
        <v>151</v>
      </c>
      <c r="N83" s="77">
        <v>76</v>
      </c>
      <c r="O83" s="77">
        <v>71</v>
      </c>
      <c r="P83" s="77">
        <v>16</v>
      </c>
      <c r="Q83" s="77">
        <v>60</v>
      </c>
      <c r="R83" s="77">
        <v>4</v>
      </c>
      <c r="S83" s="77">
        <v>143</v>
      </c>
      <c r="T83" s="77">
        <v>663</v>
      </c>
      <c r="U83" s="77">
        <v>0.25900000000000001</v>
      </c>
      <c r="V83" s="77">
        <v>1.38</v>
      </c>
      <c r="W83" s="77">
        <v>11</v>
      </c>
      <c r="X83" s="77">
        <v>0</v>
      </c>
      <c r="Y83" s="77">
        <v>0</v>
      </c>
      <c r="Z83" s="77">
        <v>7</v>
      </c>
      <c r="AA83" s="77">
        <v>125</v>
      </c>
      <c r="AB83" s="77">
        <v>173</v>
      </c>
      <c r="AC83" s="77">
        <v>6</v>
      </c>
      <c r="AD83" s="77">
        <v>0</v>
      </c>
      <c r="AE83" s="77">
        <v>19</v>
      </c>
      <c r="AF83" s="77">
        <v>7</v>
      </c>
      <c r="AG83" s="77">
        <v>2</v>
      </c>
      <c r="AH83" s="77">
        <v>2591</v>
      </c>
      <c r="AI83" s="77">
        <v>0.38500000000000001</v>
      </c>
      <c r="AJ83" s="77">
        <v>0.72</v>
      </c>
      <c r="AK83" s="77">
        <v>0.33500000000000002</v>
      </c>
      <c r="AL83" s="77">
        <v>0.40100000000000002</v>
      </c>
      <c r="AM83" s="77">
        <v>0.73699999999999999</v>
      </c>
      <c r="AN83" s="77">
        <v>8.41</v>
      </c>
      <c r="AO83" s="77">
        <v>3.53</v>
      </c>
      <c r="AP83" s="77">
        <v>8.8800000000000008</v>
      </c>
      <c r="AQ83" s="77">
        <v>2.38</v>
      </c>
      <c r="AR83" s="77">
        <v>16.93</v>
      </c>
    </row>
    <row r="84" spans="1:44" x14ac:dyDescent="0.2">
      <c r="A84" s="42" t="s">
        <v>764</v>
      </c>
      <c r="B84" s="77" t="s">
        <v>236</v>
      </c>
      <c r="C84" s="77">
        <v>8</v>
      </c>
      <c r="D84" s="77">
        <v>7</v>
      </c>
      <c r="E84" s="77">
        <v>2.5499999999999998</v>
      </c>
      <c r="F84" s="77">
        <v>40</v>
      </c>
      <c r="G84" s="77">
        <v>14</v>
      </c>
      <c r="H84" s="77">
        <v>1</v>
      </c>
      <c r="I84" s="77">
        <v>1</v>
      </c>
      <c r="J84" s="77">
        <v>1</v>
      </c>
      <c r="K84" s="77">
        <v>1</v>
      </c>
      <c r="L84" s="77">
        <v>134</v>
      </c>
      <c r="M84" s="77">
        <v>103</v>
      </c>
      <c r="N84" s="77">
        <v>40</v>
      </c>
      <c r="O84" s="77">
        <v>38</v>
      </c>
      <c r="P84" s="77">
        <v>7</v>
      </c>
      <c r="Q84" s="77">
        <v>29</v>
      </c>
      <c r="R84" s="77">
        <v>1</v>
      </c>
      <c r="S84" s="77">
        <v>140</v>
      </c>
      <c r="T84" s="77">
        <v>529</v>
      </c>
      <c r="U84" s="77">
        <v>0.20899999999999999</v>
      </c>
      <c r="V84" s="77">
        <v>0.99</v>
      </c>
      <c r="W84" s="77">
        <v>3</v>
      </c>
      <c r="X84" s="77">
        <v>12</v>
      </c>
      <c r="Y84" s="77">
        <v>0</v>
      </c>
      <c r="Z84" s="77">
        <v>7</v>
      </c>
      <c r="AA84" s="77">
        <v>142</v>
      </c>
      <c r="AB84" s="77">
        <v>112</v>
      </c>
      <c r="AC84" s="77">
        <v>4</v>
      </c>
      <c r="AD84" s="77">
        <v>0</v>
      </c>
      <c r="AE84" s="77">
        <v>9</v>
      </c>
      <c r="AF84" s="77">
        <v>4</v>
      </c>
      <c r="AG84" s="77">
        <v>1</v>
      </c>
      <c r="AH84" s="77">
        <v>1956</v>
      </c>
      <c r="AI84" s="77">
        <v>0.53300000000000003</v>
      </c>
      <c r="AJ84" s="77">
        <v>1.27</v>
      </c>
      <c r="AK84" s="77">
        <v>0.25600000000000001</v>
      </c>
      <c r="AL84" s="77">
        <v>0.28699999999999998</v>
      </c>
      <c r="AM84" s="77">
        <v>0.54300000000000004</v>
      </c>
      <c r="AN84" s="77">
        <v>9.4</v>
      </c>
      <c r="AO84" s="77">
        <v>1.95</v>
      </c>
      <c r="AP84" s="77">
        <v>6.92</v>
      </c>
      <c r="AQ84" s="77">
        <v>4.83</v>
      </c>
      <c r="AR84" s="77">
        <v>14.6</v>
      </c>
    </row>
    <row r="85" spans="1:44" x14ac:dyDescent="0.2">
      <c r="A85" s="42" t="s">
        <v>1188</v>
      </c>
      <c r="B85" s="77" t="s">
        <v>236</v>
      </c>
      <c r="C85" s="77">
        <v>4</v>
      </c>
      <c r="D85" s="77">
        <v>1</v>
      </c>
      <c r="E85" s="77">
        <v>1.8</v>
      </c>
      <c r="F85" s="77">
        <v>43</v>
      </c>
      <c r="G85" s="77">
        <v>0</v>
      </c>
      <c r="H85" s="77">
        <v>0</v>
      </c>
      <c r="I85" s="77">
        <v>0</v>
      </c>
      <c r="J85" s="77">
        <v>0</v>
      </c>
      <c r="K85" s="77">
        <v>0</v>
      </c>
      <c r="L85" s="77">
        <v>30</v>
      </c>
      <c r="M85" s="77">
        <v>26</v>
      </c>
      <c r="N85" s="77">
        <v>6</v>
      </c>
      <c r="O85" s="77">
        <v>6</v>
      </c>
      <c r="P85" s="77">
        <v>2</v>
      </c>
      <c r="Q85" s="77">
        <v>8</v>
      </c>
      <c r="R85" s="77">
        <v>2</v>
      </c>
      <c r="S85" s="77">
        <v>28</v>
      </c>
      <c r="T85" s="77">
        <v>122</v>
      </c>
      <c r="U85" s="77">
        <v>0.23899999999999999</v>
      </c>
      <c r="V85" s="77">
        <v>1.1299999999999999</v>
      </c>
      <c r="W85" s="77">
        <v>3</v>
      </c>
      <c r="X85" s="77">
        <v>7</v>
      </c>
      <c r="Y85" s="77">
        <v>5</v>
      </c>
      <c r="Z85" s="77">
        <v>2</v>
      </c>
      <c r="AA85" s="77">
        <v>34</v>
      </c>
      <c r="AB85" s="77">
        <v>23</v>
      </c>
      <c r="AC85" s="77">
        <v>0</v>
      </c>
      <c r="AD85" s="77">
        <v>1</v>
      </c>
      <c r="AE85" s="77">
        <v>1</v>
      </c>
      <c r="AF85" s="77">
        <v>0</v>
      </c>
      <c r="AG85" s="77">
        <v>0</v>
      </c>
      <c r="AH85" s="77">
        <v>494</v>
      </c>
      <c r="AI85" s="77">
        <v>0.8</v>
      </c>
      <c r="AJ85" s="77">
        <v>1.48</v>
      </c>
      <c r="AK85" s="77">
        <v>0.308</v>
      </c>
      <c r="AL85" s="77">
        <v>0.34899999999999998</v>
      </c>
      <c r="AM85" s="77">
        <v>0.65700000000000003</v>
      </c>
      <c r="AN85" s="77">
        <v>8.4</v>
      </c>
      <c r="AO85" s="77">
        <v>2.4</v>
      </c>
      <c r="AP85" s="77">
        <v>7.8</v>
      </c>
      <c r="AQ85" s="77">
        <v>3.5</v>
      </c>
      <c r="AR85" s="77">
        <v>16.47</v>
      </c>
    </row>
    <row r="86" spans="1:44" x14ac:dyDescent="0.2">
      <c r="A86" s="42" t="s">
        <v>762</v>
      </c>
      <c r="B86" s="77" t="s">
        <v>236</v>
      </c>
      <c r="C86" s="77">
        <v>1</v>
      </c>
      <c r="D86" s="77">
        <v>0</v>
      </c>
      <c r="E86" s="77">
        <v>2.7</v>
      </c>
      <c r="F86" s="77">
        <v>35</v>
      </c>
      <c r="G86" s="77">
        <v>0</v>
      </c>
      <c r="H86" s="77">
        <v>0</v>
      </c>
      <c r="I86" s="77">
        <v>0</v>
      </c>
      <c r="J86" s="77">
        <v>0</v>
      </c>
      <c r="K86" s="77">
        <v>0</v>
      </c>
      <c r="L86" s="77">
        <v>23.1</v>
      </c>
      <c r="M86" s="77">
        <v>18</v>
      </c>
      <c r="N86" s="77">
        <v>7</v>
      </c>
      <c r="O86" s="77">
        <v>7</v>
      </c>
      <c r="P86" s="77">
        <v>3</v>
      </c>
      <c r="Q86" s="77">
        <v>6</v>
      </c>
      <c r="R86" s="77">
        <v>2</v>
      </c>
      <c r="S86" s="77">
        <v>27</v>
      </c>
      <c r="T86" s="77">
        <v>91</v>
      </c>
      <c r="U86" s="77">
        <v>0.214</v>
      </c>
      <c r="V86" s="77">
        <v>1.03</v>
      </c>
      <c r="W86" s="77">
        <v>0</v>
      </c>
      <c r="X86" s="77">
        <v>4</v>
      </c>
      <c r="Y86" s="77">
        <v>3</v>
      </c>
      <c r="Z86" s="77">
        <v>2</v>
      </c>
      <c r="AA86" s="77">
        <v>16</v>
      </c>
      <c r="AB86" s="77">
        <v>24</v>
      </c>
      <c r="AC86" s="77">
        <v>0</v>
      </c>
      <c r="AD86" s="77">
        <v>0</v>
      </c>
      <c r="AE86" s="77">
        <v>2</v>
      </c>
      <c r="AF86" s="77">
        <v>1</v>
      </c>
      <c r="AG86" s="77">
        <v>1</v>
      </c>
      <c r="AH86" s="77">
        <v>351</v>
      </c>
      <c r="AI86" s="77">
        <v>1</v>
      </c>
      <c r="AJ86" s="77">
        <v>0.67</v>
      </c>
      <c r="AK86" s="77">
        <v>0.26700000000000002</v>
      </c>
      <c r="AL86" s="77">
        <v>0.36899999999999999</v>
      </c>
      <c r="AM86" s="77">
        <v>0.63600000000000001</v>
      </c>
      <c r="AN86" s="77">
        <v>10.41</v>
      </c>
      <c r="AO86" s="77">
        <v>2.31</v>
      </c>
      <c r="AP86" s="77">
        <v>6.94</v>
      </c>
      <c r="AQ86" s="77">
        <v>4.5</v>
      </c>
      <c r="AR86" s="77">
        <v>15.04</v>
      </c>
    </row>
    <row r="87" spans="1:44" x14ac:dyDescent="0.2">
      <c r="A87" s="42" t="s">
        <v>1189</v>
      </c>
      <c r="B87" s="77" t="s">
        <v>236</v>
      </c>
      <c r="C87" s="77">
        <v>5</v>
      </c>
      <c r="D87" s="77">
        <v>3</v>
      </c>
      <c r="E87" s="77">
        <v>3.35</v>
      </c>
      <c r="F87" s="77">
        <v>19</v>
      </c>
      <c r="G87" s="77">
        <v>18</v>
      </c>
      <c r="H87" s="77">
        <v>0</v>
      </c>
      <c r="I87" s="77">
        <v>0</v>
      </c>
      <c r="J87" s="77">
        <v>0</v>
      </c>
      <c r="K87" s="77">
        <v>0</v>
      </c>
      <c r="L87" s="77">
        <v>102</v>
      </c>
      <c r="M87" s="77">
        <v>113</v>
      </c>
      <c r="N87" s="77">
        <v>41</v>
      </c>
      <c r="O87" s="77">
        <v>38</v>
      </c>
      <c r="P87" s="77">
        <v>10</v>
      </c>
      <c r="Q87" s="77">
        <v>22</v>
      </c>
      <c r="R87" s="77">
        <v>1</v>
      </c>
      <c r="S87" s="77">
        <v>80</v>
      </c>
      <c r="T87" s="77">
        <v>429</v>
      </c>
      <c r="U87" s="77">
        <v>0.28399999999999997</v>
      </c>
      <c r="V87" s="77">
        <v>1.32</v>
      </c>
      <c r="W87" s="77">
        <v>7</v>
      </c>
      <c r="X87" s="77">
        <v>1</v>
      </c>
      <c r="Y87" s="77">
        <v>0</v>
      </c>
      <c r="Z87" s="77">
        <v>16</v>
      </c>
      <c r="AA87" s="77">
        <v>147</v>
      </c>
      <c r="AB87" s="77">
        <v>60</v>
      </c>
      <c r="AC87" s="77">
        <v>1</v>
      </c>
      <c r="AD87" s="77">
        <v>0</v>
      </c>
      <c r="AE87" s="77">
        <v>6</v>
      </c>
      <c r="AF87" s="77">
        <v>2</v>
      </c>
      <c r="AG87" s="77">
        <v>2</v>
      </c>
      <c r="AH87" s="77">
        <v>1576</v>
      </c>
      <c r="AI87" s="77">
        <v>0.625</v>
      </c>
      <c r="AJ87" s="77">
        <v>2.4500000000000002</v>
      </c>
      <c r="AK87" s="77">
        <v>0.33200000000000002</v>
      </c>
      <c r="AL87" s="77">
        <v>0.41699999999999998</v>
      </c>
      <c r="AM87" s="77">
        <v>0.749</v>
      </c>
      <c r="AN87" s="77">
        <v>7.06</v>
      </c>
      <c r="AO87" s="77">
        <v>1.94</v>
      </c>
      <c r="AP87" s="77">
        <v>9.9700000000000006</v>
      </c>
      <c r="AQ87" s="77">
        <v>3.64</v>
      </c>
      <c r="AR87" s="77">
        <v>15.45</v>
      </c>
    </row>
    <row r="88" spans="1:44" x14ac:dyDescent="0.2">
      <c r="A88" s="42" t="s">
        <v>757</v>
      </c>
      <c r="B88" s="77" t="s">
        <v>236</v>
      </c>
      <c r="C88" s="77">
        <v>18</v>
      </c>
      <c r="D88" s="77">
        <v>9</v>
      </c>
      <c r="E88" s="77">
        <v>2.44</v>
      </c>
      <c r="F88" s="77">
        <v>34</v>
      </c>
      <c r="G88" s="77">
        <v>34</v>
      </c>
      <c r="H88" s="77">
        <v>3</v>
      </c>
      <c r="I88" s="77">
        <v>1</v>
      </c>
      <c r="J88" s="77">
        <v>0</v>
      </c>
      <c r="K88" s="77">
        <v>0</v>
      </c>
      <c r="L88" s="77">
        <v>235.2</v>
      </c>
      <c r="M88" s="77">
        <v>207</v>
      </c>
      <c r="N88" s="77">
        <v>72</v>
      </c>
      <c r="O88" s="77">
        <v>64</v>
      </c>
      <c r="P88" s="77">
        <v>14</v>
      </c>
      <c r="Q88" s="77">
        <v>51</v>
      </c>
      <c r="R88" s="77">
        <v>3</v>
      </c>
      <c r="S88" s="77">
        <v>269</v>
      </c>
      <c r="T88" s="77">
        <v>951</v>
      </c>
      <c r="U88" s="77">
        <v>0.23300000000000001</v>
      </c>
      <c r="V88" s="77">
        <v>1.0900000000000001</v>
      </c>
      <c r="W88" s="77">
        <v>6</v>
      </c>
      <c r="X88" s="77">
        <v>0</v>
      </c>
      <c r="Y88" s="77">
        <v>0</v>
      </c>
      <c r="Z88" s="77">
        <v>16</v>
      </c>
      <c r="AA88" s="77">
        <v>235</v>
      </c>
      <c r="AB88" s="77">
        <v>183</v>
      </c>
      <c r="AC88" s="77">
        <v>3</v>
      </c>
      <c r="AD88" s="77">
        <v>0</v>
      </c>
      <c r="AE88" s="77">
        <v>8</v>
      </c>
      <c r="AF88" s="77">
        <v>9</v>
      </c>
      <c r="AG88" s="77">
        <v>0</v>
      </c>
      <c r="AH88" s="77">
        <v>3500</v>
      </c>
      <c r="AI88" s="77">
        <v>0.66700000000000004</v>
      </c>
      <c r="AJ88" s="77">
        <v>1.28</v>
      </c>
      <c r="AK88" s="77">
        <v>0.27900000000000003</v>
      </c>
      <c r="AL88" s="77">
        <v>0.34499999999999997</v>
      </c>
      <c r="AM88" s="77">
        <v>0.624</v>
      </c>
      <c r="AN88" s="77">
        <v>10.27</v>
      </c>
      <c r="AO88" s="77">
        <v>1.95</v>
      </c>
      <c r="AP88" s="77">
        <v>7.91</v>
      </c>
      <c r="AQ88" s="77">
        <v>5.27</v>
      </c>
      <c r="AR88" s="77">
        <v>14.85</v>
      </c>
    </row>
    <row r="89" spans="1:44" x14ac:dyDescent="0.2">
      <c r="A89" s="42" t="s">
        <v>600</v>
      </c>
      <c r="B89" s="77" t="s">
        <v>236</v>
      </c>
      <c r="C89" s="77">
        <v>1</v>
      </c>
      <c r="D89" s="77">
        <v>1</v>
      </c>
      <c r="E89" s="77">
        <v>4.5</v>
      </c>
      <c r="F89" s="77">
        <v>37</v>
      </c>
      <c r="G89" s="77">
        <v>0</v>
      </c>
      <c r="H89" s="77">
        <v>0</v>
      </c>
      <c r="I89" s="77">
        <v>0</v>
      </c>
      <c r="J89" s="77">
        <v>0</v>
      </c>
      <c r="K89" s="77">
        <v>1</v>
      </c>
      <c r="L89" s="77">
        <v>28</v>
      </c>
      <c r="M89" s="77">
        <v>30</v>
      </c>
      <c r="N89" s="77">
        <v>15</v>
      </c>
      <c r="O89" s="77">
        <v>14</v>
      </c>
      <c r="P89" s="77">
        <v>3</v>
      </c>
      <c r="Q89" s="77">
        <v>12</v>
      </c>
      <c r="R89" s="77">
        <v>1</v>
      </c>
      <c r="S89" s="77">
        <v>26</v>
      </c>
      <c r="T89" s="77">
        <v>127</v>
      </c>
      <c r="U89" s="77">
        <v>0.27500000000000002</v>
      </c>
      <c r="V89" s="77">
        <v>1.5</v>
      </c>
      <c r="W89" s="77">
        <v>3</v>
      </c>
      <c r="X89" s="77">
        <v>6</v>
      </c>
      <c r="Y89" s="77">
        <v>4</v>
      </c>
      <c r="Z89" s="77">
        <v>0</v>
      </c>
      <c r="AA89" s="77">
        <v>30</v>
      </c>
      <c r="AB89" s="77">
        <v>26</v>
      </c>
      <c r="AC89" s="77">
        <v>3</v>
      </c>
      <c r="AD89" s="77">
        <v>0</v>
      </c>
      <c r="AE89" s="77">
        <v>5</v>
      </c>
      <c r="AF89" s="77">
        <v>3</v>
      </c>
      <c r="AG89" s="77">
        <v>0</v>
      </c>
      <c r="AH89" s="77">
        <v>500</v>
      </c>
      <c r="AI89" s="77">
        <v>0.5</v>
      </c>
      <c r="AJ89" s="77">
        <v>1.1499999999999999</v>
      </c>
      <c r="AK89" s="77">
        <v>0.36</v>
      </c>
      <c r="AL89" s="77">
        <v>0.43099999999999999</v>
      </c>
      <c r="AM89" s="77">
        <v>0.79100000000000004</v>
      </c>
      <c r="AN89" s="77">
        <v>8.36</v>
      </c>
      <c r="AO89" s="77">
        <v>3.86</v>
      </c>
      <c r="AP89" s="77">
        <v>9.64</v>
      </c>
      <c r="AQ89" s="77">
        <v>2.17</v>
      </c>
      <c r="AR89" s="77">
        <v>17.86</v>
      </c>
    </row>
    <row r="90" spans="1:44" x14ac:dyDescent="0.2">
      <c r="A90" t="s">
        <v>829</v>
      </c>
      <c r="B90" s="77" t="s">
        <v>236</v>
      </c>
      <c r="C90" s="77">
        <v>0</v>
      </c>
      <c r="D90" s="77">
        <v>1</v>
      </c>
      <c r="E90" s="77">
        <v>3.86</v>
      </c>
      <c r="F90" s="77">
        <v>7</v>
      </c>
      <c r="G90" s="77">
        <v>0</v>
      </c>
      <c r="H90" s="77">
        <v>0</v>
      </c>
      <c r="I90" s="77">
        <v>0</v>
      </c>
      <c r="J90" s="77">
        <v>0</v>
      </c>
      <c r="K90" s="77">
        <v>0</v>
      </c>
      <c r="L90" s="77">
        <v>7</v>
      </c>
      <c r="M90" s="77">
        <v>10</v>
      </c>
      <c r="N90" s="77">
        <v>7</v>
      </c>
      <c r="O90" s="77">
        <v>3</v>
      </c>
      <c r="P90" s="77">
        <v>2</v>
      </c>
      <c r="Q90" s="77">
        <v>6</v>
      </c>
      <c r="R90" s="77">
        <v>4</v>
      </c>
      <c r="S90" s="77">
        <v>6</v>
      </c>
      <c r="T90" s="77">
        <v>39</v>
      </c>
      <c r="U90" s="77">
        <v>0.313</v>
      </c>
      <c r="V90" s="77">
        <v>2.29</v>
      </c>
      <c r="W90" s="77">
        <v>0</v>
      </c>
      <c r="X90" s="77">
        <v>1</v>
      </c>
      <c r="Y90" s="77">
        <v>0</v>
      </c>
      <c r="Z90" s="77">
        <v>0</v>
      </c>
      <c r="AA90" s="77">
        <v>7</v>
      </c>
      <c r="AB90" s="77">
        <v>10</v>
      </c>
      <c r="AC90" s="77">
        <v>1</v>
      </c>
      <c r="AD90" s="77">
        <v>0</v>
      </c>
      <c r="AE90" s="77">
        <v>1</v>
      </c>
      <c r="AF90" s="77">
        <v>1</v>
      </c>
      <c r="AG90" s="77">
        <v>0</v>
      </c>
      <c r="AH90" s="77">
        <v>144</v>
      </c>
      <c r="AI90" s="77">
        <v>0</v>
      </c>
      <c r="AJ90" s="77">
        <v>0.7</v>
      </c>
      <c r="AK90" s="77">
        <v>0.41</v>
      </c>
      <c r="AL90" s="77">
        <v>0.625</v>
      </c>
      <c r="AM90" s="77">
        <v>1.0349999999999999</v>
      </c>
      <c r="AN90" s="77">
        <v>7.71</v>
      </c>
      <c r="AO90" s="77">
        <v>7.71</v>
      </c>
      <c r="AP90" s="77">
        <v>12.86</v>
      </c>
      <c r="AQ90" s="77">
        <v>1</v>
      </c>
      <c r="AR90" s="77">
        <v>20.57</v>
      </c>
    </row>
    <row r="91" spans="1:44" x14ac:dyDescent="0.2">
      <c r="A91" t="s">
        <v>755</v>
      </c>
      <c r="B91" s="77" t="s">
        <v>236</v>
      </c>
      <c r="C91" s="77">
        <v>4</v>
      </c>
      <c r="D91" s="77">
        <v>6</v>
      </c>
      <c r="E91" s="77">
        <v>5.51</v>
      </c>
      <c r="F91" s="77">
        <v>19</v>
      </c>
      <c r="G91" s="77">
        <v>19</v>
      </c>
      <c r="H91" s="77">
        <v>0</v>
      </c>
      <c r="I91" s="77">
        <v>0</v>
      </c>
      <c r="J91" s="77">
        <v>0</v>
      </c>
      <c r="K91" s="77">
        <v>0</v>
      </c>
      <c r="L91" s="77">
        <v>98</v>
      </c>
      <c r="M91" s="77">
        <v>106</v>
      </c>
      <c r="N91" s="77">
        <v>66</v>
      </c>
      <c r="O91" s="77">
        <v>60</v>
      </c>
      <c r="P91" s="77">
        <v>6</v>
      </c>
      <c r="Q91" s="77">
        <v>56</v>
      </c>
      <c r="R91" s="77">
        <v>2</v>
      </c>
      <c r="S91" s="77">
        <v>93</v>
      </c>
      <c r="T91" s="77">
        <v>452</v>
      </c>
      <c r="U91" s="77">
        <v>0.27900000000000003</v>
      </c>
      <c r="V91" s="77">
        <v>1.65</v>
      </c>
      <c r="W91" s="77">
        <v>11</v>
      </c>
      <c r="X91" s="77">
        <v>0</v>
      </c>
      <c r="Y91" s="77">
        <v>0</v>
      </c>
      <c r="Z91" s="77">
        <v>17</v>
      </c>
      <c r="AA91" s="77">
        <v>132</v>
      </c>
      <c r="AB91" s="77">
        <v>54</v>
      </c>
      <c r="AC91" s="77">
        <v>9</v>
      </c>
      <c r="AD91" s="77">
        <v>0</v>
      </c>
      <c r="AE91" s="77">
        <v>1</v>
      </c>
      <c r="AF91" s="77">
        <v>2</v>
      </c>
      <c r="AG91" s="77">
        <v>0</v>
      </c>
      <c r="AH91" s="77">
        <v>1713</v>
      </c>
      <c r="AI91" s="77">
        <v>0.4</v>
      </c>
      <c r="AJ91" s="77">
        <v>2.44</v>
      </c>
      <c r="AK91" s="77">
        <v>0.38600000000000001</v>
      </c>
      <c r="AL91" s="77">
        <v>0.42399999999999999</v>
      </c>
      <c r="AM91" s="77">
        <v>0.81</v>
      </c>
      <c r="AN91" s="77">
        <v>8.5399999999999991</v>
      </c>
      <c r="AO91" s="77">
        <v>5.14</v>
      </c>
      <c r="AP91" s="77">
        <v>9.73</v>
      </c>
      <c r="AQ91" s="77">
        <v>1.66</v>
      </c>
      <c r="AR91" s="77">
        <v>17.48</v>
      </c>
    </row>
    <row r="92" spans="1:44" x14ac:dyDescent="0.2">
      <c r="A92" s="42" t="s">
        <v>756</v>
      </c>
      <c r="B92" s="77" t="s">
        <v>236</v>
      </c>
      <c r="C92" s="77">
        <v>4</v>
      </c>
      <c r="D92" s="77">
        <v>7</v>
      </c>
      <c r="E92" s="77">
        <v>5.23</v>
      </c>
      <c r="F92" s="77">
        <v>22</v>
      </c>
      <c r="G92" s="77">
        <v>15</v>
      </c>
      <c r="H92" s="77">
        <v>0</v>
      </c>
      <c r="I92" s="77">
        <v>0</v>
      </c>
      <c r="J92" s="77">
        <v>0</v>
      </c>
      <c r="K92" s="77">
        <v>0</v>
      </c>
      <c r="L92" s="77">
        <v>86</v>
      </c>
      <c r="M92" s="77">
        <v>96</v>
      </c>
      <c r="N92" s="77">
        <v>54</v>
      </c>
      <c r="O92" s="77">
        <v>50</v>
      </c>
      <c r="P92" s="77">
        <v>7</v>
      </c>
      <c r="Q92" s="77">
        <v>28</v>
      </c>
      <c r="R92" s="77">
        <v>1</v>
      </c>
      <c r="S92" s="77">
        <v>74</v>
      </c>
      <c r="T92" s="77">
        <v>377</v>
      </c>
      <c r="U92" s="77">
        <v>0.28000000000000003</v>
      </c>
      <c r="V92" s="77">
        <v>1.44</v>
      </c>
      <c r="W92" s="77">
        <v>0</v>
      </c>
      <c r="X92" s="77">
        <v>2</v>
      </c>
      <c r="Y92" s="77">
        <v>1</v>
      </c>
      <c r="Z92" s="77">
        <v>6</v>
      </c>
      <c r="AA92" s="77">
        <v>80</v>
      </c>
      <c r="AB92" s="77">
        <v>99</v>
      </c>
      <c r="AC92" s="77">
        <v>3</v>
      </c>
      <c r="AD92" s="77">
        <v>0</v>
      </c>
      <c r="AE92" s="77">
        <v>9</v>
      </c>
      <c r="AF92" s="77">
        <v>3</v>
      </c>
      <c r="AG92" s="77">
        <v>0</v>
      </c>
      <c r="AH92" s="77">
        <v>1462</v>
      </c>
      <c r="AI92" s="77">
        <v>0.36399999999999999</v>
      </c>
      <c r="AJ92" s="77">
        <v>0.81</v>
      </c>
      <c r="AK92" s="77">
        <v>0.33</v>
      </c>
      <c r="AL92" s="77">
        <v>0.42</v>
      </c>
      <c r="AM92" s="77">
        <v>0.75</v>
      </c>
      <c r="AN92" s="77">
        <v>7.74</v>
      </c>
      <c r="AO92" s="77">
        <v>2.93</v>
      </c>
      <c r="AP92" s="77">
        <v>10.050000000000001</v>
      </c>
      <c r="AQ92" s="77">
        <v>2.64</v>
      </c>
      <c r="AR92" s="77">
        <v>17</v>
      </c>
    </row>
    <row r="93" spans="1:44" x14ac:dyDescent="0.2">
      <c r="A93" t="s">
        <v>520</v>
      </c>
      <c r="B93" s="77" t="s">
        <v>236</v>
      </c>
      <c r="C93" s="77">
        <v>4</v>
      </c>
      <c r="D93" s="77">
        <v>0</v>
      </c>
      <c r="E93" s="77">
        <v>3.28</v>
      </c>
      <c r="F93" s="77">
        <v>31</v>
      </c>
      <c r="G93" s="77">
        <v>0</v>
      </c>
      <c r="H93" s="77">
        <v>0</v>
      </c>
      <c r="I93" s="77">
        <v>0</v>
      </c>
      <c r="J93" s="77">
        <v>0</v>
      </c>
      <c r="K93" s="77">
        <v>1</v>
      </c>
      <c r="L93" s="77">
        <v>24.2</v>
      </c>
      <c r="M93" s="77">
        <v>22</v>
      </c>
      <c r="N93" s="77">
        <v>10</v>
      </c>
      <c r="O93" s="77">
        <v>9</v>
      </c>
      <c r="P93" s="77">
        <v>4</v>
      </c>
      <c r="Q93" s="77">
        <v>16</v>
      </c>
      <c r="R93" s="77">
        <v>2</v>
      </c>
      <c r="S93" s="77">
        <v>24</v>
      </c>
      <c r="T93" s="77">
        <v>110</v>
      </c>
      <c r="U93" s="77">
        <v>0.23400000000000001</v>
      </c>
      <c r="V93" s="77">
        <v>1.54</v>
      </c>
      <c r="W93" s="77">
        <v>0</v>
      </c>
      <c r="X93" s="77">
        <v>6</v>
      </c>
      <c r="Y93" s="77">
        <v>1</v>
      </c>
      <c r="Z93" s="77">
        <v>2</v>
      </c>
      <c r="AA93" s="77">
        <v>29</v>
      </c>
      <c r="AB93" s="77">
        <v>19</v>
      </c>
      <c r="AC93" s="77">
        <v>1</v>
      </c>
      <c r="AD93" s="77">
        <v>0</v>
      </c>
      <c r="AE93" s="77">
        <v>1</v>
      </c>
      <c r="AF93" s="77">
        <v>0</v>
      </c>
      <c r="AG93" s="77">
        <v>0</v>
      </c>
      <c r="AH93" s="77">
        <v>461</v>
      </c>
      <c r="AI93" s="77">
        <v>1</v>
      </c>
      <c r="AJ93" s="77">
        <v>1.53</v>
      </c>
      <c r="AK93" s="77">
        <v>0.34499999999999997</v>
      </c>
      <c r="AL93" s="77">
        <v>0.44700000000000001</v>
      </c>
      <c r="AM93" s="77">
        <v>0.79200000000000004</v>
      </c>
      <c r="AN93" s="77">
        <v>8.76</v>
      </c>
      <c r="AO93" s="77">
        <v>5.84</v>
      </c>
      <c r="AP93" s="77">
        <v>8.0299999999999994</v>
      </c>
      <c r="AQ93" s="77">
        <v>1.5</v>
      </c>
      <c r="AR93" s="77">
        <v>18.690000000000001</v>
      </c>
    </row>
    <row r="94" spans="1:44" x14ac:dyDescent="0.2">
      <c r="A94" t="s">
        <v>759</v>
      </c>
      <c r="B94" s="77" t="s">
        <v>236</v>
      </c>
      <c r="C94" s="77">
        <v>0</v>
      </c>
      <c r="D94" s="77">
        <v>1</v>
      </c>
      <c r="E94" s="77">
        <v>5</v>
      </c>
      <c r="F94" s="77">
        <v>13</v>
      </c>
      <c r="G94" s="77">
        <v>0</v>
      </c>
      <c r="H94" s="77">
        <v>0</v>
      </c>
      <c r="I94" s="77">
        <v>0</v>
      </c>
      <c r="J94" s="77">
        <v>0</v>
      </c>
      <c r="K94" s="77">
        <v>0</v>
      </c>
      <c r="L94" s="77">
        <v>9</v>
      </c>
      <c r="M94" s="77">
        <v>13</v>
      </c>
      <c r="N94" s="77">
        <v>7</v>
      </c>
      <c r="O94" s="77">
        <v>5</v>
      </c>
      <c r="P94" s="77">
        <v>2</v>
      </c>
      <c r="Q94" s="77">
        <v>1</v>
      </c>
      <c r="R94" s="77">
        <v>0</v>
      </c>
      <c r="S94" s="77">
        <v>13</v>
      </c>
      <c r="T94" s="77">
        <v>40</v>
      </c>
      <c r="U94" s="77">
        <v>0.33300000000000002</v>
      </c>
      <c r="V94" s="77">
        <v>1.56</v>
      </c>
      <c r="W94" s="77">
        <v>0</v>
      </c>
      <c r="X94" s="77">
        <v>2</v>
      </c>
      <c r="Y94" s="77">
        <v>1</v>
      </c>
      <c r="Z94" s="77">
        <v>0</v>
      </c>
      <c r="AA94" s="77">
        <v>7</v>
      </c>
      <c r="AB94" s="77">
        <v>6</v>
      </c>
      <c r="AC94" s="77">
        <v>1</v>
      </c>
      <c r="AD94" s="77">
        <v>0</v>
      </c>
      <c r="AE94" s="77">
        <v>0</v>
      </c>
      <c r="AF94" s="77">
        <v>1</v>
      </c>
      <c r="AG94" s="77">
        <v>0</v>
      </c>
      <c r="AH94" s="77">
        <v>160</v>
      </c>
      <c r="AI94" s="77">
        <v>0</v>
      </c>
      <c r="AJ94" s="77">
        <v>1.17</v>
      </c>
      <c r="AK94" s="77">
        <v>0.35</v>
      </c>
      <c r="AL94" s="77">
        <v>0.59</v>
      </c>
      <c r="AM94" s="77">
        <v>0.94</v>
      </c>
      <c r="AN94" s="77">
        <v>13</v>
      </c>
      <c r="AO94" s="77">
        <v>1</v>
      </c>
      <c r="AP94" s="77">
        <v>13</v>
      </c>
      <c r="AQ94" s="77">
        <v>13</v>
      </c>
      <c r="AR94" s="77">
        <v>17.78</v>
      </c>
    </row>
    <row r="95" spans="1:44" x14ac:dyDescent="0.2">
      <c r="A95" t="s">
        <v>1191</v>
      </c>
      <c r="B95" s="77" t="s">
        <v>236</v>
      </c>
      <c r="C95" s="77">
        <v>0</v>
      </c>
      <c r="D95" s="77">
        <v>0</v>
      </c>
      <c r="E95" s="77">
        <v>20.25</v>
      </c>
      <c r="F95" s="77">
        <v>3</v>
      </c>
      <c r="G95" s="77">
        <v>0</v>
      </c>
      <c r="H95" s="77">
        <v>0</v>
      </c>
      <c r="I95" s="77">
        <v>0</v>
      </c>
      <c r="J95" s="77">
        <v>0</v>
      </c>
      <c r="K95" s="77">
        <v>0</v>
      </c>
      <c r="L95" s="77">
        <v>2.2000000000000002</v>
      </c>
      <c r="M95" s="77">
        <v>8</v>
      </c>
      <c r="N95" s="77">
        <v>6</v>
      </c>
      <c r="O95" s="77">
        <v>6</v>
      </c>
      <c r="P95" s="77">
        <v>3</v>
      </c>
      <c r="Q95" s="77">
        <v>1</v>
      </c>
      <c r="R95" s="77">
        <v>0</v>
      </c>
      <c r="S95" s="77">
        <v>1</v>
      </c>
      <c r="T95" s="77">
        <v>19</v>
      </c>
      <c r="U95" s="77">
        <v>0.5</v>
      </c>
      <c r="V95" s="77">
        <v>3.38</v>
      </c>
      <c r="W95" s="77">
        <v>2</v>
      </c>
      <c r="X95" s="77">
        <v>2</v>
      </c>
      <c r="Y95" s="77">
        <v>0</v>
      </c>
      <c r="Z95" s="77">
        <v>0</v>
      </c>
      <c r="AA95" s="77">
        <v>3</v>
      </c>
      <c r="AB95" s="77">
        <v>4</v>
      </c>
      <c r="AC95" s="77">
        <v>0</v>
      </c>
      <c r="AD95" s="77">
        <v>0</v>
      </c>
      <c r="AE95" s="77">
        <v>0</v>
      </c>
      <c r="AF95" s="77">
        <v>0</v>
      </c>
      <c r="AG95" s="77">
        <v>0</v>
      </c>
      <c r="AH95" s="77">
        <v>69</v>
      </c>
      <c r="AI95" s="77" t="s">
        <v>342</v>
      </c>
      <c r="AJ95" s="77">
        <v>0.75</v>
      </c>
      <c r="AK95" s="77">
        <v>0.57899999999999996</v>
      </c>
      <c r="AL95" s="77">
        <v>1.1879999999999999</v>
      </c>
      <c r="AM95" s="77">
        <v>1.766</v>
      </c>
      <c r="AN95" s="77">
        <v>3.38</v>
      </c>
      <c r="AO95" s="77">
        <v>3.38</v>
      </c>
      <c r="AP95" s="77">
        <v>27</v>
      </c>
      <c r="AQ95" s="77">
        <v>1</v>
      </c>
      <c r="AR95" s="77">
        <v>25.87</v>
      </c>
    </row>
    <row r="96" spans="1:44" x14ac:dyDescent="0.2">
      <c r="A96" s="42" t="s">
        <v>681</v>
      </c>
      <c r="B96" s="77" t="s">
        <v>236</v>
      </c>
      <c r="C96" s="77">
        <v>0</v>
      </c>
      <c r="D96" s="77">
        <v>3</v>
      </c>
      <c r="E96" s="77">
        <v>2.74</v>
      </c>
      <c r="F96" s="77">
        <v>73</v>
      </c>
      <c r="G96" s="77">
        <v>0</v>
      </c>
      <c r="H96" s="77">
        <v>0</v>
      </c>
      <c r="I96" s="77">
        <v>0</v>
      </c>
      <c r="J96" s="77">
        <v>1</v>
      </c>
      <c r="K96" s="77">
        <v>3</v>
      </c>
      <c r="L96" s="77">
        <v>46</v>
      </c>
      <c r="M96" s="77">
        <v>42</v>
      </c>
      <c r="N96" s="77">
        <v>19</v>
      </c>
      <c r="O96" s="77">
        <v>14</v>
      </c>
      <c r="P96" s="77">
        <v>1</v>
      </c>
      <c r="Q96" s="77">
        <v>19</v>
      </c>
      <c r="R96" s="77">
        <v>3</v>
      </c>
      <c r="S96" s="77">
        <v>46</v>
      </c>
      <c r="T96" s="77">
        <v>196</v>
      </c>
      <c r="U96" s="77">
        <v>0.246</v>
      </c>
      <c r="V96" s="77">
        <v>1.33</v>
      </c>
      <c r="W96" s="77">
        <v>3</v>
      </c>
      <c r="X96" s="77">
        <v>8</v>
      </c>
      <c r="Y96" s="77">
        <v>14</v>
      </c>
      <c r="Z96" s="77">
        <v>5</v>
      </c>
      <c r="AA96" s="77">
        <v>56</v>
      </c>
      <c r="AB96" s="77">
        <v>30</v>
      </c>
      <c r="AC96" s="77">
        <v>2</v>
      </c>
      <c r="AD96" s="77">
        <v>0</v>
      </c>
      <c r="AE96" s="77">
        <v>2</v>
      </c>
      <c r="AF96" s="77">
        <v>1</v>
      </c>
      <c r="AG96" s="77">
        <v>1</v>
      </c>
      <c r="AH96" s="77">
        <v>748</v>
      </c>
      <c r="AI96" s="77">
        <v>0</v>
      </c>
      <c r="AJ96" s="77">
        <v>1.87</v>
      </c>
      <c r="AK96" s="77">
        <v>0.32800000000000001</v>
      </c>
      <c r="AL96" s="77">
        <v>0.32700000000000001</v>
      </c>
      <c r="AM96" s="77">
        <v>0.65600000000000003</v>
      </c>
      <c r="AN96" s="77">
        <v>9</v>
      </c>
      <c r="AO96" s="77">
        <v>3.72</v>
      </c>
      <c r="AP96" s="77">
        <v>8.2200000000000006</v>
      </c>
      <c r="AQ96" s="77">
        <v>2.42</v>
      </c>
      <c r="AR96" s="77">
        <v>16.260000000000002</v>
      </c>
    </row>
    <row r="97" spans="1:44" x14ac:dyDescent="0.2">
      <c r="A97" s="42" t="s">
        <v>751</v>
      </c>
      <c r="B97" s="77" t="s">
        <v>236</v>
      </c>
      <c r="C97" s="77">
        <v>6</v>
      </c>
      <c r="D97" s="77">
        <v>8</v>
      </c>
      <c r="E97" s="77">
        <v>4.25</v>
      </c>
      <c r="F97" s="77">
        <v>20</v>
      </c>
      <c r="G97" s="77">
        <v>20</v>
      </c>
      <c r="H97" s="77">
        <v>1</v>
      </c>
      <c r="I97" s="77">
        <v>1</v>
      </c>
      <c r="J97" s="77">
        <v>0</v>
      </c>
      <c r="K97" s="77">
        <v>0</v>
      </c>
      <c r="L97" s="77">
        <v>110</v>
      </c>
      <c r="M97" s="77">
        <v>117</v>
      </c>
      <c r="N97" s="77">
        <v>57</v>
      </c>
      <c r="O97" s="77">
        <v>52</v>
      </c>
      <c r="P97" s="77">
        <v>13</v>
      </c>
      <c r="Q97" s="77">
        <v>35</v>
      </c>
      <c r="R97" s="77">
        <v>4</v>
      </c>
      <c r="S97" s="77">
        <v>120</v>
      </c>
      <c r="T97" s="77">
        <v>474</v>
      </c>
      <c r="U97" s="77">
        <v>0.27200000000000002</v>
      </c>
      <c r="V97" s="77">
        <v>1.38</v>
      </c>
      <c r="W97" s="77">
        <v>3</v>
      </c>
      <c r="X97" s="77">
        <v>0</v>
      </c>
      <c r="Y97" s="77">
        <v>0</v>
      </c>
      <c r="Z97" s="77">
        <v>9</v>
      </c>
      <c r="AA97" s="77">
        <v>80</v>
      </c>
      <c r="AB97" s="77">
        <v>119</v>
      </c>
      <c r="AC97" s="77">
        <v>3</v>
      </c>
      <c r="AD97" s="77">
        <v>0</v>
      </c>
      <c r="AE97" s="77">
        <v>3</v>
      </c>
      <c r="AF97" s="77">
        <v>2</v>
      </c>
      <c r="AG97" s="77">
        <v>1</v>
      </c>
      <c r="AH97" s="77">
        <v>1869</v>
      </c>
      <c r="AI97" s="77">
        <v>0.42899999999999999</v>
      </c>
      <c r="AJ97" s="77">
        <v>0.67</v>
      </c>
      <c r="AK97" s="77">
        <v>0.32800000000000001</v>
      </c>
      <c r="AL97" s="77">
        <v>0.42299999999999999</v>
      </c>
      <c r="AM97" s="77">
        <v>0.751</v>
      </c>
      <c r="AN97" s="77">
        <v>9.82</v>
      </c>
      <c r="AO97" s="77">
        <v>2.86</v>
      </c>
      <c r="AP97" s="77">
        <v>9.57</v>
      </c>
      <c r="AQ97" s="77">
        <v>3.43</v>
      </c>
      <c r="AR97" s="77">
        <v>16.989999999999998</v>
      </c>
    </row>
    <row r="98" spans="1:44" x14ac:dyDescent="0.2">
      <c r="A98" s="42" t="s">
        <v>753</v>
      </c>
      <c r="B98" s="77" t="s">
        <v>236</v>
      </c>
      <c r="C98" s="77">
        <v>5</v>
      </c>
      <c r="D98" s="77">
        <v>5</v>
      </c>
      <c r="E98" s="77">
        <v>2.59</v>
      </c>
      <c r="F98" s="77">
        <v>80</v>
      </c>
      <c r="G98" s="77">
        <v>0</v>
      </c>
      <c r="H98" s="77">
        <v>0</v>
      </c>
      <c r="I98" s="77">
        <v>0</v>
      </c>
      <c r="J98" s="77">
        <v>2</v>
      </c>
      <c r="K98" s="77">
        <v>9</v>
      </c>
      <c r="L98" s="77">
        <v>76.099999999999994</v>
      </c>
      <c r="M98" s="77">
        <v>61</v>
      </c>
      <c r="N98" s="77">
        <v>26</v>
      </c>
      <c r="O98" s="77">
        <v>22</v>
      </c>
      <c r="P98" s="77">
        <v>6</v>
      </c>
      <c r="Q98" s="77">
        <v>22</v>
      </c>
      <c r="R98" s="77">
        <v>4</v>
      </c>
      <c r="S98" s="77">
        <v>64</v>
      </c>
      <c r="T98" s="77">
        <v>313</v>
      </c>
      <c r="U98" s="77">
        <v>0.216</v>
      </c>
      <c r="V98" s="77">
        <v>1.0900000000000001</v>
      </c>
      <c r="W98" s="77">
        <v>2</v>
      </c>
      <c r="X98" s="77">
        <v>16</v>
      </c>
      <c r="Y98" s="77">
        <v>24</v>
      </c>
      <c r="Z98" s="77">
        <v>3</v>
      </c>
      <c r="AA98" s="77">
        <v>85</v>
      </c>
      <c r="AB98" s="77">
        <v>79</v>
      </c>
      <c r="AC98" s="77">
        <v>4</v>
      </c>
      <c r="AD98" s="77">
        <v>1</v>
      </c>
      <c r="AE98" s="77">
        <v>11</v>
      </c>
      <c r="AF98" s="77">
        <v>2</v>
      </c>
      <c r="AG98" s="77">
        <v>0</v>
      </c>
      <c r="AH98" s="77">
        <v>1247</v>
      </c>
      <c r="AI98" s="77">
        <v>0.5</v>
      </c>
      <c r="AJ98" s="77">
        <v>1.08</v>
      </c>
      <c r="AK98" s="77">
        <v>0.27600000000000002</v>
      </c>
      <c r="AL98" s="77">
        <v>0.32600000000000001</v>
      </c>
      <c r="AM98" s="77">
        <v>0.60199999999999998</v>
      </c>
      <c r="AN98" s="77">
        <v>7.55</v>
      </c>
      <c r="AO98" s="77">
        <v>2.59</v>
      </c>
      <c r="AP98" s="77">
        <v>7.19</v>
      </c>
      <c r="AQ98" s="77">
        <v>2.91</v>
      </c>
      <c r="AR98" s="77">
        <v>16.34</v>
      </c>
    </row>
    <row r="99" spans="1:44" x14ac:dyDescent="0.2">
      <c r="A99" s="42" t="s">
        <v>747</v>
      </c>
      <c r="B99" s="77" t="s">
        <v>236</v>
      </c>
      <c r="C99" s="77">
        <v>6</v>
      </c>
      <c r="D99" s="77">
        <v>9</v>
      </c>
      <c r="E99" s="77">
        <v>4.76</v>
      </c>
      <c r="F99" s="77">
        <v>25</v>
      </c>
      <c r="G99" s="77">
        <v>16</v>
      </c>
      <c r="H99" s="77">
        <v>1</v>
      </c>
      <c r="I99" s="77">
        <v>1</v>
      </c>
      <c r="J99" s="77">
        <v>0</v>
      </c>
      <c r="K99" s="77">
        <v>0</v>
      </c>
      <c r="L99" s="77">
        <v>104</v>
      </c>
      <c r="M99" s="77">
        <v>120</v>
      </c>
      <c r="N99" s="77">
        <v>66</v>
      </c>
      <c r="O99" s="77">
        <v>55</v>
      </c>
      <c r="P99" s="77">
        <v>18</v>
      </c>
      <c r="Q99" s="77">
        <v>14</v>
      </c>
      <c r="R99" s="77">
        <v>3</v>
      </c>
      <c r="S99" s="77">
        <v>94</v>
      </c>
      <c r="T99" s="77">
        <v>446</v>
      </c>
      <c r="U99" s="77">
        <v>0.28100000000000003</v>
      </c>
      <c r="V99" s="77">
        <v>1.29</v>
      </c>
      <c r="W99" s="77">
        <v>1</v>
      </c>
      <c r="X99" s="77">
        <v>6</v>
      </c>
      <c r="Y99" s="77">
        <v>0</v>
      </c>
      <c r="Z99" s="77">
        <v>3</v>
      </c>
      <c r="AA99" s="77">
        <v>103</v>
      </c>
      <c r="AB99" s="77">
        <v>114</v>
      </c>
      <c r="AC99" s="77">
        <v>6</v>
      </c>
      <c r="AD99" s="77">
        <v>0</v>
      </c>
      <c r="AE99" s="77">
        <v>1</v>
      </c>
      <c r="AF99" s="77">
        <v>2</v>
      </c>
      <c r="AG99" s="77">
        <v>0</v>
      </c>
      <c r="AH99" s="77">
        <v>1715</v>
      </c>
      <c r="AI99" s="77">
        <v>0.4</v>
      </c>
      <c r="AJ99" s="77">
        <v>0.9</v>
      </c>
      <c r="AK99" s="77">
        <v>0.30299999999999999</v>
      </c>
      <c r="AL99" s="77">
        <v>0.47799999999999998</v>
      </c>
      <c r="AM99" s="77">
        <v>0.78100000000000003</v>
      </c>
      <c r="AN99" s="77">
        <v>8.1300000000000008</v>
      </c>
      <c r="AO99" s="77">
        <v>1.21</v>
      </c>
      <c r="AP99" s="77">
        <v>10.38</v>
      </c>
      <c r="AQ99" s="77">
        <v>6.71</v>
      </c>
      <c r="AR99" s="77">
        <v>16.489999999999998</v>
      </c>
    </row>
    <row r="100" spans="1:44" x14ac:dyDescent="0.2">
      <c r="A100" t="s">
        <v>748</v>
      </c>
      <c r="B100" s="77" t="s">
        <v>236</v>
      </c>
      <c r="C100" s="77">
        <v>0</v>
      </c>
      <c r="D100" s="77">
        <v>1</v>
      </c>
      <c r="E100" s="77">
        <v>7.11</v>
      </c>
      <c r="F100" s="77">
        <v>7</v>
      </c>
      <c r="G100" s="77">
        <v>0</v>
      </c>
      <c r="H100" s="77">
        <v>0</v>
      </c>
      <c r="I100" s="77">
        <v>0</v>
      </c>
      <c r="J100" s="77">
        <v>0</v>
      </c>
      <c r="K100" s="77">
        <v>0</v>
      </c>
      <c r="L100" s="77">
        <v>6.1</v>
      </c>
      <c r="M100" s="77">
        <v>4</v>
      </c>
      <c r="N100" s="77">
        <v>5</v>
      </c>
      <c r="O100" s="77">
        <v>5</v>
      </c>
      <c r="P100" s="77">
        <v>0</v>
      </c>
      <c r="Q100" s="77">
        <v>7</v>
      </c>
      <c r="R100" s="77">
        <v>2</v>
      </c>
      <c r="S100" s="77">
        <v>7</v>
      </c>
      <c r="T100" s="77">
        <v>30</v>
      </c>
      <c r="U100" s="77">
        <v>0.182</v>
      </c>
      <c r="V100" s="77">
        <v>1.74</v>
      </c>
      <c r="W100" s="77">
        <v>1</v>
      </c>
      <c r="X100" s="77">
        <v>3</v>
      </c>
      <c r="Y100" s="77">
        <v>0</v>
      </c>
      <c r="Z100" s="77">
        <v>0</v>
      </c>
      <c r="AA100" s="77">
        <v>6</v>
      </c>
      <c r="AB100" s="77">
        <v>5</v>
      </c>
      <c r="AC100" s="77">
        <v>0</v>
      </c>
      <c r="AD100" s="77">
        <v>0</v>
      </c>
      <c r="AE100" s="77">
        <v>2</v>
      </c>
      <c r="AF100" s="77">
        <v>1</v>
      </c>
      <c r="AG100" s="77">
        <v>0</v>
      </c>
      <c r="AH100" s="77">
        <v>125</v>
      </c>
      <c r="AI100" s="77">
        <v>0</v>
      </c>
      <c r="AJ100" s="77">
        <v>1.2</v>
      </c>
      <c r="AK100" s="77">
        <v>0.4</v>
      </c>
      <c r="AL100" s="77">
        <v>0.27300000000000002</v>
      </c>
      <c r="AM100" s="77">
        <v>0.67300000000000004</v>
      </c>
      <c r="AN100" s="77">
        <v>9.9499999999999993</v>
      </c>
      <c r="AO100" s="77">
        <v>9.9499999999999993</v>
      </c>
      <c r="AP100" s="77">
        <v>5.68</v>
      </c>
      <c r="AQ100" s="77">
        <v>1</v>
      </c>
      <c r="AR100" s="77">
        <v>19.739999999999998</v>
      </c>
    </row>
    <row r="101" spans="1:44" x14ac:dyDescent="0.2">
      <c r="A101" s="96"/>
      <c r="B101" s="77"/>
      <c r="C101" s="77"/>
      <c r="D101" s="77"/>
      <c r="E101" s="98"/>
      <c r="F101" s="77"/>
      <c r="G101" s="77"/>
      <c r="H101" s="77"/>
      <c r="I101" s="77"/>
      <c r="J101" s="77"/>
      <c r="K101" s="98"/>
      <c r="L101" s="98"/>
      <c r="M101" s="77"/>
      <c r="N101" s="77"/>
      <c r="O101" s="77"/>
      <c r="P101" s="77"/>
      <c r="Q101" s="77"/>
      <c r="R101" s="77"/>
      <c r="S101" s="77"/>
      <c r="T101" s="77"/>
      <c r="U101" s="101"/>
      <c r="V101" s="98"/>
      <c r="W101" s="77"/>
      <c r="X101" s="77"/>
      <c r="Y101" s="77"/>
      <c r="Z101" s="77"/>
      <c r="AA101" s="77"/>
      <c r="AB101" s="77"/>
      <c r="AC101" s="77"/>
      <c r="AD101" s="77"/>
      <c r="AE101" s="77"/>
      <c r="AF101" s="77"/>
      <c r="AG101" s="77"/>
      <c r="AH101" s="101"/>
      <c r="AI101" s="101"/>
      <c r="AJ101" s="101"/>
      <c r="AK101" s="101"/>
      <c r="AL101" s="101"/>
      <c r="AM101" s="101"/>
      <c r="AN101" s="98"/>
      <c r="AO101" s="98"/>
      <c r="AP101" s="98"/>
      <c r="AQ101" s="98"/>
    </row>
    <row r="102" spans="1:44" ht="25.5" x14ac:dyDescent="0.2">
      <c r="A102" s="185" t="s">
        <v>151</v>
      </c>
      <c r="B102" s="185" t="s">
        <v>245</v>
      </c>
      <c r="C102" s="185" t="s">
        <v>301</v>
      </c>
      <c r="D102" s="185" t="s">
        <v>302</v>
      </c>
      <c r="E102" s="185" t="s">
        <v>152</v>
      </c>
      <c r="F102" s="185" t="s">
        <v>303</v>
      </c>
      <c r="G102" s="185" t="s">
        <v>304</v>
      </c>
      <c r="H102" s="185" t="s">
        <v>316</v>
      </c>
      <c r="I102" s="185" t="s">
        <v>317</v>
      </c>
      <c r="J102" s="185" t="s">
        <v>305</v>
      </c>
      <c r="K102" s="185" t="s">
        <v>306</v>
      </c>
      <c r="L102" s="185" t="s">
        <v>307</v>
      </c>
      <c r="M102" s="185" t="s">
        <v>308</v>
      </c>
      <c r="N102" s="185" t="s">
        <v>309</v>
      </c>
      <c r="O102" s="185" t="s">
        <v>310</v>
      </c>
      <c r="P102" s="185" t="s">
        <v>311</v>
      </c>
      <c r="Q102" s="185" t="s">
        <v>312</v>
      </c>
      <c r="R102" s="185" t="s">
        <v>319</v>
      </c>
      <c r="S102" s="185" t="s">
        <v>313</v>
      </c>
      <c r="T102" s="185" t="s">
        <v>330</v>
      </c>
      <c r="U102" s="185" t="s">
        <v>314</v>
      </c>
      <c r="V102" s="185" t="s">
        <v>315</v>
      </c>
      <c r="W102" s="185" t="s">
        <v>318</v>
      </c>
      <c r="X102" s="185" t="s">
        <v>320</v>
      </c>
      <c r="Y102" s="185" t="s">
        <v>321</v>
      </c>
      <c r="Z102" s="185" t="s">
        <v>322</v>
      </c>
      <c r="AA102" s="185" t="s">
        <v>323</v>
      </c>
      <c r="AB102" s="185" t="s">
        <v>324</v>
      </c>
      <c r="AC102" s="185" t="s">
        <v>325</v>
      </c>
      <c r="AD102" s="185" t="s">
        <v>326</v>
      </c>
      <c r="AE102" s="185" t="s">
        <v>327</v>
      </c>
      <c r="AF102" s="185" t="s">
        <v>328</v>
      </c>
      <c r="AG102" s="185" t="s">
        <v>329</v>
      </c>
      <c r="AH102" s="185" t="s">
        <v>331</v>
      </c>
      <c r="AI102" s="185" t="s">
        <v>332</v>
      </c>
      <c r="AJ102" s="185" t="s">
        <v>333</v>
      </c>
      <c r="AK102" s="185" t="s">
        <v>334</v>
      </c>
      <c r="AL102" s="185" t="s">
        <v>1097</v>
      </c>
      <c r="AM102" s="185" t="s">
        <v>336</v>
      </c>
      <c r="AN102" s="185" t="s">
        <v>337</v>
      </c>
      <c r="AO102" s="185" t="s">
        <v>338</v>
      </c>
      <c r="AP102" s="185" t="s">
        <v>339</v>
      </c>
      <c r="AQ102" s="185" t="s">
        <v>340</v>
      </c>
      <c r="AR102" s="185" t="s">
        <v>341</v>
      </c>
    </row>
    <row r="103" spans="1:44" x14ac:dyDescent="0.2">
      <c r="A103" s="42" t="s">
        <v>778</v>
      </c>
      <c r="B103" s="77" t="s">
        <v>237</v>
      </c>
      <c r="C103" s="77">
        <v>3</v>
      </c>
      <c r="D103" s="77">
        <v>1</v>
      </c>
      <c r="E103" s="77">
        <v>2.5099999999999998</v>
      </c>
      <c r="F103" s="77">
        <v>72</v>
      </c>
      <c r="G103" s="77">
        <v>0</v>
      </c>
      <c r="H103" s="77">
        <v>0</v>
      </c>
      <c r="I103" s="77">
        <v>0</v>
      </c>
      <c r="J103" s="77">
        <v>1</v>
      </c>
      <c r="K103" s="77">
        <v>1</v>
      </c>
      <c r="L103" s="77">
        <v>57.1</v>
      </c>
      <c r="M103" s="77">
        <v>46</v>
      </c>
      <c r="N103" s="77">
        <v>16</v>
      </c>
      <c r="O103" s="77">
        <v>16</v>
      </c>
      <c r="P103" s="77">
        <v>7</v>
      </c>
      <c r="Q103" s="77">
        <v>21</v>
      </c>
      <c r="R103" s="77">
        <v>1</v>
      </c>
      <c r="S103" s="77">
        <v>63</v>
      </c>
      <c r="T103" s="77">
        <v>236</v>
      </c>
      <c r="U103" s="77">
        <v>0.219</v>
      </c>
      <c r="V103" s="77">
        <v>1.17</v>
      </c>
      <c r="W103" s="77">
        <v>3</v>
      </c>
      <c r="X103" s="77">
        <v>15</v>
      </c>
      <c r="Y103" s="77">
        <v>17</v>
      </c>
      <c r="Z103" s="77">
        <v>3</v>
      </c>
      <c r="AA103" s="77">
        <v>50</v>
      </c>
      <c r="AB103" s="77">
        <v>53</v>
      </c>
      <c r="AC103" s="77">
        <v>2</v>
      </c>
      <c r="AD103" s="77">
        <v>2</v>
      </c>
      <c r="AE103" s="77">
        <v>8</v>
      </c>
      <c r="AF103" s="77">
        <v>3</v>
      </c>
      <c r="AG103" s="77">
        <v>0</v>
      </c>
      <c r="AH103" s="77">
        <v>960</v>
      </c>
      <c r="AI103" s="77">
        <v>0.75</v>
      </c>
      <c r="AJ103" s="77">
        <v>0.94</v>
      </c>
      <c r="AK103" s="77">
        <v>0.29699999999999999</v>
      </c>
      <c r="AL103" s="77">
        <v>0.34300000000000003</v>
      </c>
      <c r="AM103" s="77">
        <v>0.63900000000000001</v>
      </c>
      <c r="AN103" s="77">
        <v>9.89</v>
      </c>
      <c r="AO103" s="77">
        <v>3.3</v>
      </c>
      <c r="AP103" s="77">
        <v>7.22</v>
      </c>
      <c r="AQ103" s="77">
        <v>3</v>
      </c>
      <c r="AR103" s="77">
        <v>16.739999999999998</v>
      </c>
    </row>
    <row r="104" spans="1:44" x14ac:dyDescent="0.2">
      <c r="A104" s="42" t="s">
        <v>856</v>
      </c>
      <c r="B104" s="77" t="s">
        <v>237</v>
      </c>
      <c r="C104" s="77">
        <v>2</v>
      </c>
      <c r="D104" s="77">
        <v>5</v>
      </c>
      <c r="E104" s="77">
        <v>3.57</v>
      </c>
      <c r="F104" s="77">
        <v>69</v>
      </c>
      <c r="G104" s="77">
        <v>0</v>
      </c>
      <c r="H104" s="77">
        <v>0</v>
      </c>
      <c r="I104" s="77">
        <v>0</v>
      </c>
      <c r="J104" s="77">
        <v>2</v>
      </c>
      <c r="K104" s="77">
        <v>6</v>
      </c>
      <c r="L104" s="77">
        <v>63</v>
      </c>
      <c r="M104" s="77">
        <v>57</v>
      </c>
      <c r="N104" s="77">
        <v>26</v>
      </c>
      <c r="O104" s="77">
        <v>25</v>
      </c>
      <c r="P104" s="77">
        <v>3</v>
      </c>
      <c r="Q104" s="77">
        <v>24</v>
      </c>
      <c r="R104" s="77">
        <v>3</v>
      </c>
      <c r="S104" s="77">
        <v>59</v>
      </c>
      <c r="T104" s="77">
        <v>263</v>
      </c>
      <c r="U104" s="77">
        <v>0.245</v>
      </c>
      <c r="V104" s="77">
        <v>1.29</v>
      </c>
      <c r="W104" s="77">
        <v>3</v>
      </c>
      <c r="X104" s="77">
        <v>10</v>
      </c>
      <c r="Y104" s="77">
        <v>29</v>
      </c>
      <c r="Z104" s="77">
        <v>8</v>
      </c>
      <c r="AA104" s="77">
        <v>73</v>
      </c>
      <c r="AB104" s="77">
        <v>47</v>
      </c>
      <c r="AC104" s="77">
        <v>3</v>
      </c>
      <c r="AD104" s="77">
        <v>0</v>
      </c>
      <c r="AE104" s="77">
        <v>7</v>
      </c>
      <c r="AF104" s="77">
        <v>2</v>
      </c>
      <c r="AG104" s="77">
        <v>0</v>
      </c>
      <c r="AH104" s="77">
        <v>1039</v>
      </c>
      <c r="AI104" s="77">
        <v>0.28599999999999998</v>
      </c>
      <c r="AJ104" s="77">
        <v>1.55</v>
      </c>
      <c r="AK104" s="77">
        <v>0.32100000000000001</v>
      </c>
      <c r="AL104" s="77">
        <v>0.32600000000000001</v>
      </c>
      <c r="AM104" s="77">
        <v>0.64700000000000002</v>
      </c>
      <c r="AN104" s="77">
        <v>8.43</v>
      </c>
      <c r="AO104" s="77">
        <v>3.43</v>
      </c>
      <c r="AP104" s="77">
        <v>8.14</v>
      </c>
      <c r="AQ104" s="77">
        <v>2.46</v>
      </c>
      <c r="AR104" s="77">
        <v>16.489999999999998</v>
      </c>
    </row>
    <row r="105" spans="1:44" x14ac:dyDescent="0.2">
      <c r="A105" s="42" t="s">
        <v>780</v>
      </c>
      <c r="B105" s="77" t="s">
        <v>237</v>
      </c>
      <c r="C105" s="77">
        <v>5</v>
      </c>
      <c r="D105" s="77">
        <v>2</v>
      </c>
      <c r="E105" s="77">
        <v>3.88</v>
      </c>
      <c r="F105" s="77">
        <v>62</v>
      </c>
      <c r="G105" s="77">
        <v>0</v>
      </c>
      <c r="H105" s="77">
        <v>0</v>
      </c>
      <c r="I105" s="77">
        <v>0</v>
      </c>
      <c r="J105" s="77">
        <v>1</v>
      </c>
      <c r="K105" s="77">
        <v>2</v>
      </c>
      <c r="L105" s="77">
        <v>58</v>
      </c>
      <c r="M105" s="77">
        <v>69</v>
      </c>
      <c r="N105" s="77">
        <v>28</v>
      </c>
      <c r="O105" s="77">
        <v>25</v>
      </c>
      <c r="P105" s="77">
        <v>5</v>
      </c>
      <c r="Q105" s="77">
        <v>20</v>
      </c>
      <c r="R105" s="77">
        <v>2</v>
      </c>
      <c r="S105" s="77">
        <v>41</v>
      </c>
      <c r="T105" s="77">
        <v>257</v>
      </c>
      <c r="U105" s="77">
        <v>0.29899999999999999</v>
      </c>
      <c r="V105" s="77">
        <v>1.53</v>
      </c>
      <c r="W105" s="77">
        <v>2</v>
      </c>
      <c r="X105" s="77">
        <v>24</v>
      </c>
      <c r="Y105" s="77">
        <v>5</v>
      </c>
      <c r="Z105" s="77">
        <v>8</v>
      </c>
      <c r="AA105" s="77">
        <v>79</v>
      </c>
      <c r="AB105" s="77">
        <v>45</v>
      </c>
      <c r="AC105" s="77">
        <v>1</v>
      </c>
      <c r="AD105" s="77">
        <v>0</v>
      </c>
      <c r="AE105" s="77">
        <v>5</v>
      </c>
      <c r="AF105" s="77">
        <v>2</v>
      </c>
      <c r="AG105" s="77">
        <v>1</v>
      </c>
      <c r="AH105" s="77">
        <v>941</v>
      </c>
      <c r="AI105" s="77">
        <v>0.71399999999999997</v>
      </c>
      <c r="AJ105" s="77">
        <v>1.76</v>
      </c>
      <c r="AK105" s="77">
        <v>0.35699999999999998</v>
      </c>
      <c r="AL105" s="77">
        <v>0.433</v>
      </c>
      <c r="AM105" s="77">
        <v>0.79</v>
      </c>
      <c r="AN105" s="77">
        <v>6.36</v>
      </c>
      <c r="AO105" s="77">
        <v>3.1</v>
      </c>
      <c r="AP105" s="77">
        <v>10.71</v>
      </c>
      <c r="AQ105" s="77">
        <v>2.0499999999999998</v>
      </c>
      <c r="AR105" s="77">
        <v>16.22</v>
      </c>
    </row>
    <row r="106" spans="1:44" x14ac:dyDescent="0.2">
      <c r="A106" t="s">
        <v>1202</v>
      </c>
      <c r="B106" s="77" t="s">
        <v>237</v>
      </c>
      <c r="C106" s="77">
        <v>0</v>
      </c>
      <c r="D106" s="77">
        <v>1</v>
      </c>
      <c r="E106" s="77">
        <v>11.57</v>
      </c>
      <c r="F106" s="77">
        <v>4</v>
      </c>
      <c r="G106" s="77">
        <v>2</v>
      </c>
      <c r="H106" s="77">
        <v>0</v>
      </c>
      <c r="I106" s="77">
        <v>0</v>
      </c>
      <c r="J106" s="77">
        <v>0</v>
      </c>
      <c r="K106" s="77">
        <v>0</v>
      </c>
      <c r="L106" s="77">
        <v>9.1</v>
      </c>
      <c r="M106" s="77">
        <v>12</v>
      </c>
      <c r="N106" s="77">
        <v>12</v>
      </c>
      <c r="O106" s="77">
        <v>12</v>
      </c>
      <c r="P106" s="77">
        <v>2</v>
      </c>
      <c r="Q106" s="77">
        <v>5</v>
      </c>
      <c r="R106" s="77">
        <v>0</v>
      </c>
      <c r="S106" s="77">
        <v>11</v>
      </c>
      <c r="T106" s="77">
        <v>46</v>
      </c>
      <c r="U106" s="77">
        <v>0.308</v>
      </c>
      <c r="V106" s="77">
        <v>1.82</v>
      </c>
      <c r="W106" s="77">
        <v>2</v>
      </c>
      <c r="X106" s="77">
        <v>1</v>
      </c>
      <c r="Y106" s="77">
        <v>0</v>
      </c>
      <c r="Z106" s="77">
        <v>1</v>
      </c>
      <c r="AA106" s="77">
        <v>6</v>
      </c>
      <c r="AB106" s="77">
        <v>10</v>
      </c>
      <c r="AC106" s="77">
        <v>0</v>
      </c>
      <c r="AD106" s="77">
        <v>0</v>
      </c>
      <c r="AE106" s="77">
        <v>0</v>
      </c>
      <c r="AF106" s="77">
        <v>0</v>
      </c>
      <c r="AG106" s="77">
        <v>0</v>
      </c>
      <c r="AH106" s="77">
        <v>194</v>
      </c>
      <c r="AI106" s="77">
        <v>0</v>
      </c>
      <c r="AJ106" s="77">
        <v>0.6</v>
      </c>
      <c r="AK106" s="77">
        <v>0.41299999999999998</v>
      </c>
      <c r="AL106" s="77">
        <v>0.64100000000000001</v>
      </c>
      <c r="AM106" s="77">
        <v>1.054</v>
      </c>
      <c r="AN106" s="77">
        <v>10.61</v>
      </c>
      <c r="AO106" s="77">
        <v>4.82</v>
      </c>
      <c r="AP106" s="77">
        <v>11.57</v>
      </c>
      <c r="AQ106" s="77">
        <v>2.2000000000000002</v>
      </c>
      <c r="AR106" s="77">
        <v>20.79</v>
      </c>
    </row>
    <row r="107" spans="1:44" x14ac:dyDescent="0.2">
      <c r="A107" s="42" t="s">
        <v>1193</v>
      </c>
      <c r="B107" s="77" t="s">
        <v>237</v>
      </c>
      <c r="C107" s="77">
        <v>2</v>
      </c>
      <c r="D107" s="77">
        <v>1</v>
      </c>
      <c r="E107" s="77">
        <v>2.54</v>
      </c>
      <c r="F107" s="77">
        <v>38</v>
      </c>
      <c r="G107" s="77">
        <v>0</v>
      </c>
      <c r="H107" s="77">
        <v>0</v>
      </c>
      <c r="I107" s="77">
        <v>0</v>
      </c>
      <c r="J107" s="77">
        <v>0</v>
      </c>
      <c r="K107" s="77">
        <v>1</v>
      </c>
      <c r="L107" s="77">
        <v>39</v>
      </c>
      <c r="M107" s="77">
        <v>34</v>
      </c>
      <c r="N107" s="77">
        <v>12</v>
      </c>
      <c r="O107" s="77">
        <v>11</v>
      </c>
      <c r="P107" s="77">
        <v>1</v>
      </c>
      <c r="Q107" s="77">
        <v>20</v>
      </c>
      <c r="R107" s="77">
        <v>3</v>
      </c>
      <c r="S107" s="77">
        <v>31</v>
      </c>
      <c r="T107" s="77">
        <v>167</v>
      </c>
      <c r="U107" s="77">
        <v>0.23799999999999999</v>
      </c>
      <c r="V107" s="77">
        <v>1.38</v>
      </c>
      <c r="W107" s="77">
        <v>1</v>
      </c>
      <c r="X107" s="77">
        <v>7</v>
      </c>
      <c r="Y107" s="77">
        <v>4</v>
      </c>
      <c r="Z107" s="77">
        <v>4</v>
      </c>
      <c r="AA107" s="77">
        <v>44</v>
      </c>
      <c r="AB107" s="77">
        <v>37</v>
      </c>
      <c r="AC107" s="77">
        <v>1</v>
      </c>
      <c r="AD107" s="77">
        <v>0</v>
      </c>
      <c r="AE107" s="77">
        <v>0</v>
      </c>
      <c r="AF107" s="77">
        <v>0</v>
      </c>
      <c r="AG107" s="77">
        <v>1</v>
      </c>
      <c r="AH107" s="77">
        <v>643</v>
      </c>
      <c r="AI107" s="77">
        <v>0.66700000000000004</v>
      </c>
      <c r="AJ107" s="77">
        <v>1.19</v>
      </c>
      <c r="AK107" s="77">
        <v>0.33100000000000002</v>
      </c>
      <c r="AL107" s="77">
        <v>0.28000000000000003</v>
      </c>
      <c r="AM107" s="77">
        <v>0.61099999999999999</v>
      </c>
      <c r="AN107" s="77">
        <v>7.15</v>
      </c>
      <c r="AO107" s="77">
        <v>4.62</v>
      </c>
      <c r="AP107" s="77">
        <v>7.85</v>
      </c>
      <c r="AQ107" s="77">
        <v>1.55</v>
      </c>
      <c r="AR107" s="77">
        <v>16.489999999999998</v>
      </c>
    </row>
    <row r="108" spans="1:44" x14ac:dyDescent="0.2">
      <c r="A108" s="42" t="s">
        <v>701</v>
      </c>
      <c r="B108" s="77" t="s">
        <v>237</v>
      </c>
      <c r="C108" s="77">
        <v>1</v>
      </c>
      <c r="D108" s="77">
        <v>0</v>
      </c>
      <c r="E108" s="77">
        <v>6.92</v>
      </c>
      <c r="F108" s="77">
        <v>16</v>
      </c>
      <c r="G108" s="77">
        <v>0</v>
      </c>
      <c r="H108" s="77">
        <v>0</v>
      </c>
      <c r="I108" s="77">
        <v>0</v>
      </c>
      <c r="J108" s="77">
        <v>0</v>
      </c>
      <c r="K108" s="77">
        <v>0</v>
      </c>
      <c r="L108" s="77">
        <v>13</v>
      </c>
      <c r="M108" s="77">
        <v>9</v>
      </c>
      <c r="N108" s="77">
        <v>13</v>
      </c>
      <c r="O108" s="77">
        <v>10</v>
      </c>
      <c r="P108" s="77">
        <v>0</v>
      </c>
      <c r="Q108" s="77">
        <v>12</v>
      </c>
      <c r="R108" s="77">
        <v>3</v>
      </c>
      <c r="S108" s="77">
        <v>14</v>
      </c>
      <c r="T108" s="77">
        <v>63</v>
      </c>
      <c r="U108" s="77">
        <v>0.191</v>
      </c>
      <c r="V108" s="77">
        <v>1.62</v>
      </c>
      <c r="W108" s="77">
        <v>3</v>
      </c>
      <c r="X108" s="77">
        <v>3</v>
      </c>
      <c r="Y108" s="77">
        <v>0</v>
      </c>
      <c r="Z108" s="77">
        <v>1</v>
      </c>
      <c r="AA108" s="77">
        <v>18</v>
      </c>
      <c r="AB108" s="77">
        <v>7</v>
      </c>
      <c r="AC108" s="77">
        <v>0</v>
      </c>
      <c r="AD108" s="77">
        <v>0</v>
      </c>
      <c r="AE108" s="77">
        <v>5</v>
      </c>
      <c r="AF108" s="77">
        <v>0</v>
      </c>
      <c r="AG108" s="77">
        <v>0</v>
      </c>
      <c r="AH108" s="77">
        <v>261</v>
      </c>
      <c r="AI108" s="77">
        <v>1</v>
      </c>
      <c r="AJ108" s="77">
        <v>2.57</v>
      </c>
      <c r="AK108" s="77">
        <v>0.38700000000000001</v>
      </c>
      <c r="AL108" s="77">
        <v>0.29799999999999999</v>
      </c>
      <c r="AM108" s="77">
        <v>0.68500000000000005</v>
      </c>
      <c r="AN108" s="77">
        <v>9.69</v>
      </c>
      <c r="AO108" s="77">
        <v>8.31</v>
      </c>
      <c r="AP108" s="77">
        <v>6.23</v>
      </c>
      <c r="AQ108" s="77">
        <v>1.17</v>
      </c>
      <c r="AR108" s="77">
        <v>20.079999999999998</v>
      </c>
    </row>
    <row r="109" spans="1:44" x14ac:dyDescent="0.2">
      <c r="A109" t="s">
        <v>1200</v>
      </c>
      <c r="B109" s="77" t="s">
        <v>237</v>
      </c>
      <c r="C109" s="77">
        <v>0</v>
      </c>
      <c r="D109" s="77">
        <v>0</v>
      </c>
      <c r="E109" s="77">
        <v>6.23</v>
      </c>
      <c r="F109" s="77">
        <v>8</v>
      </c>
      <c r="G109" s="77">
        <v>0</v>
      </c>
      <c r="H109" s="77">
        <v>0</v>
      </c>
      <c r="I109" s="77">
        <v>0</v>
      </c>
      <c r="J109" s="77">
        <v>0</v>
      </c>
      <c r="K109" s="77">
        <v>0</v>
      </c>
      <c r="L109" s="77">
        <v>8.1999999999999993</v>
      </c>
      <c r="M109" s="77">
        <v>11</v>
      </c>
      <c r="N109" s="77">
        <v>7</v>
      </c>
      <c r="O109" s="77">
        <v>6</v>
      </c>
      <c r="P109" s="77">
        <v>0</v>
      </c>
      <c r="Q109" s="77">
        <v>3</v>
      </c>
      <c r="R109" s="77">
        <v>0</v>
      </c>
      <c r="S109" s="77">
        <v>11</v>
      </c>
      <c r="T109" s="77">
        <v>39</v>
      </c>
      <c r="U109" s="77">
        <v>0.30599999999999999</v>
      </c>
      <c r="V109" s="77">
        <v>1.62</v>
      </c>
      <c r="W109" s="77">
        <v>0</v>
      </c>
      <c r="X109" s="77">
        <v>4</v>
      </c>
      <c r="Y109" s="77">
        <v>0</v>
      </c>
      <c r="Z109" s="77">
        <v>1</v>
      </c>
      <c r="AA109" s="77">
        <v>7</v>
      </c>
      <c r="AB109" s="77">
        <v>7</v>
      </c>
      <c r="AC109" s="77">
        <v>1</v>
      </c>
      <c r="AD109" s="77">
        <v>0</v>
      </c>
      <c r="AE109" s="77">
        <v>1</v>
      </c>
      <c r="AF109" s="77">
        <v>1</v>
      </c>
      <c r="AG109" s="77">
        <v>0</v>
      </c>
      <c r="AH109" s="77">
        <v>171</v>
      </c>
      <c r="AI109" s="77" t="s">
        <v>342</v>
      </c>
      <c r="AJ109" s="77">
        <v>1</v>
      </c>
      <c r="AK109" s="77">
        <v>0.35899999999999999</v>
      </c>
      <c r="AL109" s="77">
        <v>0.41699999999999998</v>
      </c>
      <c r="AM109" s="77">
        <v>0.77600000000000002</v>
      </c>
      <c r="AN109" s="77">
        <v>11.42</v>
      </c>
      <c r="AO109" s="77">
        <v>3.12</v>
      </c>
      <c r="AP109" s="77">
        <v>11.42</v>
      </c>
      <c r="AQ109" s="77">
        <v>3.67</v>
      </c>
      <c r="AR109" s="77">
        <v>19.73</v>
      </c>
    </row>
    <row r="110" spans="1:44" x14ac:dyDescent="0.2">
      <c r="A110" s="42" t="s">
        <v>693</v>
      </c>
      <c r="B110" s="77" t="s">
        <v>237</v>
      </c>
      <c r="C110" s="77">
        <v>0</v>
      </c>
      <c r="D110" s="77">
        <v>0</v>
      </c>
      <c r="E110" s="77">
        <v>4.96</v>
      </c>
      <c r="F110" s="77">
        <v>45</v>
      </c>
      <c r="G110" s="77">
        <v>0</v>
      </c>
      <c r="H110" s="77">
        <v>0</v>
      </c>
      <c r="I110" s="77">
        <v>0</v>
      </c>
      <c r="J110" s="77">
        <v>1</v>
      </c>
      <c r="K110" s="77">
        <v>4</v>
      </c>
      <c r="L110" s="77">
        <v>32.200000000000003</v>
      </c>
      <c r="M110" s="77">
        <v>42</v>
      </c>
      <c r="N110" s="77">
        <v>23</v>
      </c>
      <c r="O110" s="77">
        <v>18</v>
      </c>
      <c r="P110" s="77">
        <v>6</v>
      </c>
      <c r="Q110" s="77">
        <v>13</v>
      </c>
      <c r="R110" s="77">
        <v>4</v>
      </c>
      <c r="S110" s="77">
        <v>28</v>
      </c>
      <c r="T110" s="77">
        <v>154</v>
      </c>
      <c r="U110" s="77">
        <v>0.30399999999999999</v>
      </c>
      <c r="V110" s="77">
        <v>1.68</v>
      </c>
      <c r="W110" s="77">
        <v>2</v>
      </c>
      <c r="X110" s="77">
        <v>5</v>
      </c>
      <c r="Y110" s="77">
        <v>10</v>
      </c>
      <c r="Z110" s="77">
        <v>2</v>
      </c>
      <c r="AA110" s="77">
        <v>37</v>
      </c>
      <c r="AB110" s="77">
        <v>32</v>
      </c>
      <c r="AC110" s="77">
        <v>1</v>
      </c>
      <c r="AD110" s="77">
        <v>1</v>
      </c>
      <c r="AE110" s="77">
        <v>0</v>
      </c>
      <c r="AF110" s="77">
        <v>1</v>
      </c>
      <c r="AG110" s="77">
        <v>1</v>
      </c>
      <c r="AH110" s="77">
        <v>611</v>
      </c>
      <c r="AI110" s="77" t="s">
        <v>342</v>
      </c>
      <c r="AJ110" s="77">
        <v>1.1599999999999999</v>
      </c>
      <c r="AK110" s="77">
        <v>0.37</v>
      </c>
      <c r="AL110" s="77">
        <v>0.53600000000000003</v>
      </c>
      <c r="AM110" s="77">
        <v>0.90600000000000003</v>
      </c>
      <c r="AN110" s="77">
        <v>7.71</v>
      </c>
      <c r="AO110" s="77">
        <v>3.58</v>
      </c>
      <c r="AP110" s="77">
        <v>11.57</v>
      </c>
      <c r="AQ110" s="77">
        <v>2.15</v>
      </c>
      <c r="AR110" s="77">
        <v>18.7</v>
      </c>
    </row>
    <row r="111" spans="1:44" x14ac:dyDescent="0.2">
      <c r="A111" s="42" t="s">
        <v>1196</v>
      </c>
      <c r="B111" s="77" t="s">
        <v>237</v>
      </c>
      <c r="C111" s="77">
        <v>1</v>
      </c>
      <c r="D111" s="77">
        <v>2</v>
      </c>
      <c r="E111" s="77">
        <v>4.3499999999999996</v>
      </c>
      <c r="F111" s="77">
        <v>7</v>
      </c>
      <c r="G111" s="77">
        <v>6</v>
      </c>
      <c r="H111" s="77">
        <v>0</v>
      </c>
      <c r="I111" s="77">
        <v>0</v>
      </c>
      <c r="J111" s="77">
        <v>0</v>
      </c>
      <c r="K111" s="77">
        <v>0</v>
      </c>
      <c r="L111" s="77">
        <v>39.1</v>
      </c>
      <c r="M111" s="77">
        <v>35</v>
      </c>
      <c r="N111" s="77">
        <v>20</v>
      </c>
      <c r="O111" s="77">
        <v>19</v>
      </c>
      <c r="P111" s="77">
        <v>3</v>
      </c>
      <c r="Q111" s="77">
        <v>14</v>
      </c>
      <c r="R111" s="77">
        <v>2</v>
      </c>
      <c r="S111" s="77">
        <v>27</v>
      </c>
      <c r="T111" s="77">
        <v>164</v>
      </c>
      <c r="U111" s="77">
        <v>0.23599999999999999</v>
      </c>
      <c r="V111" s="77">
        <v>1.25</v>
      </c>
      <c r="W111" s="77">
        <v>0</v>
      </c>
      <c r="X111" s="77">
        <v>1</v>
      </c>
      <c r="Y111" s="77">
        <v>0</v>
      </c>
      <c r="Z111" s="77">
        <v>2</v>
      </c>
      <c r="AA111" s="77">
        <v>41</v>
      </c>
      <c r="AB111" s="77">
        <v>47</v>
      </c>
      <c r="AC111" s="77">
        <v>0</v>
      </c>
      <c r="AD111" s="77">
        <v>0</v>
      </c>
      <c r="AE111" s="77">
        <v>2</v>
      </c>
      <c r="AF111" s="77">
        <v>1</v>
      </c>
      <c r="AG111" s="77">
        <v>0</v>
      </c>
      <c r="AH111" s="77">
        <v>630</v>
      </c>
      <c r="AI111" s="77">
        <v>0.33300000000000002</v>
      </c>
      <c r="AJ111" s="77">
        <v>0.87</v>
      </c>
      <c r="AK111" s="77">
        <v>0.30099999999999999</v>
      </c>
      <c r="AL111" s="77">
        <v>0.36499999999999999</v>
      </c>
      <c r="AM111" s="77">
        <v>0.66500000000000004</v>
      </c>
      <c r="AN111" s="77">
        <v>6.18</v>
      </c>
      <c r="AO111" s="77">
        <v>3.2</v>
      </c>
      <c r="AP111" s="77">
        <v>8.01</v>
      </c>
      <c r="AQ111" s="77">
        <v>1.93</v>
      </c>
      <c r="AR111" s="77">
        <v>16.02</v>
      </c>
    </row>
    <row r="112" spans="1:44" x14ac:dyDescent="0.2">
      <c r="A112" t="s">
        <v>1195</v>
      </c>
      <c r="B112" s="77" t="s">
        <v>237</v>
      </c>
      <c r="C112" s="77">
        <v>0</v>
      </c>
      <c r="D112" s="77">
        <v>0</v>
      </c>
      <c r="E112" s="77">
        <v>3.86</v>
      </c>
      <c r="F112" s="77">
        <v>14</v>
      </c>
      <c r="G112" s="77">
        <v>0</v>
      </c>
      <c r="H112" s="77">
        <v>0</v>
      </c>
      <c r="I112" s="77">
        <v>0</v>
      </c>
      <c r="J112" s="77">
        <v>0</v>
      </c>
      <c r="K112" s="77">
        <v>0</v>
      </c>
      <c r="L112" s="77">
        <v>14</v>
      </c>
      <c r="M112" s="77">
        <v>21</v>
      </c>
      <c r="N112" s="77">
        <v>6</v>
      </c>
      <c r="O112" s="77">
        <v>6</v>
      </c>
      <c r="P112" s="77">
        <v>0</v>
      </c>
      <c r="Q112" s="77">
        <v>13</v>
      </c>
      <c r="R112" s="77">
        <v>3</v>
      </c>
      <c r="S112" s="77">
        <v>11</v>
      </c>
      <c r="T112" s="77">
        <v>74</v>
      </c>
      <c r="U112" s="77">
        <v>0.34399999999999997</v>
      </c>
      <c r="V112" s="77">
        <v>2.4300000000000002</v>
      </c>
      <c r="W112" s="77">
        <v>0</v>
      </c>
      <c r="X112" s="77">
        <v>4</v>
      </c>
      <c r="Y112" s="77">
        <v>0</v>
      </c>
      <c r="Z112" s="77">
        <v>2</v>
      </c>
      <c r="AA112" s="77">
        <v>18</v>
      </c>
      <c r="AB112" s="77">
        <v>11</v>
      </c>
      <c r="AC112" s="77">
        <v>0</v>
      </c>
      <c r="AD112" s="77">
        <v>0</v>
      </c>
      <c r="AE112" s="77">
        <v>0</v>
      </c>
      <c r="AF112" s="77">
        <v>0</v>
      </c>
      <c r="AG112" s="77">
        <v>0</v>
      </c>
      <c r="AH112" s="77">
        <v>254</v>
      </c>
      <c r="AI112" s="77" t="s">
        <v>342</v>
      </c>
      <c r="AJ112" s="77">
        <v>1.64</v>
      </c>
      <c r="AK112" s="77">
        <v>0.45900000000000002</v>
      </c>
      <c r="AL112" s="77">
        <v>0.443</v>
      </c>
      <c r="AM112" s="77">
        <v>0.90200000000000002</v>
      </c>
      <c r="AN112" s="77">
        <v>7.07</v>
      </c>
      <c r="AO112" s="77">
        <v>8.36</v>
      </c>
      <c r="AP112" s="77">
        <v>13.5</v>
      </c>
      <c r="AQ112" s="77">
        <v>0.85</v>
      </c>
      <c r="AR112" s="77">
        <v>18.14</v>
      </c>
    </row>
    <row r="113" spans="1:44" x14ac:dyDescent="0.2">
      <c r="A113" t="s">
        <v>1192</v>
      </c>
      <c r="B113" s="77" t="s">
        <v>237</v>
      </c>
      <c r="C113" s="77">
        <v>0</v>
      </c>
      <c r="D113" s="77">
        <v>0</v>
      </c>
      <c r="E113" s="77">
        <v>0</v>
      </c>
      <c r="F113" s="77">
        <v>1</v>
      </c>
      <c r="G113" s="77">
        <v>0</v>
      </c>
      <c r="H113" s="77">
        <v>0</v>
      </c>
      <c r="I113" s="77">
        <v>0</v>
      </c>
      <c r="J113" s="77">
        <v>0</v>
      </c>
      <c r="K113" s="77">
        <v>0</v>
      </c>
      <c r="L113" s="77">
        <v>2</v>
      </c>
      <c r="M113" s="77">
        <v>0</v>
      </c>
      <c r="N113" s="77">
        <v>0</v>
      </c>
      <c r="O113" s="77">
        <v>0</v>
      </c>
      <c r="P113" s="77">
        <v>0</v>
      </c>
      <c r="Q113" s="77">
        <v>0</v>
      </c>
      <c r="R113" s="77">
        <v>0</v>
      </c>
      <c r="S113" s="77">
        <v>2</v>
      </c>
      <c r="T113" s="77">
        <v>6</v>
      </c>
      <c r="U113" s="77">
        <v>0</v>
      </c>
      <c r="V113" s="77">
        <v>0</v>
      </c>
      <c r="W113" s="77">
        <v>0</v>
      </c>
      <c r="X113" s="77">
        <v>0</v>
      </c>
      <c r="Y113" s="77">
        <v>0</v>
      </c>
      <c r="Z113" s="77">
        <v>0</v>
      </c>
      <c r="AA113" s="77">
        <v>3</v>
      </c>
      <c r="AB113" s="77">
        <v>1</v>
      </c>
      <c r="AC113" s="77">
        <v>0</v>
      </c>
      <c r="AD113" s="77">
        <v>0</v>
      </c>
      <c r="AE113" s="77">
        <v>0</v>
      </c>
      <c r="AF113" s="77">
        <v>0</v>
      </c>
      <c r="AG113" s="77">
        <v>0</v>
      </c>
      <c r="AH113" s="77">
        <v>23</v>
      </c>
      <c r="AI113" s="77" t="s">
        <v>342</v>
      </c>
      <c r="AJ113" s="77">
        <v>3</v>
      </c>
      <c r="AK113" s="77">
        <v>0</v>
      </c>
      <c r="AL113" s="77">
        <v>0</v>
      </c>
      <c r="AM113" s="77">
        <v>0</v>
      </c>
      <c r="AN113" s="77">
        <v>9</v>
      </c>
      <c r="AO113" s="77">
        <v>0</v>
      </c>
      <c r="AP113" s="77">
        <v>0</v>
      </c>
      <c r="AQ113" s="77" t="s">
        <v>342</v>
      </c>
      <c r="AR113" s="77">
        <v>11.5</v>
      </c>
    </row>
    <row r="114" spans="1:44" x14ac:dyDescent="0.2">
      <c r="A114" t="s">
        <v>860</v>
      </c>
      <c r="B114" s="77" t="s">
        <v>237</v>
      </c>
      <c r="C114" s="77">
        <v>1</v>
      </c>
      <c r="D114" s="77">
        <v>0</v>
      </c>
      <c r="E114" s="77">
        <v>5.1100000000000003</v>
      </c>
      <c r="F114" s="77">
        <v>8</v>
      </c>
      <c r="G114" s="77">
        <v>0</v>
      </c>
      <c r="H114" s="77">
        <v>0</v>
      </c>
      <c r="I114" s="77">
        <v>0</v>
      </c>
      <c r="J114" s="77">
        <v>0</v>
      </c>
      <c r="K114" s="77">
        <v>0</v>
      </c>
      <c r="L114" s="77">
        <v>12.1</v>
      </c>
      <c r="M114" s="77">
        <v>14</v>
      </c>
      <c r="N114" s="77">
        <v>9</v>
      </c>
      <c r="O114" s="77">
        <v>7</v>
      </c>
      <c r="P114" s="77">
        <v>2</v>
      </c>
      <c r="Q114" s="77">
        <v>2</v>
      </c>
      <c r="R114" s="77">
        <v>0</v>
      </c>
      <c r="S114" s="77">
        <v>5</v>
      </c>
      <c r="T114" s="77">
        <v>53</v>
      </c>
      <c r="U114" s="77">
        <v>0.29199999999999998</v>
      </c>
      <c r="V114" s="77">
        <v>1.3</v>
      </c>
      <c r="W114" s="77">
        <v>0</v>
      </c>
      <c r="X114" s="77">
        <v>4</v>
      </c>
      <c r="Y114" s="77">
        <v>0</v>
      </c>
      <c r="Z114" s="77">
        <v>0</v>
      </c>
      <c r="AA114" s="77">
        <v>14</v>
      </c>
      <c r="AB114" s="77">
        <v>18</v>
      </c>
      <c r="AC114" s="77">
        <v>0</v>
      </c>
      <c r="AD114" s="77">
        <v>0</v>
      </c>
      <c r="AE114" s="77">
        <v>2</v>
      </c>
      <c r="AF114" s="77">
        <v>0</v>
      </c>
      <c r="AG114" s="77">
        <v>0</v>
      </c>
      <c r="AH114" s="77">
        <v>193</v>
      </c>
      <c r="AI114" s="77">
        <v>1</v>
      </c>
      <c r="AJ114" s="77">
        <v>0.78</v>
      </c>
      <c r="AK114" s="77">
        <v>0.308</v>
      </c>
      <c r="AL114" s="77">
        <v>0.52100000000000002</v>
      </c>
      <c r="AM114" s="77">
        <v>0.82899999999999996</v>
      </c>
      <c r="AN114" s="77">
        <v>3.65</v>
      </c>
      <c r="AO114" s="77">
        <v>1.46</v>
      </c>
      <c r="AP114" s="77">
        <v>10.220000000000001</v>
      </c>
      <c r="AQ114" s="77">
        <v>2.5</v>
      </c>
      <c r="AR114" s="77">
        <v>15.65</v>
      </c>
    </row>
    <row r="115" spans="1:44" x14ac:dyDescent="0.2">
      <c r="A115" s="42" t="s">
        <v>931</v>
      </c>
      <c r="B115" s="77" t="s">
        <v>237</v>
      </c>
      <c r="C115" s="77">
        <v>5</v>
      </c>
      <c r="D115" s="77">
        <v>4</v>
      </c>
      <c r="E115" s="77">
        <v>4.8099999999999996</v>
      </c>
      <c r="F115" s="77">
        <v>62</v>
      </c>
      <c r="G115" s="77">
        <v>0</v>
      </c>
      <c r="H115" s="77">
        <v>0</v>
      </c>
      <c r="I115" s="77">
        <v>0</v>
      </c>
      <c r="J115" s="77">
        <v>35</v>
      </c>
      <c r="K115" s="77">
        <v>42</v>
      </c>
      <c r="L115" s="77">
        <v>58</v>
      </c>
      <c r="M115" s="77">
        <v>60</v>
      </c>
      <c r="N115" s="77">
        <v>32</v>
      </c>
      <c r="O115" s="77">
        <v>31</v>
      </c>
      <c r="P115" s="77">
        <v>5</v>
      </c>
      <c r="Q115" s="77">
        <v>29</v>
      </c>
      <c r="R115" s="77">
        <v>3</v>
      </c>
      <c r="S115" s="77">
        <v>54</v>
      </c>
      <c r="T115" s="77">
        <v>259</v>
      </c>
      <c r="U115" s="77">
        <v>0.26500000000000001</v>
      </c>
      <c r="V115" s="77">
        <v>1.53</v>
      </c>
      <c r="W115" s="77">
        <v>1</v>
      </c>
      <c r="X115" s="77">
        <v>54</v>
      </c>
      <c r="Y115" s="77">
        <v>0</v>
      </c>
      <c r="Z115" s="77">
        <v>4</v>
      </c>
      <c r="AA115" s="77">
        <v>56</v>
      </c>
      <c r="AB115" s="77">
        <v>59</v>
      </c>
      <c r="AC115" s="77">
        <v>4</v>
      </c>
      <c r="AD115" s="77">
        <v>1</v>
      </c>
      <c r="AE115" s="77">
        <v>10</v>
      </c>
      <c r="AF115" s="77">
        <v>1</v>
      </c>
      <c r="AG115" s="77">
        <v>1</v>
      </c>
      <c r="AH115" s="77">
        <v>1062</v>
      </c>
      <c r="AI115" s="77">
        <v>0.55600000000000005</v>
      </c>
      <c r="AJ115" s="77">
        <v>0.95</v>
      </c>
      <c r="AK115" s="77">
        <v>0.34899999999999998</v>
      </c>
      <c r="AL115" s="77">
        <v>0.372</v>
      </c>
      <c r="AM115" s="77">
        <v>0.72099999999999997</v>
      </c>
      <c r="AN115" s="77">
        <v>8.3800000000000008</v>
      </c>
      <c r="AO115" s="77">
        <v>4.5</v>
      </c>
      <c r="AP115" s="77">
        <v>9.31</v>
      </c>
      <c r="AQ115" s="77">
        <v>1.86</v>
      </c>
      <c r="AR115" s="77">
        <v>18.309999999999999</v>
      </c>
    </row>
    <row r="116" spans="1:44" x14ac:dyDescent="0.2">
      <c r="A116" t="s">
        <v>775</v>
      </c>
      <c r="B116" s="77" t="s">
        <v>237</v>
      </c>
      <c r="C116" s="77">
        <v>0</v>
      </c>
      <c r="D116" s="77">
        <v>1</v>
      </c>
      <c r="E116" s="77">
        <v>27</v>
      </c>
      <c r="F116" s="77">
        <v>1</v>
      </c>
      <c r="G116" s="77">
        <v>0</v>
      </c>
      <c r="H116" s="77">
        <v>0</v>
      </c>
      <c r="I116" s="77">
        <v>0</v>
      </c>
      <c r="J116" s="77">
        <v>0</v>
      </c>
      <c r="K116" s="77">
        <v>0</v>
      </c>
      <c r="L116" s="77">
        <v>1.1000000000000001</v>
      </c>
      <c r="M116" s="77">
        <v>0</v>
      </c>
      <c r="N116" s="77">
        <v>4</v>
      </c>
      <c r="O116" s="77">
        <v>4</v>
      </c>
      <c r="P116" s="77">
        <v>0</v>
      </c>
      <c r="Q116" s="77">
        <v>4</v>
      </c>
      <c r="R116" s="77">
        <v>0</v>
      </c>
      <c r="S116" s="77">
        <v>1</v>
      </c>
      <c r="T116" s="77">
        <v>9</v>
      </c>
      <c r="U116" s="77">
        <v>0</v>
      </c>
      <c r="V116" s="77">
        <v>3</v>
      </c>
      <c r="W116" s="77">
        <v>1</v>
      </c>
      <c r="X116" s="77">
        <v>0</v>
      </c>
      <c r="Y116" s="77">
        <v>0</v>
      </c>
      <c r="Z116" s="77">
        <v>0</v>
      </c>
      <c r="AA116" s="77">
        <v>2</v>
      </c>
      <c r="AB116" s="77">
        <v>1</v>
      </c>
      <c r="AC116" s="77">
        <v>0</v>
      </c>
      <c r="AD116" s="77">
        <v>0</v>
      </c>
      <c r="AE116" s="77">
        <v>1</v>
      </c>
      <c r="AF116" s="77">
        <v>1</v>
      </c>
      <c r="AG116" s="77">
        <v>0</v>
      </c>
      <c r="AH116" s="77">
        <v>36</v>
      </c>
      <c r="AI116" s="77">
        <v>0</v>
      </c>
      <c r="AJ116" s="77">
        <v>2</v>
      </c>
      <c r="AK116" s="77">
        <v>0.625</v>
      </c>
      <c r="AL116" s="77">
        <v>0</v>
      </c>
      <c r="AM116" s="77">
        <v>0.625</v>
      </c>
      <c r="AN116" s="77">
        <v>6.75</v>
      </c>
      <c r="AO116" s="77">
        <v>27</v>
      </c>
      <c r="AP116" s="77">
        <v>0</v>
      </c>
      <c r="AQ116" s="77">
        <v>0.25</v>
      </c>
      <c r="AR116" s="77">
        <v>27</v>
      </c>
    </row>
    <row r="117" spans="1:44" x14ac:dyDescent="0.2">
      <c r="A117" s="42" t="s">
        <v>777</v>
      </c>
      <c r="B117" s="77" t="s">
        <v>237</v>
      </c>
      <c r="C117" s="77">
        <v>15</v>
      </c>
      <c r="D117" s="77">
        <v>13</v>
      </c>
      <c r="E117" s="77">
        <v>3.43</v>
      </c>
      <c r="F117" s="77">
        <v>32</v>
      </c>
      <c r="G117" s="77">
        <v>31</v>
      </c>
      <c r="H117" s="77">
        <v>3</v>
      </c>
      <c r="I117" s="77">
        <v>3</v>
      </c>
      <c r="J117" s="77">
        <v>0</v>
      </c>
      <c r="K117" s="77">
        <v>0</v>
      </c>
      <c r="L117" s="77">
        <v>204.2</v>
      </c>
      <c r="M117" s="77">
        <v>211</v>
      </c>
      <c r="N117" s="77">
        <v>89</v>
      </c>
      <c r="O117" s="77">
        <v>78</v>
      </c>
      <c r="P117" s="77">
        <v>18</v>
      </c>
      <c r="Q117" s="77">
        <v>41</v>
      </c>
      <c r="R117" s="77">
        <v>4</v>
      </c>
      <c r="S117" s="77">
        <v>129</v>
      </c>
      <c r="T117" s="77">
        <v>840</v>
      </c>
      <c r="U117" s="77">
        <v>0.26800000000000002</v>
      </c>
      <c r="V117" s="77">
        <v>1.23</v>
      </c>
      <c r="W117" s="77">
        <v>4</v>
      </c>
      <c r="X117" s="77">
        <v>1</v>
      </c>
      <c r="Y117" s="77">
        <v>0</v>
      </c>
      <c r="Z117" s="77">
        <v>30</v>
      </c>
      <c r="AA117" s="77">
        <v>258</v>
      </c>
      <c r="AB117" s="77">
        <v>197</v>
      </c>
      <c r="AC117" s="77">
        <v>0</v>
      </c>
      <c r="AD117" s="77">
        <v>0</v>
      </c>
      <c r="AE117" s="77">
        <v>7</v>
      </c>
      <c r="AF117" s="77">
        <v>7</v>
      </c>
      <c r="AG117" s="77">
        <v>0</v>
      </c>
      <c r="AH117" s="77">
        <v>3055</v>
      </c>
      <c r="AI117" s="77">
        <v>0.53600000000000003</v>
      </c>
      <c r="AJ117" s="77">
        <v>1.31</v>
      </c>
      <c r="AK117" s="77">
        <v>0.30599999999999999</v>
      </c>
      <c r="AL117" s="77">
        <v>0.40600000000000003</v>
      </c>
      <c r="AM117" s="77">
        <v>0.71199999999999997</v>
      </c>
      <c r="AN117" s="77">
        <v>5.67</v>
      </c>
      <c r="AO117" s="77">
        <v>1.8</v>
      </c>
      <c r="AP117" s="77">
        <v>9.2799999999999994</v>
      </c>
      <c r="AQ117" s="77">
        <v>3.15</v>
      </c>
      <c r="AR117" s="77">
        <v>14.93</v>
      </c>
    </row>
    <row r="118" spans="1:44" x14ac:dyDescent="0.2">
      <c r="A118" s="42" t="s">
        <v>919</v>
      </c>
      <c r="B118" s="77" t="s">
        <v>237</v>
      </c>
      <c r="C118" s="77">
        <v>4</v>
      </c>
      <c r="D118" s="77">
        <v>4</v>
      </c>
      <c r="E118" s="77">
        <v>3.59</v>
      </c>
      <c r="F118" s="77">
        <v>11</v>
      </c>
      <c r="G118" s="77">
        <v>11</v>
      </c>
      <c r="H118" s="77">
        <v>1</v>
      </c>
      <c r="I118" s="77">
        <v>0</v>
      </c>
      <c r="J118" s="77">
        <v>0</v>
      </c>
      <c r="K118" s="77">
        <v>0</v>
      </c>
      <c r="L118" s="77">
        <v>77.2</v>
      </c>
      <c r="M118" s="77">
        <v>74</v>
      </c>
      <c r="N118" s="77">
        <v>32</v>
      </c>
      <c r="O118" s="77">
        <v>31</v>
      </c>
      <c r="P118" s="77">
        <v>5</v>
      </c>
      <c r="Q118" s="77">
        <v>15</v>
      </c>
      <c r="R118" s="77">
        <v>0</v>
      </c>
      <c r="S118" s="77">
        <v>82</v>
      </c>
      <c r="T118" s="77">
        <v>320</v>
      </c>
      <c r="U118" s="77">
        <v>0.24299999999999999</v>
      </c>
      <c r="V118" s="77">
        <v>1.1499999999999999</v>
      </c>
      <c r="W118" s="77">
        <v>0</v>
      </c>
      <c r="X118" s="77">
        <v>0</v>
      </c>
      <c r="Y118" s="77">
        <v>0</v>
      </c>
      <c r="Z118" s="77">
        <v>3</v>
      </c>
      <c r="AA118" s="77">
        <v>70</v>
      </c>
      <c r="AB118" s="77">
        <v>79</v>
      </c>
      <c r="AC118" s="77">
        <v>0</v>
      </c>
      <c r="AD118" s="77">
        <v>0</v>
      </c>
      <c r="AE118" s="77">
        <v>4</v>
      </c>
      <c r="AF118" s="77">
        <v>1</v>
      </c>
      <c r="AG118" s="77">
        <v>0</v>
      </c>
      <c r="AH118" s="77">
        <v>1166</v>
      </c>
      <c r="AI118" s="77">
        <v>0.5</v>
      </c>
      <c r="AJ118" s="77">
        <v>0.89</v>
      </c>
      <c r="AK118" s="77">
        <v>0.27900000000000003</v>
      </c>
      <c r="AL118" s="77">
        <v>0.36799999999999999</v>
      </c>
      <c r="AM118" s="77">
        <v>0.64700000000000002</v>
      </c>
      <c r="AN118" s="77">
        <v>9.5</v>
      </c>
      <c r="AO118" s="77">
        <v>1.74</v>
      </c>
      <c r="AP118" s="77">
        <v>8.58</v>
      </c>
      <c r="AQ118" s="77">
        <v>5.47</v>
      </c>
      <c r="AR118" s="77">
        <v>15.01</v>
      </c>
    </row>
    <row r="119" spans="1:44" x14ac:dyDescent="0.2">
      <c r="A119" t="s">
        <v>771</v>
      </c>
      <c r="B119" s="77" t="s">
        <v>237</v>
      </c>
      <c r="C119" s="77">
        <v>0</v>
      </c>
      <c r="D119" s="77">
        <v>0</v>
      </c>
      <c r="E119" s="77">
        <v>27</v>
      </c>
      <c r="F119" s="77">
        <v>2</v>
      </c>
      <c r="G119" s="77">
        <v>0</v>
      </c>
      <c r="H119" s="77">
        <v>0</v>
      </c>
      <c r="I119" s="77">
        <v>0</v>
      </c>
      <c r="J119" s="77">
        <v>0</v>
      </c>
      <c r="K119" s="77">
        <v>0</v>
      </c>
      <c r="L119" s="77">
        <v>2.2000000000000002</v>
      </c>
      <c r="M119" s="77">
        <v>6</v>
      </c>
      <c r="N119" s="77">
        <v>8</v>
      </c>
      <c r="O119" s="77">
        <v>8</v>
      </c>
      <c r="P119" s="77">
        <v>2</v>
      </c>
      <c r="Q119" s="77">
        <v>2</v>
      </c>
      <c r="R119" s="77">
        <v>0</v>
      </c>
      <c r="S119" s="77">
        <v>1</v>
      </c>
      <c r="T119" s="77">
        <v>18</v>
      </c>
      <c r="U119" s="77">
        <v>0.4</v>
      </c>
      <c r="V119" s="77">
        <v>3</v>
      </c>
      <c r="W119" s="77">
        <v>1</v>
      </c>
      <c r="X119" s="77">
        <v>0</v>
      </c>
      <c r="Y119" s="77">
        <v>0</v>
      </c>
      <c r="Z119" s="77">
        <v>0</v>
      </c>
      <c r="AA119" s="77">
        <v>5</v>
      </c>
      <c r="AB119" s="77">
        <v>3</v>
      </c>
      <c r="AC119" s="77">
        <v>0</v>
      </c>
      <c r="AD119" s="77">
        <v>0</v>
      </c>
      <c r="AE119" s="77">
        <v>1</v>
      </c>
      <c r="AF119" s="77">
        <v>0</v>
      </c>
      <c r="AG119" s="77">
        <v>0</v>
      </c>
      <c r="AH119" s="77">
        <v>59</v>
      </c>
      <c r="AI119" s="77" t="s">
        <v>342</v>
      </c>
      <c r="AJ119" s="77">
        <v>1.67</v>
      </c>
      <c r="AK119" s="77">
        <v>0.5</v>
      </c>
      <c r="AL119" s="77">
        <v>1</v>
      </c>
      <c r="AM119" s="77">
        <v>1.5</v>
      </c>
      <c r="AN119" s="77">
        <v>3.38</v>
      </c>
      <c r="AO119" s="77">
        <v>6.75</v>
      </c>
      <c r="AP119" s="77">
        <v>20.25</v>
      </c>
      <c r="AQ119" s="77">
        <v>0.5</v>
      </c>
      <c r="AR119" s="77">
        <v>22.12</v>
      </c>
    </row>
    <row r="120" spans="1:44" x14ac:dyDescent="0.2">
      <c r="A120" s="42" t="s">
        <v>1201</v>
      </c>
      <c r="B120" s="77" t="s">
        <v>237</v>
      </c>
      <c r="C120" s="77">
        <v>1</v>
      </c>
      <c r="D120" s="77">
        <v>4</v>
      </c>
      <c r="E120" s="77">
        <v>8.16</v>
      </c>
      <c r="F120" s="77">
        <v>9</v>
      </c>
      <c r="G120" s="77">
        <v>6</v>
      </c>
      <c r="H120" s="77">
        <v>0</v>
      </c>
      <c r="I120" s="77">
        <v>0</v>
      </c>
      <c r="J120" s="77">
        <v>0</v>
      </c>
      <c r="K120" s="77">
        <v>0</v>
      </c>
      <c r="L120" s="77">
        <v>28.2</v>
      </c>
      <c r="M120" s="77">
        <v>43</v>
      </c>
      <c r="N120" s="77">
        <v>26</v>
      </c>
      <c r="O120" s="77">
        <v>26</v>
      </c>
      <c r="P120" s="77">
        <v>5</v>
      </c>
      <c r="Q120" s="77">
        <v>11</v>
      </c>
      <c r="R120" s="77">
        <v>0</v>
      </c>
      <c r="S120" s="77">
        <v>19</v>
      </c>
      <c r="T120" s="77">
        <v>136</v>
      </c>
      <c r="U120" s="77">
        <v>0.35</v>
      </c>
      <c r="V120" s="77">
        <v>1.88</v>
      </c>
      <c r="W120" s="77">
        <v>0</v>
      </c>
      <c r="X120" s="77">
        <v>1</v>
      </c>
      <c r="Y120" s="77">
        <v>1</v>
      </c>
      <c r="Z120" s="77">
        <v>2</v>
      </c>
      <c r="AA120" s="77">
        <v>28</v>
      </c>
      <c r="AB120" s="77">
        <v>35</v>
      </c>
      <c r="AC120" s="77">
        <v>2</v>
      </c>
      <c r="AD120" s="77">
        <v>1</v>
      </c>
      <c r="AE120" s="77">
        <v>3</v>
      </c>
      <c r="AF120" s="77">
        <v>3</v>
      </c>
      <c r="AG120" s="77">
        <v>2</v>
      </c>
      <c r="AH120" s="77">
        <v>547</v>
      </c>
      <c r="AI120" s="77">
        <v>0.2</v>
      </c>
      <c r="AJ120" s="77">
        <v>0.8</v>
      </c>
      <c r="AK120" s="77">
        <v>0.4</v>
      </c>
      <c r="AL120" s="77">
        <v>0.59299999999999997</v>
      </c>
      <c r="AM120" s="77">
        <v>0.99299999999999999</v>
      </c>
      <c r="AN120" s="77">
        <v>5.97</v>
      </c>
      <c r="AO120" s="77">
        <v>3.45</v>
      </c>
      <c r="AP120" s="77">
        <v>13.5</v>
      </c>
      <c r="AQ120" s="77">
        <v>1.73</v>
      </c>
      <c r="AR120" s="77">
        <v>19.079999999999998</v>
      </c>
    </row>
    <row r="121" spans="1:44" x14ac:dyDescent="0.2">
      <c r="A121" s="42" t="s">
        <v>776</v>
      </c>
      <c r="B121" s="77" t="s">
        <v>237</v>
      </c>
      <c r="C121" s="77">
        <v>0</v>
      </c>
      <c r="D121" s="77">
        <v>1</v>
      </c>
      <c r="E121" s="77">
        <v>4.18</v>
      </c>
      <c r="F121" s="77">
        <v>32</v>
      </c>
      <c r="G121" s="77">
        <v>0</v>
      </c>
      <c r="H121" s="77">
        <v>0</v>
      </c>
      <c r="I121" s="77">
        <v>0</v>
      </c>
      <c r="J121" s="77">
        <v>0</v>
      </c>
      <c r="K121" s="77">
        <v>0</v>
      </c>
      <c r="L121" s="77">
        <v>32.1</v>
      </c>
      <c r="M121" s="77">
        <v>39</v>
      </c>
      <c r="N121" s="77">
        <v>19</v>
      </c>
      <c r="O121" s="77">
        <v>15</v>
      </c>
      <c r="P121" s="77">
        <v>2</v>
      </c>
      <c r="Q121" s="77">
        <v>12</v>
      </c>
      <c r="R121" s="77">
        <v>1</v>
      </c>
      <c r="S121" s="77">
        <v>26</v>
      </c>
      <c r="T121" s="77">
        <v>145</v>
      </c>
      <c r="U121" s="77">
        <v>0.30199999999999999</v>
      </c>
      <c r="V121" s="77">
        <v>1.58</v>
      </c>
      <c r="W121" s="77">
        <v>3</v>
      </c>
      <c r="X121" s="77">
        <v>9</v>
      </c>
      <c r="Y121" s="77">
        <v>4</v>
      </c>
      <c r="Z121" s="77">
        <v>8</v>
      </c>
      <c r="AA121" s="77">
        <v>39</v>
      </c>
      <c r="AB121" s="77">
        <v>26</v>
      </c>
      <c r="AC121" s="77">
        <v>1</v>
      </c>
      <c r="AD121" s="77">
        <v>1</v>
      </c>
      <c r="AE121" s="77">
        <v>5</v>
      </c>
      <c r="AF121" s="77">
        <v>2</v>
      </c>
      <c r="AG121" s="77">
        <v>0</v>
      </c>
      <c r="AH121" s="77">
        <v>583</v>
      </c>
      <c r="AI121" s="77">
        <v>0</v>
      </c>
      <c r="AJ121" s="77">
        <v>1.5</v>
      </c>
      <c r="AK121" s="77">
        <v>0.372</v>
      </c>
      <c r="AL121" s="77">
        <v>0.40300000000000002</v>
      </c>
      <c r="AM121" s="77">
        <v>0.77600000000000002</v>
      </c>
      <c r="AN121" s="77">
        <v>7.24</v>
      </c>
      <c r="AO121" s="77">
        <v>3.34</v>
      </c>
      <c r="AP121" s="77">
        <v>10.86</v>
      </c>
      <c r="AQ121" s="77">
        <v>2.17</v>
      </c>
      <c r="AR121" s="77">
        <v>18.03</v>
      </c>
    </row>
    <row r="122" spans="1:44" x14ac:dyDescent="0.2">
      <c r="A122" t="s">
        <v>1204</v>
      </c>
      <c r="B122" s="77" t="s">
        <v>237</v>
      </c>
      <c r="C122" s="77">
        <v>0</v>
      </c>
      <c r="D122" s="77">
        <v>0</v>
      </c>
      <c r="E122" s="77">
        <v>27</v>
      </c>
      <c r="F122" s="77">
        <v>1</v>
      </c>
      <c r="G122" s="77">
        <v>0</v>
      </c>
      <c r="H122" s="77">
        <v>0</v>
      </c>
      <c r="I122" s="77">
        <v>0</v>
      </c>
      <c r="J122" s="77">
        <v>0</v>
      </c>
      <c r="K122" s="77">
        <v>0</v>
      </c>
      <c r="L122" s="77">
        <v>1</v>
      </c>
      <c r="M122" s="77">
        <v>4</v>
      </c>
      <c r="N122" s="77">
        <v>3</v>
      </c>
      <c r="O122" s="77">
        <v>3</v>
      </c>
      <c r="P122" s="77">
        <v>2</v>
      </c>
      <c r="Q122" s="77">
        <v>0</v>
      </c>
      <c r="R122" s="77">
        <v>0</v>
      </c>
      <c r="S122" s="77">
        <v>1</v>
      </c>
      <c r="T122" s="77">
        <v>7</v>
      </c>
      <c r="U122" s="77">
        <v>0.57099999999999995</v>
      </c>
      <c r="V122" s="77">
        <v>4</v>
      </c>
      <c r="W122" s="77">
        <v>0</v>
      </c>
      <c r="X122" s="77">
        <v>1</v>
      </c>
      <c r="Y122" s="77">
        <v>0</v>
      </c>
      <c r="Z122" s="77">
        <v>0</v>
      </c>
      <c r="AA122" s="77">
        <v>0</v>
      </c>
      <c r="AB122" s="77">
        <v>2</v>
      </c>
      <c r="AC122" s="77">
        <v>1</v>
      </c>
      <c r="AD122" s="77">
        <v>0</v>
      </c>
      <c r="AE122" s="77">
        <v>0</v>
      </c>
      <c r="AF122" s="77">
        <v>0</v>
      </c>
      <c r="AG122" s="77">
        <v>0</v>
      </c>
      <c r="AH122" s="77">
        <v>27</v>
      </c>
      <c r="AI122" s="77" t="s">
        <v>342</v>
      </c>
      <c r="AJ122" s="77">
        <v>0</v>
      </c>
      <c r="AK122" s="77">
        <v>0.57099999999999995</v>
      </c>
      <c r="AL122" s="77">
        <v>1.571</v>
      </c>
      <c r="AM122" s="77">
        <v>2.1429999999999998</v>
      </c>
      <c r="AN122" s="77">
        <v>9</v>
      </c>
      <c r="AO122" s="77">
        <v>0</v>
      </c>
      <c r="AP122" s="77">
        <v>36</v>
      </c>
      <c r="AQ122" s="77" t="s">
        <v>342</v>
      </c>
      <c r="AR122" s="77">
        <v>27</v>
      </c>
    </row>
    <row r="123" spans="1:44" x14ac:dyDescent="0.2">
      <c r="A123" t="s">
        <v>1194</v>
      </c>
      <c r="B123" s="77" t="s">
        <v>237</v>
      </c>
      <c r="C123" s="77">
        <v>2</v>
      </c>
      <c r="D123" s="77">
        <v>0</v>
      </c>
      <c r="E123" s="77">
        <v>2.61</v>
      </c>
      <c r="F123" s="77">
        <v>6</v>
      </c>
      <c r="G123" s="77">
        <v>1</v>
      </c>
      <c r="H123" s="77">
        <v>0</v>
      </c>
      <c r="I123" s="77">
        <v>0</v>
      </c>
      <c r="J123" s="77">
        <v>0</v>
      </c>
      <c r="K123" s="77">
        <v>0</v>
      </c>
      <c r="L123" s="77">
        <v>10.1</v>
      </c>
      <c r="M123" s="77">
        <v>10</v>
      </c>
      <c r="N123" s="77">
        <v>3</v>
      </c>
      <c r="O123" s="77">
        <v>3</v>
      </c>
      <c r="P123" s="77">
        <v>0</v>
      </c>
      <c r="Q123" s="77">
        <v>2</v>
      </c>
      <c r="R123" s="77">
        <v>0</v>
      </c>
      <c r="S123" s="77">
        <v>4</v>
      </c>
      <c r="T123" s="77">
        <v>41</v>
      </c>
      <c r="U123" s="77">
        <v>0.25600000000000001</v>
      </c>
      <c r="V123" s="77">
        <v>1.1599999999999999</v>
      </c>
      <c r="W123" s="77">
        <v>0</v>
      </c>
      <c r="X123" s="77">
        <v>1</v>
      </c>
      <c r="Y123" s="77">
        <v>0</v>
      </c>
      <c r="Z123" s="77">
        <v>2</v>
      </c>
      <c r="AA123" s="77">
        <v>20</v>
      </c>
      <c r="AB123" s="77">
        <v>5</v>
      </c>
      <c r="AC123" s="77">
        <v>0</v>
      </c>
      <c r="AD123" s="77">
        <v>1</v>
      </c>
      <c r="AE123" s="77">
        <v>0</v>
      </c>
      <c r="AF123" s="77">
        <v>0</v>
      </c>
      <c r="AG123" s="77">
        <v>0</v>
      </c>
      <c r="AH123" s="77">
        <v>163</v>
      </c>
      <c r="AI123" s="77">
        <v>1</v>
      </c>
      <c r="AJ123" s="77">
        <v>4</v>
      </c>
      <c r="AK123" s="77">
        <v>0.29299999999999998</v>
      </c>
      <c r="AL123" s="77">
        <v>0.33300000000000002</v>
      </c>
      <c r="AM123" s="77">
        <v>0.626</v>
      </c>
      <c r="AN123" s="77">
        <v>3.48</v>
      </c>
      <c r="AO123" s="77">
        <v>1.74</v>
      </c>
      <c r="AP123" s="77">
        <v>8.7100000000000009</v>
      </c>
      <c r="AQ123" s="77">
        <v>2</v>
      </c>
      <c r="AR123" s="77">
        <v>15.77</v>
      </c>
    </row>
    <row r="124" spans="1:44" x14ac:dyDescent="0.2">
      <c r="A124" s="42" t="s">
        <v>769</v>
      </c>
      <c r="B124" s="77" t="s">
        <v>237</v>
      </c>
      <c r="C124" s="77">
        <v>8</v>
      </c>
      <c r="D124" s="77">
        <v>5</v>
      </c>
      <c r="E124" s="77">
        <v>3.43</v>
      </c>
      <c r="F124" s="77">
        <v>22</v>
      </c>
      <c r="G124" s="77">
        <v>21</v>
      </c>
      <c r="H124" s="77">
        <v>0</v>
      </c>
      <c r="I124" s="77">
        <v>0</v>
      </c>
      <c r="J124" s="77">
        <v>0</v>
      </c>
      <c r="K124" s="77">
        <v>0</v>
      </c>
      <c r="L124" s="77">
        <v>126</v>
      </c>
      <c r="M124" s="77">
        <v>108</v>
      </c>
      <c r="N124" s="77">
        <v>55</v>
      </c>
      <c r="O124" s="77">
        <v>48</v>
      </c>
      <c r="P124" s="77">
        <v>4</v>
      </c>
      <c r="Q124" s="77">
        <v>30</v>
      </c>
      <c r="R124" s="77">
        <v>1</v>
      </c>
      <c r="S124" s="77">
        <v>102</v>
      </c>
      <c r="T124" s="77">
        <v>514</v>
      </c>
      <c r="U124" s="77">
        <v>0.22800000000000001</v>
      </c>
      <c r="V124" s="77">
        <v>1.1000000000000001</v>
      </c>
      <c r="W124" s="77">
        <v>3</v>
      </c>
      <c r="X124" s="77">
        <v>0</v>
      </c>
      <c r="Y124" s="77">
        <v>0</v>
      </c>
      <c r="Z124" s="77">
        <v>8</v>
      </c>
      <c r="AA124" s="77">
        <v>141</v>
      </c>
      <c r="AB124" s="77">
        <v>130</v>
      </c>
      <c r="AC124" s="77">
        <v>5</v>
      </c>
      <c r="AD124" s="77">
        <v>0</v>
      </c>
      <c r="AE124" s="77">
        <v>13</v>
      </c>
      <c r="AF124" s="77">
        <v>3</v>
      </c>
      <c r="AG124" s="77">
        <v>1</v>
      </c>
      <c r="AH124" s="77">
        <v>2097</v>
      </c>
      <c r="AI124" s="77">
        <v>0.61499999999999999</v>
      </c>
      <c r="AJ124" s="77">
        <v>1.08</v>
      </c>
      <c r="AK124" s="77">
        <v>0.27600000000000002</v>
      </c>
      <c r="AL124" s="77">
        <v>0.32300000000000001</v>
      </c>
      <c r="AM124" s="77">
        <v>0.59899999999999998</v>
      </c>
      <c r="AN124" s="77">
        <v>7.29</v>
      </c>
      <c r="AO124" s="77">
        <v>2.14</v>
      </c>
      <c r="AP124" s="77">
        <v>7.71</v>
      </c>
      <c r="AQ124" s="77">
        <v>3.4</v>
      </c>
      <c r="AR124" s="77">
        <v>16.64</v>
      </c>
    </row>
    <row r="125" spans="1:44" s="147" customFormat="1" x14ac:dyDescent="0.2">
      <c r="A125" s="42" t="s">
        <v>770</v>
      </c>
      <c r="B125" s="77" t="s">
        <v>237</v>
      </c>
      <c r="C125" s="77">
        <v>18</v>
      </c>
      <c r="D125" s="77">
        <v>5</v>
      </c>
      <c r="E125" s="77">
        <v>3.15</v>
      </c>
      <c r="F125" s="77">
        <v>33</v>
      </c>
      <c r="G125" s="77">
        <v>33</v>
      </c>
      <c r="H125" s="77">
        <v>1</v>
      </c>
      <c r="I125" s="77">
        <v>1</v>
      </c>
      <c r="J125" s="77">
        <v>0</v>
      </c>
      <c r="K125" s="77">
        <v>0</v>
      </c>
      <c r="L125" s="77">
        <v>220.1</v>
      </c>
      <c r="M125" s="77">
        <v>196</v>
      </c>
      <c r="N125" s="77">
        <v>80</v>
      </c>
      <c r="O125" s="77">
        <v>77</v>
      </c>
      <c r="P125" s="77">
        <v>18</v>
      </c>
      <c r="Q125" s="77">
        <v>63</v>
      </c>
      <c r="R125" s="77">
        <v>1</v>
      </c>
      <c r="S125" s="77">
        <v>252</v>
      </c>
      <c r="T125" s="77">
        <v>904</v>
      </c>
      <c r="U125" s="77">
        <v>0.23799999999999999</v>
      </c>
      <c r="V125" s="77">
        <v>1.18</v>
      </c>
      <c r="W125" s="77">
        <v>6</v>
      </c>
      <c r="X125" s="77">
        <v>0</v>
      </c>
      <c r="Y125" s="77">
        <v>0</v>
      </c>
      <c r="Z125" s="77">
        <v>15</v>
      </c>
      <c r="AA125" s="77">
        <v>161</v>
      </c>
      <c r="AB125" s="77">
        <v>226</v>
      </c>
      <c r="AC125" s="77">
        <v>10</v>
      </c>
      <c r="AD125" s="77">
        <v>1</v>
      </c>
      <c r="AE125" s="77">
        <v>13</v>
      </c>
      <c r="AF125" s="77">
        <v>10</v>
      </c>
      <c r="AG125" s="77">
        <v>0</v>
      </c>
      <c r="AH125" s="77">
        <v>3638</v>
      </c>
      <c r="AI125" s="77">
        <v>0.78300000000000003</v>
      </c>
      <c r="AJ125" s="77">
        <v>0.71</v>
      </c>
      <c r="AK125" s="77">
        <v>0.29399999999999998</v>
      </c>
      <c r="AL125" s="77">
        <v>0.36799999999999999</v>
      </c>
      <c r="AM125" s="77">
        <v>0.66300000000000003</v>
      </c>
      <c r="AN125" s="77">
        <v>10.29</v>
      </c>
      <c r="AO125" s="77">
        <v>2.57</v>
      </c>
      <c r="AP125" s="77">
        <v>8.01</v>
      </c>
      <c r="AQ125" s="77">
        <v>4</v>
      </c>
      <c r="AR125" s="77">
        <v>16.510000000000002</v>
      </c>
    </row>
    <row r="126" spans="1:44" x14ac:dyDescent="0.2">
      <c r="A126" t="s">
        <v>1198</v>
      </c>
      <c r="B126" s="77" t="s">
        <v>237</v>
      </c>
      <c r="C126" s="77">
        <v>0</v>
      </c>
      <c r="D126" s="77">
        <v>0</v>
      </c>
      <c r="E126" s="77">
        <v>5.4</v>
      </c>
      <c r="F126" s="77">
        <v>10</v>
      </c>
      <c r="G126" s="77">
        <v>0</v>
      </c>
      <c r="H126" s="77">
        <v>0</v>
      </c>
      <c r="I126" s="77">
        <v>0</v>
      </c>
      <c r="J126" s="77">
        <v>0</v>
      </c>
      <c r="K126" s="77">
        <v>0</v>
      </c>
      <c r="L126" s="77">
        <v>11.2</v>
      </c>
      <c r="M126" s="77">
        <v>15</v>
      </c>
      <c r="N126" s="77">
        <v>7</v>
      </c>
      <c r="O126" s="77">
        <v>7</v>
      </c>
      <c r="P126" s="77">
        <v>1</v>
      </c>
      <c r="Q126" s="77">
        <v>3</v>
      </c>
      <c r="R126" s="77">
        <v>0</v>
      </c>
      <c r="S126" s="77">
        <v>9</v>
      </c>
      <c r="T126" s="77">
        <v>50</v>
      </c>
      <c r="U126" s="77">
        <v>0.31900000000000001</v>
      </c>
      <c r="V126" s="77">
        <v>1.54</v>
      </c>
      <c r="W126" s="77">
        <v>0</v>
      </c>
      <c r="X126" s="77">
        <v>5</v>
      </c>
      <c r="Y126" s="77">
        <v>0</v>
      </c>
      <c r="Z126" s="77">
        <v>1</v>
      </c>
      <c r="AA126" s="77">
        <v>11</v>
      </c>
      <c r="AB126" s="77">
        <v>12</v>
      </c>
      <c r="AC126" s="77">
        <v>0</v>
      </c>
      <c r="AD126" s="77">
        <v>0</v>
      </c>
      <c r="AE126" s="77">
        <v>0</v>
      </c>
      <c r="AF126" s="77">
        <v>0</v>
      </c>
      <c r="AG126" s="77">
        <v>0</v>
      </c>
      <c r="AH126" s="77">
        <v>196</v>
      </c>
      <c r="AI126" s="77" t="s">
        <v>342</v>
      </c>
      <c r="AJ126" s="77">
        <v>0.92</v>
      </c>
      <c r="AK126" s="77">
        <v>0.36</v>
      </c>
      <c r="AL126" s="77">
        <v>0.51100000000000001</v>
      </c>
      <c r="AM126" s="77">
        <v>0.871</v>
      </c>
      <c r="AN126" s="77">
        <v>6.94</v>
      </c>
      <c r="AO126" s="77">
        <v>2.31</v>
      </c>
      <c r="AP126" s="77">
        <v>11.57</v>
      </c>
      <c r="AQ126" s="77">
        <v>3</v>
      </c>
      <c r="AR126" s="77">
        <v>16.8</v>
      </c>
    </row>
    <row r="127" spans="1:44" x14ac:dyDescent="0.2">
      <c r="A127" t="s">
        <v>768</v>
      </c>
      <c r="B127" s="77" t="s">
        <v>237</v>
      </c>
      <c r="C127" s="77">
        <v>6</v>
      </c>
      <c r="D127" s="77">
        <v>9</v>
      </c>
      <c r="E127" s="77">
        <v>3.93</v>
      </c>
      <c r="F127" s="77">
        <v>21</v>
      </c>
      <c r="G127" s="77">
        <v>18</v>
      </c>
      <c r="H127" s="77">
        <v>0</v>
      </c>
      <c r="I127" s="77">
        <v>0</v>
      </c>
      <c r="J127" s="77">
        <v>0</v>
      </c>
      <c r="K127" s="77">
        <v>0</v>
      </c>
      <c r="L127" s="77">
        <v>105.1</v>
      </c>
      <c r="M127" s="77">
        <v>111</v>
      </c>
      <c r="N127" s="77">
        <v>48</v>
      </c>
      <c r="O127" s="77">
        <v>46</v>
      </c>
      <c r="P127" s="77">
        <v>14</v>
      </c>
      <c r="Q127" s="77">
        <v>31</v>
      </c>
      <c r="R127" s="77">
        <v>1</v>
      </c>
      <c r="S127" s="77">
        <v>89</v>
      </c>
      <c r="T127" s="77">
        <v>445</v>
      </c>
      <c r="U127" s="77">
        <v>0.27100000000000002</v>
      </c>
      <c r="V127" s="77">
        <v>1.35</v>
      </c>
      <c r="W127" s="77">
        <v>1</v>
      </c>
      <c r="X127" s="77">
        <v>0</v>
      </c>
      <c r="Y127" s="77">
        <v>1</v>
      </c>
      <c r="Z127" s="77">
        <v>8</v>
      </c>
      <c r="AA127" s="77">
        <v>87</v>
      </c>
      <c r="AB127" s="77">
        <v>126</v>
      </c>
      <c r="AC127" s="77">
        <v>4</v>
      </c>
      <c r="AD127" s="77">
        <v>0</v>
      </c>
      <c r="AE127" s="77">
        <v>11</v>
      </c>
      <c r="AF127" s="77">
        <v>6</v>
      </c>
      <c r="AG127" s="77">
        <v>5</v>
      </c>
      <c r="AH127" s="77">
        <v>1879</v>
      </c>
      <c r="AI127" s="77">
        <v>0.4</v>
      </c>
      <c r="AJ127" s="77">
        <v>0.69</v>
      </c>
      <c r="AK127" s="77">
        <v>0.32100000000000001</v>
      </c>
      <c r="AL127" s="77">
        <v>0.44900000000000001</v>
      </c>
      <c r="AM127" s="77">
        <v>0.77</v>
      </c>
      <c r="AN127" s="77">
        <v>7.6</v>
      </c>
      <c r="AO127" s="77">
        <v>2.65</v>
      </c>
      <c r="AP127" s="77">
        <v>9.48</v>
      </c>
      <c r="AQ127" s="77">
        <v>2.87</v>
      </c>
      <c r="AR127" s="77">
        <v>17.84</v>
      </c>
    </row>
    <row r="128" spans="1:44" x14ac:dyDescent="0.2">
      <c r="A128" s="42" t="s">
        <v>938</v>
      </c>
      <c r="B128" s="77" t="s">
        <v>237</v>
      </c>
      <c r="C128" s="77">
        <v>1</v>
      </c>
      <c r="D128" s="77">
        <v>1</v>
      </c>
      <c r="E128" s="77">
        <v>4.91</v>
      </c>
      <c r="F128" s="77">
        <v>13</v>
      </c>
      <c r="G128" s="77">
        <v>0</v>
      </c>
      <c r="H128" s="77">
        <v>0</v>
      </c>
      <c r="I128" s="77">
        <v>0</v>
      </c>
      <c r="J128" s="77">
        <v>1</v>
      </c>
      <c r="K128" s="77">
        <v>1</v>
      </c>
      <c r="L128" s="77">
        <v>11</v>
      </c>
      <c r="M128" s="77">
        <v>13</v>
      </c>
      <c r="N128" s="77">
        <v>7</v>
      </c>
      <c r="O128" s="77">
        <v>6</v>
      </c>
      <c r="P128" s="77">
        <v>2</v>
      </c>
      <c r="Q128" s="77">
        <v>2</v>
      </c>
      <c r="R128" s="77">
        <v>1</v>
      </c>
      <c r="S128" s="77">
        <v>6</v>
      </c>
      <c r="T128" s="77">
        <v>49</v>
      </c>
      <c r="U128" s="77">
        <v>0.28899999999999998</v>
      </c>
      <c r="V128" s="77">
        <v>1.36</v>
      </c>
      <c r="W128" s="77">
        <v>1</v>
      </c>
      <c r="X128" s="77">
        <v>5</v>
      </c>
      <c r="Y128" s="77">
        <v>1</v>
      </c>
      <c r="Z128" s="77">
        <v>1</v>
      </c>
      <c r="AA128" s="77">
        <v>13</v>
      </c>
      <c r="AB128" s="77">
        <v>14</v>
      </c>
      <c r="AC128" s="77">
        <v>1</v>
      </c>
      <c r="AD128" s="77">
        <v>0</v>
      </c>
      <c r="AE128" s="77">
        <v>0</v>
      </c>
      <c r="AF128" s="77">
        <v>1</v>
      </c>
      <c r="AG128" s="77">
        <v>1</v>
      </c>
      <c r="AH128" s="77">
        <v>189</v>
      </c>
      <c r="AI128" s="77">
        <v>0.5</v>
      </c>
      <c r="AJ128" s="77">
        <v>0.93</v>
      </c>
      <c r="AK128" s="77">
        <v>0.32700000000000001</v>
      </c>
      <c r="AL128" s="77">
        <v>0.51100000000000001</v>
      </c>
      <c r="AM128" s="77">
        <v>0.83799999999999997</v>
      </c>
      <c r="AN128" s="77">
        <v>4.91</v>
      </c>
      <c r="AO128" s="77">
        <v>1.64</v>
      </c>
      <c r="AP128" s="77">
        <v>10.64</v>
      </c>
      <c r="AQ128" s="77">
        <v>3</v>
      </c>
      <c r="AR128" s="77">
        <v>17.18</v>
      </c>
    </row>
    <row r="129" spans="1:44" x14ac:dyDescent="0.2">
      <c r="A129" t="s">
        <v>1199</v>
      </c>
      <c r="B129" s="77" t="s">
        <v>237</v>
      </c>
      <c r="C129" s="77">
        <v>0</v>
      </c>
      <c r="D129" s="77">
        <v>1</v>
      </c>
      <c r="E129" s="77">
        <v>5.4</v>
      </c>
      <c r="F129" s="77">
        <v>1</v>
      </c>
      <c r="G129" s="77">
        <v>1</v>
      </c>
      <c r="H129" s="77">
        <v>0</v>
      </c>
      <c r="I129" s="77">
        <v>0</v>
      </c>
      <c r="J129" s="77">
        <v>0</v>
      </c>
      <c r="K129" s="77">
        <v>0</v>
      </c>
      <c r="L129" s="77">
        <v>5</v>
      </c>
      <c r="M129" s="77">
        <v>5</v>
      </c>
      <c r="N129" s="77">
        <v>3</v>
      </c>
      <c r="O129" s="77">
        <v>3</v>
      </c>
      <c r="P129" s="77">
        <v>0</v>
      </c>
      <c r="Q129" s="77">
        <v>3</v>
      </c>
      <c r="R129" s="77">
        <v>0</v>
      </c>
      <c r="S129" s="77">
        <v>4</v>
      </c>
      <c r="T129" s="77">
        <v>20</v>
      </c>
      <c r="U129" s="77">
        <v>0.29399999999999998</v>
      </c>
      <c r="V129" s="77">
        <v>1.6</v>
      </c>
      <c r="W129" s="77">
        <v>0</v>
      </c>
      <c r="X129" s="77">
        <v>0</v>
      </c>
      <c r="Y129" s="77">
        <v>0</v>
      </c>
      <c r="Z129" s="77">
        <v>1</v>
      </c>
      <c r="AA129" s="77">
        <v>4</v>
      </c>
      <c r="AB129" s="77">
        <v>4</v>
      </c>
      <c r="AC129" s="77">
        <v>0</v>
      </c>
      <c r="AD129" s="77">
        <v>0</v>
      </c>
      <c r="AE129" s="77">
        <v>0</v>
      </c>
      <c r="AF129" s="77">
        <v>2</v>
      </c>
      <c r="AG129" s="77">
        <v>0</v>
      </c>
      <c r="AH129" s="77">
        <v>82</v>
      </c>
      <c r="AI129" s="77">
        <v>0</v>
      </c>
      <c r="AJ129" s="77">
        <v>1</v>
      </c>
      <c r="AK129" s="77">
        <v>0.4</v>
      </c>
      <c r="AL129" s="77">
        <v>0.35299999999999998</v>
      </c>
      <c r="AM129" s="77">
        <v>0.753</v>
      </c>
      <c r="AN129" s="77">
        <v>7.2</v>
      </c>
      <c r="AO129" s="77">
        <v>5.4</v>
      </c>
      <c r="AP129" s="77">
        <v>9</v>
      </c>
      <c r="AQ129" s="77">
        <v>1.33</v>
      </c>
      <c r="AR129" s="77">
        <v>16.399999999999999</v>
      </c>
    </row>
    <row r="130" spans="1:44" x14ac:dyDescent="0.2">
      <c r="A130" s="42" t="s">
        <v>773</v>
      </c>
      <c r="B130" s="77" t="s">
        <v>237</v>
      </c>
      <c r="C130" s="77">
        <v>15</v>
      </c>
      <c r="D130" s="77">
        <v>12</v>
      </c>
      <c r="E130" s="77">
        <v>4.54</v>
      </c>
      <c r="F130" s="77">
        <v>32</v>
      </c>
      <c r="G130" s="77">
        <v>32</v>
      </c>
      <c r="H130" s="77">
        <v>0</v>
      </c>
      <c r="I130" s="77">
        <v>0</v>
      </c>
      <c r="J130" s="77">
        <v>0</v>
      </c>
      <c r="K130" s="77">
        <v>0</v>
      </c>
      <c r="L130" s="77">
        <v>206</v>
      </c>
      <c r="M130" s="77">
        <v>223</v>
      </c>
      <c r="N130" s="77">
        <v>114</v>
      </c>
      <c r="O130" s="77">
        <v>104</v>
      </c>
      <c r="P130" s="77">
        <v>18</v>
      </c>
      <c r="Q130" s="77">
        <v>65</v>
      </c>
      <c r="R130" s="77">
        <v>1</v>
      </c>
      <c r="S130" s="77">
        <v>159</v>
      </c>
      <c r="T130" s="77">
        <v>893</v>
      </c>
      <c r="U130" s="77">
        <v>0.27500000000000002</v>
      </c>
      <c r="V130" s="77">
        <v>1.4</v>
      </c>
      <c r="W130" s="77">
        <v>5</v>
      </c>
      <c r="X130" s="77">
        <v>0</v>
      </c>
      <c r="Y130" s="77">
        <v>0</v>
      </c>
      <c r="Z130" s="77">
        <v>16</v>
      </c>
      <c r="AA130" s="77">
        <v>186</v>
      </c>
      <c r="AB130" s="77">
        <v>255</v>
      </c>
      <c r="AC130" s="77">
        <v>5</v>
      </c>
      <c r="AD130" s="77">
        <v>1</v>
      </c>
      <c r="AE130" s="77">
        <v>13</v>
      </c>
      <c r="AF130" s="77">
        <v>4</v>
      </c>
      <c r="AG130" s="77">
        <v>0</v>
      </c>
      <c r="AH130" s="77">
        <v>3409</v>
      </c>
      <c r="AI130" s="77">
        <v>0.55600000000000005</v>
      </c>
      <c r="AJ130" s="77">
        <v>0.73</v>
      </c>
      <c r="AK130" s="77">
        <v>0.33</v>
      </c>
      <c r="AL130" s="77">
        <v>0.42599999999999999</v>
      </c>
      <c r="AM130" s="77">
        <v>0.75600000000000001</v>
      </c>
      <c r="AN130" s="77">
        <v>6.95</v>
      </c>
      <c r="AO130" s="77">
        <v>2.84</v>
      </c>
      <c r="AP130" s="77">
        <v>9.74</v>
      </c>
      <c r="AQ130" s="77">
        <v>2.4500000000000002</v>
      </c>
      <c r="AR130" s="77">
        <v>16.55</v>
      </c>
    </row>
    <row r="131" spans="1:44" x14ac:dyDescent="0.2">
      <c r="A131" t="s">
        <v>1203</v>
      </c>
      <c r="B131" s="77" t="s">
        <v>237</v>
      </c>
      <c r="C131" s="77">
        <v>0</v>
      </c>
      <c r="D131" s="77">
        <v>0</v>
      </c>
      <c r="E131" s="77">
        <v>13.5</v>
      </c>
      <c r="F131" s="77">
        <v>1</v>
      </c>
      <c r="G131" s="77">
        <v>0</v>
      </c>
      <c r="H131" s="77">
        <v>0</v>
      </c>
      <c r="I131" s="77">
        <v>0</v>
      </c>
      <c r="J131" s="77">
        <v>0</v>
      </c>
      <c r="K131" s="77">
        <v>0</v>
      </c>
      <c r="L131" s="77">
        <v>1.1000000000000001</v>
      </c>
      <c r="M131" s="77">
        <v>3</v>
      </c>
      <c r="N131" s="77">
        <v>2</v>
      </c>
      <c r="O131" s="77">
        <v>2</v>
      </c>
      <c r="P131" s="77">
        <v>2</v>
      </c>
      <c r="Q131" s="77">
        <v>2</v>
      </c>
      <c r="R131" s="77">
        <v>0</v>
      </c>
      <c r="S131" s="77">
        <v>1</v>
      </c>
      <c r="T131" s="77">
        <v>9</v>
      </c>
      <c r="U131" s="77">
        <v>0.42899999999999999</v>
      </c>
      <c r="V131" s="77">
        <v>3.75</v>
      </c>
      <c r="W131" s="77">
        <v>0</v>
      </c>
      <c r="X131" s="77">
        <v>0</v>
      </c>
      <c r="Y131" s="77">
        <v>0</v>
      </c>
      <c r="Z131" s="77">
        <v>0</v>
      </c>
      <c r="AA131" s="77">
        <v>1</v>
      </c>
      <c r="AB131" s="77">
        <v>2</v>
      </c>
      <c r="AC131" s="77">
        <v>1</v>
      </c>
      <c r="AD131" s="77">
        <v>0</v>
      </c>
      <c r="AE131" s="77">
        <v>0</v>
      </c>
      <c r="AF131" s="77">
        <v>0</v>
      </c>
      <c r="AG131" s="77">
        <v>0</v>
      </c>
      <c r="AH131" s="77">
        <v>38</v>
      </c>
      <c r="AI131" s="77" t="s">
        <v>342</v>
      </c>
      <c r="AJ131" s="77">
        <v>0.5</v>
      </c>
      <c r="AK131" s="77">
        <v>0.55600000000000005</v>
      </c>
      <c r="AL131" s="77">
        <v>1.286</v>
      </c>
      <c r="AM131" s="77">
        <v>1.841</v>
      </c>
      <c r="AN131" s="77">
        <v>6.75</v>
      </c>
      <c r="AO131" s="77">
        <v>13.5</v>
      </c>
      <c r="AP131" s="77">
        <v>20.25</v>
      </c>
      <c r="AQ131" s="77">
        <v>0.5</v>
      </c>
      <c r="AR131" s="77">
        <v>28.5</v>
      </c>
    </row>
    <row r="132" spans="1:44" x14ac:dyDescent="0.2">
      <c r="A132" t="s">
        <v>1197</v>
      </c>
      <c r="B132" s="77" t="s">
        <v>237</v>
      </c>
      <c r="C132" s="77">
        <v>0</v>
      </c>
      <c r="D132" s="77">
        <v>0</v>
      </c>
      <c r="E132" s="77">
        <v>4.5</v>
      </c>
      <c r="F132" s="77">
        <v>2</v>
      </c>
      <c r="G132" s="77">
        <v>0</v>
      </c>
      <c r="H132" s="77">
        <v>0</v>
      </c>
      <c r="I132" s="77">
        <v>0</v>
      </c>
      <c r="J132" s="77">
        <v>0</v>
      </c>
      <c r="K132" s="77">
        <v>0</v>
      </c>
      <c r="L132" s="77">
        <v>2</v>
      </c>
      <c r="M132" s="77">
        <v>4</v>
      </c>
      <c r="N132" s="77">
        <v>1</v>
      </c>
      <c r="O132" s="77">
        <v>1</v>
      </c>
      <c r="P132" s="77">
        <v>0</v>
      </c>
      <c r="Q132" s="77">
        <v>0</v>
      </c>
      <c r="R132" s="77">
        <v>0</v>
      </c>
      <c r="S132" s="77">
        <v>2</v>
      </c>
      <c r="T132" s="77">
        <v>10</v>
      </c>
      <c r="U132" s="77">
        <v>0.4</v>
      </c>
      <c r="V132" s="77">
        <v>2</v>
      </c>
      <c r="W132" s="77">
        <v>0</v>
      </c>
      <c r="X132" s="77">
        <v>2</v>
      </c>
      <c r="Y132" s="77">
        <v>0</v>
      </c>
      <c r="Z132" s="77">
        <v>0</v>
      </c>
      <c r="AA132" s="77">
        <v>3</v>
      </c>
      <c r="AB132" s="77">
        <v>1</v>
      </c>
      <c r="AC132" s="77">
        <v>0</v>
      </c>
      <c r="AD132" s="77">
        <v>0</v>
      </c>
      <c r="AE132" s="77">
        <v>0</v>
      </c>
      <c r="AF132" s="77">
        <v>0</v>
      </c>
      <c r="AG132" s="77">
        <v>0</v>
      </c>
      <c r="AH132" s="77">
        <v>36</v>
      </c>
      <c r="AI132" s="77" t="s">
        <v>342</v>
      </c>
      <c r="AJ132" s="77">
        <v>3</v>
      </c>
      <c r="AK132" s="77">
        <v>0.4</v>
      </c>
      <c r="AL132" s="77">
        <v>0.6</v>
      </c>
      <c r="AM132" s="77">
        <v>1</v>
      </c>
      <c r="AN132" s="77">
        <v>9</v>
      </c>
      <c r="AO132" s="77">
        <v>0</v>
      </c>
      <c r="AP132" s="77">
        <v>18</v>
      </c>
      <c r="AQ132" s="77" t="s">
        <v>342</v>
      </c>
      <c r="AR132" s="77">
        <v>18</v>
      </c>
    </row>
    <row r="133" spans="1:44" x14ac:dyDescent="0.2">
      <c r="A133"/>
      <c r="C133"/>
      <c r="E133"/>
      <c r="F133"/>
      <c r="G133"/>
      <c r="I133"/>
      <c r="J133"/>
      <c r="K133"/>
      <c r="L133"/>
      <c r="Q133"/>
      <c r="S133"/>
      <c r="U133"/>
      <c r="V133"/>
      <c r="W133"/>
      <c r="AH133"/>
      <c r="AI133"/>
      <c r="AJ133"/>
      <c r="AK133"/>
      <c r="AL133"/>
      <c r="AM133"/>
      <c r="AN133"/>
      <c r="AO133"/>
      <c r="AP133"/>
      <c r="AQ133"/>
      <c r="AR133"/>
    </row>
    <row r="134" spans="1:44" ht="25.5" x14ac:dyDescent="0.2">
      <c r="A134" s="95" t="s">
        <v>151</v>
      </c>
      <c r="B134" s="76" t="s">
        <v>245</v>
      </c>
      <c r="C134" s="76" t="s">
        <v>301</v>
      </c>
      <c r="D134" s="76" t="s">
        <v>302</v>
      </c>
      <c r="E134" s="97" t="s">
        <v>152</v>
      </c>
      <c r="F134" s="76" t="s">
        <v>303</v>
      </c>
      <c r="G134" s="76" t="s">
        <v>304</v>
      </c>
      <c r="H134" s="76" t="s">
        <v>316</v>
      </c>
      <c r="I134" s="76" t="s">
        <v>317</v>
      </c>
      <c r="J134" s="76" t="s">
        <v>305</v>
      </c>
      <c r="K134" s="97" t="s">
        <v>306</v>
      </c>
      <c r="L134" s="97" t="s">
        <v>307</v>
      </c>
      <c r="M134" s="76" t="s">
        <v>308</v>
      </c>
      <c r="N134" s="76" t="s">
        <v>309</v>
      </c>
      <c r="O134" s="76" t="s">
        <v>310</v>
      </c>
      <c r="P134" s="76" t="s">
        <v>311</v>
      </c>
      <c r="Q134" s="76" t="s">
        <v>312</v>
      </c>
      <c r="R134" s="76" t="s">
        <v>319</v>
      </c>
      <c r="S134" s="76" t="s">
        <v>313</v>
      </c>
      <c r="T134" s="76" t="s">
        <v>330</v>
      </c>
      <c r="U134" s="100" t="s">
        <v>314</v>
      </c>
      <c r="V134" s="97" t="s">
        <v>315</v>
      </c>
      <c r="W134" s="76" t="s">
        <v>318</v>
      </c>
      <c r="X134" s="76" t="s">
        <v>320</v>
      </c>
      <c r="Y134" s="76" t="s">
        <v>321</v>
      </c>
      <c r="Z134" s="76" t="s">
        <v>322</v>
      </c>
      <c r="AA134" s="76" t="s">
        <v>323</v>
      </c>
      <c r="AB134" s="76" t="s">
        <v>324</v>
      </c>
      <c r="AC134" s="76" t="s">
        <v>325</v>
      </c>
      <c r="AD134" s="76" t="s">
        <v>326</v>
      </c>
      <c r="AE134" s="76" t="s">
        <v>327</v>
      </c>
      <c r="AF134" s="76" t="s">
        <v>328</v>
      </c>
      <c r="AG134" s="76" t="s">
        <v>329</v>
      </c>
      <c r="AH134" s="100" t="s">
        <v>331</v>
      </c>
      <c r="AI134" s="100" t="s">
        <v>332</v>
      </c>
      <c r="AJ134" s="100" t="s">
        <v>333</v>
      </c>
      <c r="AK134" s="100" t="s">
        <v>334</v>
      </c>
      <c r="AL134" s="100" t="s">
        <v>335</v>
      </c>
      <c r="AM134" s="100" t="s">
        <v>336</v>
      </c>
      <c r="AN134" s="97" t="s">
        <v>337</v>
      </c>
      <c r="AO134" s="97" t="s">
        <v>338</v>
      </c>
      <c r="AP134" s="97" t="s">
        <v>339</v>
      </c>
      <c r="AQ134" s="97" t="s">
        <v>340</v>
      </c>
      <c r="AR134" s="3" t="s">
        <v>341</v>
      </c>
    </row>
    <row r="135" spans="1:44" x14ac:dyDescent="0.2">
      <c r="A135" t="s">
        <v>752</v>
      </c>
      <c r="B135" s="77" t="s">
        <v>252</v>
      </c>
      <c r="C135" s="77">
        <v>0</v>
      </c>
      <c r="D135" s="77">
        <v>0</v>
      </c>
      <c r="E135" s="77">
        <v>0.9</v>
      </c>
      <c r="F135" s="77">
        <v>8</v>
      </c>
      <c r="G135" s="77">
        <v>0</v>
      </c>
      <c r="H135" s="77">
        <v>0</v>
      </c>
      <c r="I135" s="77">
        <v>0</v>
      </c>
      <c r="J135" s="77">
        <v>0</v>
      </c>
      <c r="K135" s="77">
        <v>1</v>
      </c>
      <c r="L135" s="77">
        <v>10</v>
      </c>
      <c r="M135" s="77">
        <v>10</v>
      </c>
      <c r="N135" s="77">
        <v>1</v>
      </c>
      <c r="O135" s="77">
        <v>1</v>
      </c>
      <c r="P135" s="77">
        <v>0</v>
      </c>
      <c r="Q135" s="77">
        <v>3</v>
      </c>
      <c r="R135" s="77">
        <v>0</v>
      </c>
      <c r="S135" s="77">
        <v>8</v>
      </c>
      <c r="T135" s="77">
        <v>42</v>
      </c>
      <c r="U135" s="77">
        <v>0.26300000000000001</v>
      </c>
      <c r="V135" s="77">
        <v>1.3</v>
      </c>
      <c r="W135" s="77">
        <v>1</v>
      </c>
      <c r="X135" s="77">
        <v>1</v>
      </c>
      <c r="Y135" s="77">
        <v>3</v>
      </c>
      <c r="Z135" s="77">
        <v>1</v>
      </c>
      <c r="AA135" s="77">
        <v>12</v>
      </c>
      <c r="AB135" s="77">
        <v>8</v>
      </c>
      <c r="AC135" s="77">
        <v>0</v>
      </c>
      <c r="AD135" s="77">
        <v>0</v>
      </c>
      <c r="AE135" s="77">
        <v>1</v>
      </c>
      <c r="AF135" s="77">
        <v>2</v>
      </c>
      <c r="AG135" s="77">
        <v>0</v>
      </c>
      <c r="AH135" s="77">
        <v>170</v>
      </c>
      <c r="AI135" s="77" t="s">
        <v>342</v>
      </c>
      <c r="AJ135" s="77">
        <v>1.5</v>
      </c>
      <c r="AK135" s="77">
        <v>0.33300000000000002</v>
      </c>
      <c r="AL135" s="77">
        <v>0.34200000000000003</v>
      </c>
      <c r="AM135" s="77">
        <v>0.67500000000000004</v>
      </c>
      <c r="AN135" s="77">
        <v>7.2</v>
      </c>
      <c r="AO135" s="77">
        <v>2.7</v>
      </c>
      <c r="AP135" s="77">
        <v>9</v>
      </c>
      <c r="AQ135" s="77">
        <v>2.67</v>
      </c>
      <c r="AR135" s="77">
        <v>17</v>
      </c>
    </row>
    <row r="136" spans="1:44" x14ac:dyDescent="0.2">
      <c r="A136" s="42" t="s">
        <v>649</v>
      </c>
      <c r="B136" s="77" t="s">
        <v>252</v>
      </c>
      <c r="C136" s="77">
        <v>1</v>
      </c>
      <c r="D136" s="77">
        <v>1</v>
      </c>
      <c r="E136" s="77">
        <v>6.33</v>
      </c>
      <c r="F136" s="77">
        <v>21</v>
      </c>
      <c r="G136" s="77">
        <v>0</v>
      </c>
      <c r="H136" s="77">
        <v>0</v>
      </c>
      <c r="I136" s="77">
        <v>0</v>
      </c>
      <c r="J136" s="77">
        <v>2</v>
      </c>
      <c r="K136" s="77">
        <v>4</v>
      </c>
      <c r="L136" s="77">
        <v>27</v>
      </c>
      <c r="M136" s="77">
        <v>32</v>
      </c>
      <c r="N136" s="77">
        <v>20</v>
      </c>
      <c r="O136" s="77">
        <v>19</v>
      </c>
      <c r="P136" s="77">
        <v>6</v>
      </c>
      <c r="Q136" s="77">
        <v>7</v>
      </c>
      <c r="R136" s="77">
        <v>1</v>
      </c>
      <c r="S136" s="77">
        <v>7</v>
      </c>
      <c r="T136" s="77">
        <v>119</v>
      </c>
      <c r="U136" s="77">
        <v>0.29399999999999998</v>
      </c>
      <c r="V136" s="77">
        <v>1.44</v>
      </c>
      <c r="W136" s="77">
        <v>2</v>
      </c>
      <c r="X136" s="77">
        <v>8</v>
      </c>
      <c r="Y136" s="77">
        <v>4</v>
      </c>
      <c r="Z136" s="77">
        <v>4</v>
      </c>
      <c r="AA136" s="77">
        <v>40</v>
      </c>
      <c r="AB136" s="77">
        <v>31</v>
      </c>
      <c r="AC136" s="77">
        <v>2</v>
      </c>
      <c r="AD136" s="77">
        <v>0</v>
      </c>
      <c r="AE136" s="77">
        <v>1</v>
      </c>
      <c r="AF136" s="77">
        <v>0</v>
      </c>
      <c r="AG136" s="77">
        <v>0</v>
      </c>
      <c r="AH136" s="77">
        <v>431</v>
      </c>
      <c r="AI136" s="77">
        <v>0.5</v>
      </c>
      <c r="AJ136" s="77">
        <v>1.29</v>
      </c>
      <c r="AK136" s="77">
        <v>0.34499999999999997</v>
      </c>
      <c r="AL136" s="77">
        <v>0.495</v>
      </c>
      <c r="AM136" s="77">
        <v>0.84</v>
      </c>
      <c r="AN136" s="77">
        <v>2.33</v>
      </c>
      <c r="AO136" s="77">
        <v>2.33</v>
      </c>
      <c r="AP136" s="77">
        <v>10.67</v>
      </c>
      <c r="AQ136" s="77">
        <v>1</v>
      </c>
      <c r="AR136" s="77">
        <v>15.96</v>
      </c>
    </row>
    <row r="137" spans="1:44" x14ac:dyDescent="0.2">
      <c r="A137" t="s">
        <v>1206</v>
      </c>
      <c r="B137" s="77" t="s">
        <v>252</v>
      </c>
      <c r="C137" s="77">
        <v>1</v>
      </c>
      <c r="D137" s="77">
        <v>3</v>
      </c>
      <c r="E137" s="77">
        <v>4.58</v>
      </c>
      <c r="F137" s="77">
        <v>17</v>
      </c>
      <c r="G137" s="77">
        <v>2</v>
      </c>
      <c r="H137" s="77">
        <v>0</v>
      </c>
      <c r="I137" s="77">
        <v>0</v>
      </c>
      <c r="J137" s="77">
        <v>0</v>
      </c>
      <c r="K137" s="77">
        <v>0</v>
      </c>
      <c r="L137" s="77">
        <v>35.1</v>
      </c>
      <c r="M137" s="77">
        <v>41</v>
      </c>
      <c r="N137" s="77">
        <v>19</v>
      </c>
      <c r="O137" s="77">
        <v>18</v>
      </c>
      <c r="P137" s="77">
        <v>4</v>
      </c>
      <c r="Q137" s="77">
        <v>12</v>
      </c>
      <c r="R137" s="77">
        <v>1</v>
      </c>
      <c r="S137" s="77">
        <v>20</v>
      </c>
      <c r="T137" s="77">
        <v>154</v>
      </c>
      <c r="U137" s="77">
        <v>0.29699999999999999</v>
      </c>
      <c r="V137" s="77">
        <v>1.5</v>
      </c>
      <c r="W137" s="77">
        <v>1</v>
      </c>
      <c r="X137" s="77">
        <v>9</v>
      </c>
      <c r="Y137" s="77">
        <v>0</v>
      </c>
      <c r="Z137" s="77">
        <v>4</v>
      </c>
      <c r="AA137" s="77">
        <v>61</v>
      </c>
      <c r="AB137" s="77">
        <v>19</v>
      </c>
      <c r="AC137" s="77">
        <v>2</v>
      </c>
      <c r="AD137" s="77">
        <v>0</v>
      </c>
      <c r="AE137" s="77">
        <v>1</v>
      </c>
      <c r="AF137" s="77">
        <v>1</v>
      </c>
      <c r="AG137" s="77">
        <v>0</v>
      </c>
      <c r="AH137" s="77">
        <v>561</v>
      </c>
      <c r="AI137" s="77">
        <v>0.25</v>
      </c>
      <c r="AJ137" s="77">
        <v>3.21</v>
      </c>
      <c r="AK137" s="77">
        <v>0.35799999999999998</v>
      </c>
      <c r="AL137" s="77">
        <v>0.42799999999999999</v>
      </c>
      <c r="AM137" s="77">
        <v>0.78500000000000003</v>
      </c>
      <c r="AN137" s="77">
        <v>5.09</v>
      </c>
      <c r="AO137" s="77">
        <v>3.06</v>
      </c>
      <c r="AP137" s="77">
        <v>10.44</v>
      </c>
      <c r="AQ137" s="77">
        <v>1.67</v>
      </c>
      <c r="AR137" s="77">
        <v>15.88</v>
      </c>
    </row>
    <row r="138" spans="1:44" x14ac:dyDescent="0.2">
      <c r="A138" s="42" t="s">
        <v>783</v>
      </c>
      <c r="B138" s="77" t="s">
        <v>252</v>
      </c>
      <c r="C138" s="77">
        <v>2</v>
      </c>
      <c r="D138" s="77">
        <v>0</v>
      </c>
      <c r="E138" s="77">
        <v>4.6399999999999997</v>
      </c>
      <c r="F138" s="77">
        <v>21</v>
      </c>
      <c r="G138" s="77">
        <v>0</v>
      </c>
      <c r="H138" s="77">
        <v>0</v>
      </c>
      <c r="I138" s="77">
        <v>0</v>
      </c>
      <c r="J138" s="77">
        <v>0</v>
      </c>
      <c r="K138" s="77">
        <v>1</v>
      </c>
      <c r="L138" s="77">
        <v>21.1</v>
      </c>
      <c r="M138" s="77">
        <v>22</v>
      </c>
      <c r="N138" s="77">
        <v>11</v>
      </c>
      <c r="O138" s="77">
        <v>11</v>
      </c>
      <c r="P138" s="77">
        <v>3</v>
      </c>
      <c r="Q138" s="77">
        <v>11</v>
      </c>
      <c r="R138" s="77">
        <v>0</v>
      </c>
      <c r="S138" s="77">
        <v>19</v>
      </c>
      <c r="T138" s="77">
        <v>97</v>
      </c>
      <c r="U138" s="77">
        <v>0.26800000000000002</v>
      </c>
      <c r="V138" s="77">
        <v>1.55</v>
      </c>
      <c r="W138" s="77">
        <v>0</v>
      </c>
      <c r="X138" s="77">
        <v>1</v>
      </c>
      <c r="Y138" s="77">
        <v>5</v>
      </c>
      <c r="Z138" s="77">
        <v>1</v>
      </c>
      <c r="AA138" s="77">
        <v>28</v>
      </c>
      <c r="AB138" s="77">
        <v>17</v>
      </c>
      <c r="AC138" s="77">
        <v>0</v>
      </c>
      <c r="AD138" s="77">
        <v>0</v>
      </c>
      <c r="AE138" s="77">
        <v>0</v>
      </c>
      <c r="AF138" s="77">
        <v>0</v>
      </c>
      <c r="AG138" s="77">
        <v>0</v>
      </c>
      <c r="AH138" s="77">
        <v>375</v>
      </c>
      <c r="AI138" s="77">
        <v>1</v>
      </c>
      <c r="AJ138" s="77">
        <v>1.65</v>
      </c>
      <c r="AK138" s="77">
        <v>0.35099999999999998</v>
      </c>
      <c r="AL138" s="77">
        <v>0.42699999999999999</v>
      </c>
      <c r="AM138" s="77">
        <v>0.77800000000000002</v>
      </c>
      <c r="AN138" s="77">
        <v>8.02</v>
      </c>
      <c r="AO138" s="77">
        <v>4.6399999999999997</v>
      </c>
      <c r="AP138" s="77">
        <v>9.2799999999999994</v>
      </c>
      <c r="AQ138" s="77">
        <v>1.73</v>
      </c>
      <c r="AR138" s="77">
        <v>17.579999999999998</v>
      </c>
    </row>
    <row r="139" spans="1:44" x14ac:dyDescent="0.2">
      <c r="A139" t="s">
        <v>788</v>
      </c>
      <c r="B139" s="77" t="s">
        <v>252</v>
      </c>
      <c r="C139" s="77">
        <v>0</v>
      </c>
      <c r="D139" s="77">
        <v>0</v>
      </c>
      <c r="E139" s="77">
        <v>9.64</v>
      </c>
      <c r="F139" s="77">
        <v>5</v>
      </c>
      <c r="G139" s="77">
        <v>0</v>
      </c>
      <c r="H139" s="77">
        <v>0</v>
      </c>
      <c r="I139" s="77">
        <v>0</v>
      </c>
      <c r="J139" s="77">
        <v>0</v>
      </c>
      <c r="K139" s="77">
        <v>1</v>
      </c>
      <c r="L139" s="77">
        <v>4.2</v>
      </c>
      <c r="M139" s="77">
        <v>8</v>
      </c>
      <c r="N139" s="77">
        <v>5</v>
      </c>
      <c r="O139" s="77">
        <v>5</v>
      </c>
      <c r="P139" s="77">
        <v>0</v>
      </c>
      <c r="Q139" s="77">
        <v>4</v>
      </c>
      <c r="R139" s="77">
        <v>0</v>
      </c>
      <c r="S139" s="77">
        <v>5</v>
      </c>
      <c r="T139" s="77">
        <v>25</v>
      </c>
      <c r="U139" s="77">
        <v>0.4</v>
      </c>
      <c r="V139" s="77">
        <v>2.57</v>
      </c>
      <c r="W139" s="77">
        <v>0</v>
      </c>
      <c r="X139" s="77">
        <v>1</v>
      </c>
      <c r="Y139" s="77">
        <v>0</v>
      </c>
      <c r="Z139" s="77">
        <v>0</v>
      </c>
      <c r="AA139" s="77">
        <v>1</v>
      </c>
      <c r="AB139" s="77">
        <v>7</v>
      </c>
      <c r="AC139" s="77">
        <v>0</v>
      </c>
      <c r="AD139" s="77">
        <v>0</v>
      </c>
      <c r="AE139" s="77">
        <v>1</v>
      </c>
      <c r="AF139" s="77">
        <v>0</v>
      </c>
      <c r="AG139" s="77">
        <v>0</v>
      </c>
      <c r="AH139" s="77">
        <v>100</v>
      </c>
      <c r="AI139" s="77" t="s">
        <v>342</v>
      </c>
      <c r="AJ139" s="77">
        <v>0.14000000000000001</v>
      </c>
      <c r="AK139" s="77">
        <v>0.48</v>
      </c>
      <c r="AL139" s="77">
        <v>0.45</v>
      </c>
      <c r="AM139" s="77">
        <v>0.93</v>
      </c>
      <c r="AN139" s="77">
        <v>9.64</v>
      </c>
      <c r="AO139" s="77">
        <v>7.71</v>
      </c>
      <c r="AP139" s="77">
        <v>15.43</v>
      </c>
      <c r="AQ139" s="77">
        <v>1.25</v>
      </c>
      <c r="AR139" s="77">
        <v>21.43</v>
      </c>
    </row>
    <row r="140" spans="1:44" x14ac:dyDescent="0.2">
      <c r="A140" t="s">
        <v>793</v>
      </c>
      <c r="B140" s="77" t="s">
        <v>252</v>
      </c>
      <c r="C140" s="77">
        <v>0</v>
      </c>
      <c r="D140" s="77">
        <v>1</v>
      </c>
      <c r="E140" s="77">
        <v>5.84</v>
      </c>
      <c r="F140" s="77">
        <v>13</v>
      </c>
      <c r="G140" s="77">
        <v>0</v>
      </c>
      <c r="H140" s="77">
        <v>0</v>
      </c>
      <c r="I140" s="77">
        <v>0</v>
      </c>
      <c r="J140" s="77">
        <v>0</v>
      </c>
      <c r="K140" s="77">
        <v>0</v>
      </c>
      <c r="L140" s="77">
        <v>24.2</v>
      </c>
      <c r="M140" s="77">
        <v>28</v>
      </c>
      <c r="N140" s="77">
        <v>20</v>
      </c>
      <c r="O140" s="77">
        <v>16</v>
      </c>
      <c r="P140" s="77">
        <v>5</v>
      </c>
      <c r="Q140" s="77">
        <v>13</v>
      </c>
      <c r="R140" s="77">
        <v>1</v>
      </c>
      <c r="S140" s="77">
        <v>16</v>
      </c>
      <c r="T140" s="77">
        <v>118</v>
      </c>
      <c r="U140" s="77">
        <v>0.27500000000000002</v>
      </c>
      <c r="V140" s="77">
        <v>1.66</v>
      </c>
      <c r="W140" s="77">
        <v>1</v>
      </c>
      <c r="X140" s="77">
        <v>4</v>
      </c>
      <c r="Y140" s="77">
        <v>1</v>
      </c>
      <c r="Z140" s="77">
        <v>0</v>
      </c>
      <c r="AA140" s="77">
        <v>31</v>
      </c>
      <c r="AB140" s="77">
        <v>28</v>
      </c>
      <c r="AC140" s="77">
        <v>0</v>
      </c>
      <c r="AD140" s="77">
        <v>0</v>
      </c>
      <c r="AE140" s="77">
        <v>1</v>
      </c>
      <c r="AF140" s="77">
        <v>1</v>
      </c>
      <c r="AG140" s="77">
        <v>0</v>
      </c>
      <c r="AH140" s="77">
        <v>416</v>
      </c>
      <c r="AI140" s="77">
        <v>0</v>
      </c>
      <c r="AJ140" s="77">
        <v>1.1100000000000001</v>
      </c>
      <c r="AK140" s="77">
        <v>0.36199999999999999</v>
      </c>
      <c r="AL140" s="77">
        <v>0.5</v>
      </c>
      <c r="AM140" s="77">
        <v>0.86199999999999999</v>
      </c>
      <c r="AN140" s="77">
        <v>5.84</v>
      </c>
      <c r="AO140" s="77">
        <v>4.74</v>
      </c>
      <c r="AP140" s="77">
        <v>10.220000000000001</v>
      </c>
      <c r="AQ140" s="77">
        <v>1.23</v>
      </c>
      <c r="AR140" s="77">
        <v>16.86</v>
      </c>
    </row>
    <row r="141" spans="1:44" x14ac:dyDescent="0.2">
      <c r="A141" t="s">
        <v>784</v>
      </c>
      <c r="B141" s="77" t="s">
        <v>252</v>
      </c>
      <c r="C141" s="77">
        <v>9</v>
      </c>
      <c r="D141" s="77">
        <v>7</v>
      </c>
      <c r="E141" s="77">
        <v>4.41</v>
      </c>
      <c r="F141" s="77">
        <v>20</v>
      </c>
      <c r="G141" s="77">
        <v>20</v>
      </c>
      <c r="H141" s="77">
        <v>0</v>
      </c>
      <c r="I141" s="77">
        <v>0</v>
      </c>
      <c r="J141" s="77">
        <v>0</v>
      </c>
      <c r="K141" s="77">
        <v>0</v>
      </c>
      <c r="L141" s="77">
        <v>116.1</v>
      </c>
      <c r="M141" s="77">
        <v>119</v>
      </c>
      <c r="N141" s="77">
        <v>61</v>
      </c>
      <c r="O141" s="77">
        <v>57</v>
      </c>
      <c r="P141" s="77">
        <v>7</v>
      </c>
      <c r="Q141" s="77">
        <v>51</v>
      </c>
      <c r="R141" s="77">
        <v>1</v>
      </c>
      <c r="S141" s="77">
        <v>75</v>
      </c>
      <c r="T141" s="77">
        <v>507</v>
      </c>
      <c r="U141" s="77">
        <v>0.26700000000000002</v>
      </c>
      <c r="V141" s="77">
        <v>1.46</v>
      </c>
      <c r="W141" s="77">
        <v>3</v>
      </c>
      <c r="X141" s="77">
        <v>0</v>
      </c>
      <c r="Y141" s="77">
        <v>0</v>
      </c>
      <c r="Z141" s="77">
        <v>15</v>
      </c>
      <c r="AA141" s="77">
        <v>166</v>
      </c>
      <c r="AB141" s="77">
        <v>93</v>
      </c>
      <c r="AC141" s="77">
        <v>7</v>
      </c>
      <c r="AD141" s="77">
        <v>0</v>
      </c>
      <c r="AE141" s="77">
        <v>4</v>
      </c>
      <c r="AF141" s="77">
        <v>3</v>
      </c>
      <c r="AG141" s="77">
        <v>0</v>
      </c>
      <c r="AH141" s="77">
        <v>1992</v>
      </c>
      <c r="AI141" s="77">
        <v>0.56299999999999994</v>
      </c>
      <c r="AJ141" s="77">
        <v>1.78</v>
      </c>
      <c r="AK141" s="77">
        <v>0.34300000000000003</v>
      </c>
      <c r="AL141" s="77">
        <v>0.36599999999999999</v>
      </c>
      <c r="AM141" s="77">
        <v>0.70899999999999996</v>
      </c>
      <c r="AN141" s="77">
        <v>5.8</v>
      </c>
      <c r="AO141" s="77">
        <v>3.95</v>
      </c>
      <c r="AP141" s="77">
        <v>9.2100000000000009</v>
      </c>
      <c r="AQ141" s="77">
        <v>1.47</v>
      </c>
      <c r="AR141" s="77">
        <v>17.12</v>
      </c>
    </row>
    <row r="142" spans="1:44" x14ac:dyDescent="0.2">
      <c r="A142" t="s">
        <v>794</v>
      </c>
      <c r="B142" s="77" t="s">
        <v>252</v>
      </c>
      <c r="C142" s="77">
        <v>0</v>
      </c>
      <c r="D142" s="77">
        <v>0</v>
      </c>
      <c r="E142" s="77">
        <v>4.91</v>
      </c>
      <c r="F142" s="77">
        <v>8</v>
      </c>
      <c r="G142" s="77">
        <v>0</v>
      </c>
      <c r="H142" s="77">
        <v>0</v>
      </c>
      <c r="I142" s="77">
        <v>0</v>
      </c>
      <c r="J142" s="77">
        <v>0</v>
      </c>
      <c r="K142" s="77">
        <v>0</v>
      </c>
      <c r="L142" s="77">
        <v>7.1</v>
      </c>
      <c r="M142" s="77">
        <v>9</v>
      </c>
      <c r="N142" s="77">
        <v>4</v>
      </c>
      <c r="O142" s="77">
        <v>4</v>
      </c>
      <c r="P142" s="77">
        <v>2</v>
      </c>
      <c r="Q142" s="77">
        <v>3</v>
      </c>
      <c r="R142" s="77">
        <v>0</v>
      </c>
      <c r="S142" s="77">
        <v>4</v>
      </c>
      <c r="T142" s="77">
        <v>33</v>
      </c>
      <c r="U142" s="77">
        <v>0.31</v>
      </c>
      <c r="V142" s="77">
        <v>1.64</v>
      </c>
      <c r="W142" s="77">
        <v>0</v>
      </c>
      <c r="X142" s="77">
        <v>3</v>
      </c>
      <c r="Y142" s="77">
        <v>1</v>
      </c>
      <c r="Z142" s="77">
        <v>0</v>
      </c>
      <c r="AA142" s="77">
        <v>7</v>
      </c>
      <c r="AB142" s="77">
        <v>10</v>
      </c>
      <c r="AC142" s="77">
        <v>1</v>
      </c>
      <c r="AD142" s="77">
        <v>0</v>
      </c>
      <c r="AE142" s="77">
        <v>1</v>
      </c>
      <c r="AF142" s="77">
        <v>1</v>
      </c>
      <c r="AG142" s="77">
        <v>0</v>
      </c>
      <c r="AH142" s="77">
        <v>138</v>
      </c>
      <c r="AI142" s="77" t="s">
        <v>342</v>
      </c>
      <c r="AJ142" s="77">
        <v>0.7</v>
      </c>
      <c r="AK142" s="77">
        <v>0.36399999999999999</v>
      </c>
      <c r="AL142" s="77">
        <v>0.621</v>
      </c>
      <c r="AM142" s="77">
        <v>0.98399999999999999</v>
      </c>
      <c r="AN142" s="77">
        <v>4.91</v>
      </c>
      <c r="AO142" s="77">
        <v>3.68</v>
      </c>
      <c r="AP142" s="77">
        <v>11.05</v>
      </c>
      <c r="AQ142" s="77">
        <v>1.33</v>
      </c>
      <c r="AR142" s="77">
        <v>18.82</v>
      </c>
    </row>
    <row r="143" spans="1:44" x14ac:dyDescent="0.2">
      <c r="A143" s="42" t="s">
        <v>835</v>
      </c>
      <c r="B143" s="77" t="s">
        <v>252</v>
      </c>
      <c r="C143" s="77">
        <v>0</v>
      </c>
      <c r="D143" s="77">
        <v>1</v>
      </c>
      <c r="E143" s="77">
        <v>3.12</v>
      </c>
      <c r="F143" s="77">
        <v>5</v>
      </c>
      <c r="G143" s="77">
        <v>1</v>
      </c>
      <c r="H143" s="77">
        <v>0</v>
      </c>
      <c r="I143" s="77">
        <v>0</v>
      </c>
      <c r="J143" s="77">
        <v>0</v>
      </c>
      <c r="K143" s="77">
        <v>0</v>
      </c>
      <c r="L143" s="77">
        <v>8.1999999999999993</v>
      </c>
      <c r="M143" s="77">
        <v>5</v>
      </c>
      <c r="N143" s="77">
        <v>4</v>
      </c>
      <c r="O143" s="77">
        <v>3</v>
      </c>
      <c r="P143" s="77">
        <v>0</v>
      </c>
      <c r="Q143" s="77">
        <v>5</v>
      </c>
      <c r="R143" s="77">
        <v>1</v>
      </c>
      <c r="S143" s="77">
        <v>9</v>
      </c>
      <c r="T143" s="77">
        <v>35</v>
      </c>
      <c r="U143" s="77">
        <v>0.17199999999999999</v>
      </c>
      <c r="V143" s="77">
        <v>1.1499999999999999</v>
      </c>
      <c r="W143" s="77">
        <v>0</v>
      </c>
      <c r="X143" s="77">
        <v>2</v>
      </c>
      <c r="Y143" s="77">
        <v>1</v>
      </c>
      <c r="Z143" s="77">
        <v>0</v>
      </c>
      <c r="AA143" s="77">
        <v>10</v>
      </c>
      <c r="AB143" s="77">
        <v>6</v>
      </c>
      <c r="AC143" s="77">
        <v>0</v>
      </c>
      <c r="AD143" s="77">
        <v>1</v>
      </c>
      <c r="AE143" s="77">
        <v>3</v>
      </c>
      <c r="AF143" s="77">
        <v>0</v>
      </c>
      <c r="AG143" s="77">
        <v>0</v>
      </c>
      <c r="AH143" s="77">
        <v>158</v>
      </c>
      <c r="AI143" s="77">
        <v>0</v>
      </c>
      <c r="AJ143" s="77">
        <v>1.67</v>
      </c>
      <c r="AK143" s="77">
        <v>0.28599999999999998</v>
      </c>
      <c r="AL143" s="77">
        <v>0.24099999999999999</v>
      </c>
      <c r="AM143" s="77">
        <v>0.52700000000000002</v>
      </c>
      <c r="AN143" s="77">
        <v>9.35</v>
      </c>
      <c r="AO143" s="77">
        <v>5.19</v>
      </c>
      <c r="AP143" s="77">
        <v>5.19</v>
      </c>
      <c r="AQ143" s="77">
        <v>1.8</v>
      </c>
      <c r="AR143" s="77">
        <v>18.23</v>
      </c>
    </row>
    <row r="144" spans="1:44" x14ac:dyDescent="0.2">
      <c r="A144" s="42" t="s">
        <v>779</v>
      </c>
      <c r="B144" s="77" t="s">
        <v>252</v>
      </c>
      <c r="C144" s="77">
        <v>2</v>
      </c>
      <c r="D144" s="77">
        <v>1</v>
      </c>
      <c r="E144" s="77">
        <v>5.45</v>
      </c>
      <c r="F144" s="77">
        <v>45</v>
      </c>
      <c r="G144" s="77">
        <v>0</v>
      </c>
      <c r="H144" s="77">
        <v>0</v>
      </c>
      <c r="I144" s="77">
        <v>0</v>
      </c>
      <c r="J144" s="77">
        <v>0</v>
      </c>
      <c r="K144" s="77">
        <v>0</v>
      </c>
      <c r="L144" s="77">
        <v>34.200000000000003</v>
      </c>
      <c r="M144" s="77">
        <v>28</v>
      </c>
      <c r="N144" s="77">
        <v>22</v>
      </c>
      <c r="O144" s="77">
        <v>21</v>
      </c>
      <c r="P144" s="77">
        <v>2</v>
      </c>
      <c r="Q144" s="77">
        <v>19</v>
      </c>
      <c r="R144" s="77">
        <v>2</v>
      </c>
      <c r="S144" s="77">
        <v>27</v>
      </c>
      <c r="T144" s="77">
        <v>148</v>
      </c>
      <c r="U144" s="77">
        <v>0.22600000000000001</v>
      </c>
      <c r="V144" s="77">
        <v>1.36</v>
      </c>
      <c r="W144" s="77">
        <v>3</v>
      </c>
      <c r="X144" s="77">
        <v>7</v>
      </c>
      <c r="Y144" s="77">
        <v>10</v>
      </c>
      <c r="Z144" s="77">
        <v>5</v>
      </c>
      <c r="AA144" s="77">
        <v>36</v>
      </c>
      <c r="AB144" s="77">
        <v>35</v>
      </c>
      <c r="AC144" s="77">
        <v>2</v>
      </c>
      <c r="AD144" s="77">
        <v>2</v>
      </c>
      <c r="AE144" s="77">
        <v>4</v>
      </c>
      <c r="AF144" s="77">
        <v>1</v>
      </c>
      <c r="AG144" s="77">
        <v>1</v>
      </c>
      <c r="AH144" s="77">
        <v>532</v>
      </c>
      <c r="AI144" s="77">
        <v>0.66700000000000004</v>
      </c>
      <c r="AJ144" s="77">
        <v>1.03</v>
      </c>
      <c r="AK144" s="77">
        <v>0.34</v>
      </c>
      <c r="AL144" s="77">
        <v>0.35499999999999998</v>
      </c>
      <c r="AM144" s="77">
        <v>0.69499999999999995</v>
      </c>
      <c r="AN144" s="77">
        <v>7.01</v>
      </c>
      <c r="AO144" s="77">
        <v>4.93</v>
      </c>
      <c r="AP144" s="77">
        <v>7.27</v>
      </c>
      <c r="AQ144" s="77">
        <v>1.42</v>
      </c>
      <c r="AR144" s="77">
        <v>15.35</v>
      </c>
    </row>
    <row r="145" spans="1:44" x14ac:dyDescent="0.2">
      <c r="A145" t="s">
        <v>616</v>
      </c>
      <c r="B145" s="77" t="s">
        <v>252</v>
      </c>
      <c r="C145" s="77">
        <v>0</v>
      </c>
      <c r="D145" s="77">
        <v>0</v>
      </c>
      <c r="E145" s="77">
        <v>6.17</v>
      </c>
      <c r="F145" s="77">
        <v>16</v>
      </c>
      <c r="G145" s="77">
        <v>0</v>
      </c>
      <c r="H145" s="77">
        <v>0</v>
      </c>
      <c r="I145" s="77">
        <v>0</v>
      </c>
      <c r="J145" s="77">
        <v>0</v>
      </c>
      <c r="K145" s="77">
        <v>1</v>
      </c>
      <c r="L145" s="77">
        <v>11.2</v>
      </c>
      <c r="M145" s="77">
        <v>14</v>
      </c>
      <c r="N145" s="77">
        <v>8</v>
      </c>
      <c r="O145" s="77">
        <v>8</v>
      </c>
      <c r="P145" s="77">
        <v>0</v>
      </c>
      <c r="Q145" s="77">
        <v>9</v>
      </c>
      <c r="R145" s="77">
        <v>1</v>
      </c>
      <c r="S145" s="77">
        <v>8</v>
      </c>
      <c r="T145" s="77">
        <v>57</v>
      </c>
      <c r="U145" s="77">
        <v>0.311</v>
      </c>
      <c r="V145" s="77">
        <v>1.97</v>
      </c>
      <c r="W145" s="77">
        <v>0</v>
      </c>
      <c r="X145" s="77">
        <v>6</v>
      </c>
      <c r="Y145" s="77">
        <v>5</v>
      </c>
      <c r="Z145" s="77">
        <v>1</v>
      </c>
      <c r="AA145" s="77">
        <v>14</v>
      </c>
      <c r="AB145" s="77">
        <v>12</v>
      </c>
      <c r="AC145" s="77">
        <v>1</v>
      </c>
      <c r="AD145" s="77">
        <v>0</v>
      </c>
      <c r="AE145" s="77">
        <v>2</v>
      </c>
      <c r="AF145" s="77">
        <v>0</v>
      </c>
      <c r="AG145" s="77">
        <v>0</v>
      </c>
      <c r="AH145" s="77">
        <v>204</v>
      </c>
      <c r="AI145" s="77" t="s">
        <v>342</v>
      </c>
      <c r="AJ145" s="77">
        <v>1.17</v>
      </c>
      <c r="AK145" s="77">
        <v>0.40400000000000003</v>
      </c>
      <c r="AL145" s="77">
        <v>0.44400000000000001</v>
      </c>
      <c r="AM145" s="77">
        <v>0.84799999999999998</v>
      </c>
      <c r="AN145" s="77">
        <v>6.17</v>
      </c>
      <c r="AO145" s="77">
        <v>6.94</v>
      </c>
      <c r="AP145" s="77">
        <v>10.8</v>
      </c>
      <c r="AQ145" s="77">
        <v>0.89</v>
      </c>
      <c r="AR145" s="77">
        <v>17.489999999999998</v>
      </c>
    </row>
    <row r="146" spans="1:44" x14ac:dyDescent="0.2">
      <c r="A146" s="42" t="s">
        <v>480</v>
      </c>
      <c r="B146" s="77" t="s">
        <v>252</v>
      </c>
      <c r="C146" s="77">
        <v>8</v>
      </c>
      <c r="D146" s="77">
        <v>12</v>
      </c>
      <c r="E146" s="77">
        <v>3.74</v>
      </c>
      <c r="F146" s="77">
        <v>29</v>
      </c>
      <c r="G146" s="77">
        <v>29</v>
      </c>
      <c r="H146" s="77">
        <v>2</v>
      </c>
      <c r="I146" s="77">
        <v>1</v>
      </c>
      <c r="J146" s="77">
        <v>0</v>
      </c>
      <c r="K146" s="77">
        <v>0</v>
      </c>
      <c r="L146" s="77">
        <v>180.1</v>
      </c>
      <c r="M146" s="77">
        <v>185</v>
      </c>
      <c r="N146" s="77">
        <v>86</v>
      </c>
      <c r="O146" s="77">
        <v>75</v>
      </c>
      <c r="P146" s="77">
        <v>16</v>
      </c>
      <c r="Q146" s="77">
        <v>50</v>
      </c>
      <c r="R146" s="77">
        <v>5</v>
      </c>
      <c r="S146" s="77">
        <v>107</v>
      </c>
      <c r="T146" s="77">
        <v>765</v>
      </c>
      <c r="U146" s="77">
        <v>0.26600000000000001</v>
      </c>
      <c r="V146" s="77">
        <v>1.3</v>
      </c>
      <c r="W146" s="77">
        <v>11</v>
      </c>
      <c r="X146" s="77">
        <v>0</v>
      </c>
      <c r="Y146" s="77">
        <v>0</v>
      </c>
      <c r="Z146" s="77">
        <v>17</v>
      </c>
      <c r="AA146" s="77">
        <v>225</v>
      </c>
      <c r="AB146" s="77">
        <v>187</v>
      </c>
      <c r="AC146" s="77">
        <v>6</v>
      </c>
      <c r="AD146" s="77">
        <v>1</v>
      </c>
      <c r="AE146" s="77">
        <v>35</v>
      </c>
      <c r="AF146" s="77">
        <v>7</v>
      </c>
      <c r="AG146" s="77">
        <v>0</v>
      </c>
      <c r="AH146" s="77">
        <v>2964</v>
      </c>
      <c r="AI146" s="77">
        <v>0.4</v>
      </c>
      <c r="AJ146" s="77">
        <v>1.2</v>
      </c>
      <c r="AK146" s="77">
        <v>0.32200000000000001</v>
      </c>
      <c r="AL146" s="77">
        <v>0.40300000000000002</v>
      </c>
      <c r="AM146" s="77">
        <v>0.72499999999999998</v>
      </c>
      <c r="AN146" s="77">
        <v>5.34</v>
      </c>
      <c r="AO146" s="77">
        <v>2.5</v>
      </c>
      <c r="AP146" s="77">
        <v>9.23</v>
      </c>
      <c r="AQ146" s="77">
        <v>2.14</v>
      </c>
      <c r="AR146" s="77">
        <v>16.440000000000001</v>
      </c>
    </row>
    <row r="147" spans="1:44" x14ac:dyDescent="0.2">
      <c r="A147" s="42" t="s">
        <v>790</v>
      </c>
      <c r="B147" s="77" t="s">
        <v>252</v>
      </c>
      <c r="C147" s="77">
        <v>4</v>
      </c>
      <c r="D147" s="77">
        <v>6</v>
      </c>
      <c r="E147" s="77">
        <v>4.45</v>
      </c>
      <c r="F147" s="77">
        <v>54</v>
      </c>
      <c r="G147" s="77">
        <v>0</v>
      </c>
      <c r="H147" s="77">
        <v>0</v>
      </c>
      <c r="I147" s="77">
        <v>0</v>
      </c>
      <c r="J147" s="77">
        <v>4</v>
      </c>
      <c r="K147" s="77">
        <v>8</v>
      </c>
      <c r="L147" s="77">
        <v>54.2</v>
      </c>
      <c r="M147" s="77">
        <v>50</v>
      </c>
      <c r="N147" s="77">
        <v>29</v>
      </c>
      <c r="O147" s="77">
        <v>27</v>
      </c>
      <c r="P147" s="77">
        <v>2</v>
      </c>
      <c r="Q147" s="77">
        <v>17</v>
      </c>
      <c r="R147" s="77">
        <v>3</v>
      </c>
      <c r="S147" s="77">
        <v>70</v>
      </c>
      <c r="T147" s="77">
        <v>231</v>
      </c>
      <c r="U147" s="77">
        <v>0.24199999999999999</v>
      </c>
      <c r="V147" s="77">
        <v>1.23</v>
      </c>
      <c r="W147" s="77">
        <v>2</v>
      </c>
      <c r="X147" s="77">
        <v>16</v>
      </c>
      <c r="Y147" s="77">
        <v>8</v>
      </c>
      <c r="Z147" s="77">
        <v>1</v>
      </c>
      <c r="AA147" s="77">
        <v>32</v>
      </c>
      <c r="AB147" s="77">
        <v>60</v>
      </c>
      <c r="AC147" s="77">
        <v>0</v>
      </c>
      <c r="AD147" s="77">
        <v>0</v>
      </c>
      <c r="AE147" s="77">
        <v>7</v>
      </c>
      <c r="AF147" s="77">
        <v>0</v>
      </c>
      <c r="AG147" s="77">
        <v>0</v>
      </c>
      <c r="AH147" s="77">
        <v>950</v>
      </c>
      <c r="AI147" s="77">
        <v>0.4</v>
      </c>
      <c r="AJ147" s="77">
        <v>0.53</v>
      </c>
      <c r="AK147" s="77">
        <v>0.29899999999999999</v>
      </c>
      <c r="AL147" s="77">
        <v>0.33800000000000002</v>
      </c>
      <c r="AM147" s="77">
        <v>0.63700000000000001</v>
      </c>
      <c r="AN147" s="77">
        <v>11.52</v>
      </c>
      <c r="AO147" s="77">
        <v>2.8</v>
      </c>
      <c r="AP147" s="77">
        <v>8.23</v>
      </c>
      <c r="AQ147" s="77">
        <v>4.12</v>
      </c>
      <c r="AR147" s="77">
        <v>17.38</v>
      </c>
    </row>
    <row r="148" spans="1:44" x14ac:dyDescent="0.2">
      <c r="A148" t="s">
        <v>1207</v>
      </c>
      <c r="B148" s="77" t="s">
        <v>252</v>
      </c>
      <c r="C148" s="77">
        <v>0</v>
      </c>
      <c r="D148" s="77">
        <v>1</v>
      </c>
      <c r="E148" s="77">
        <v>5.3</v>
      </c>
      <c r="F148" s="77">
        <v>16</v>
      </c>
      <c r="G148" s="77">
        <v>0</v>
      </c>
      <c r="H148" s="77">
        <v>0</v>
      </c>
      <c r="I148" s="77">
        <v>0</v>
      </c>
      <c r="J148" s="77">
        <v>0</v>
      </c>
      <c r="K148" s="77">
        <v>0</v>
      </c>
      <c r="L148" s="77">
        <v>18.2</v>
      </c>
      <c r="M148" s="77">
        <v>23</v>
      </c>
      <c r="N148" s="77">
        <v>11</v>
      </c>
      <c r="O148" s="77">
        <v>11</v>
      </c>
      <c r="P148" s="77">
        <v>3</v>
      </c>
      <c r="Q148" s="77">
        <v>7</v>
      </c>
      <c r="R148" s="77">
        <v>0</v>
      </c>
      <c r="S148" s="77">
        <v>14</v>
      </c>
      <c r="T148" s="77">
        <v>84</v>
      </c>
      <c r="U148" s="77">
        <v>0.29899999999999999</v>
      </c>
      <c r="V148" s="77">
        <v>1.61</v>
      </c>
      <c r="W148" s="77">
        <v>0</v>
      </c>
      <c r="X148" s="77">
        <v>9</v>
      </c>
      <c r="Y148" s="77">
        <v>1</v>
      </c>
      <c r="Z148" s="77">
        <v>3</v>
      </c>
      <c r="AA148" s="77">
        <v>14</v>
      </c>
      <c r="AB148" s="77">
        <v>26</v>
      </c>
      <c r="AC148" s="77">
        <v>3</v>
      </c>
      <c r="AD148" s="77">
        <v>0</v>
      </c>
      <c r="AE148" s="77">
        <v>1</v>
      </c>
      <c r="AF148" s="77">
        <v>0</v>
      </c>
      <c r="AG148" s="77">
        <v>0</v>
      </c>
      <c r="AH148" s="77">
        <v>326</v>
      </c>
      <c r="AI148" s="77">
        <v>0</v>
      </c>
      <c r="AJ148" s="77">
        <v>0.54</v>
      </c>
      <c r="AK148" s="77">
        <v>0.35699999999999998</v>
      </c>
      <c r="AL148" s="77">
        <v>0.50600000000000001</v>
      </c>
      <c r="AM148" s="77">
        <v>0.86399999999999999</v>
      </c>
      <c r="AN148" s="77">
        <v>6.75</v>
      </c>
      <c r="AO148" s="77">
        <v>3.38</v>
      </c>
      <c r="AP148" s="77">
        <v>11.09</v>
      </c>
      <c r="AQ148" s="77">
        <v>2</v>
      </c>
      <c r="AR148" s="77">
        <v>17.46</v>
      </c>
    </row>
    <row r="149" spans="1:44" x14ac:dyDescent="0.2">
      <c r="A149" t="s">
        <v>797</v>
      </c>
      <c r="B149" s="77" t="s">
        <v>252</v>
      </c>
      <c r="C149" s="77">
        <v>0</v>
      </c>
      <c r="D149" s="77">
        <v>3</v>
      </c>
      <c r="E149" s="77">
        <v>9.49</v>
      </c>
      <c r="F149" s="77">
        <v>3</v>
      </c>
      <c r="G149" s="77">
        <v>3</v>
      </c>
      <c r="H149" s="77">
        <v>0</v>
      </c>
      <c r="I149" s="77">
        <v>0</v>
      </c>
      <c r="J149" s="77">
        <v>0</v>
      </c>
      <c r="K149" s="77">
        <v>0</v>
      </c>
      <c r="L149" s="77">
        <v>12.1</v>
      </c>
      <c r="M149" s="77">
        <v>19</v>
      </c>
      <c r="N149" s="77">
        <v>14</v>
      </c>
      <c r="O149" s="77">
        <v>13</v>
      </c>
      <c r="P149" s="77">
        <v>2</v>
      </c>
      <c r="Q149" s="77">
        <v>9</v>
      </c>
      <c r="R149" s="77">
        <v>1</v>
      </c>
      <c r="S149" s="77">
        <v>9</v>
      </c>
      <c r="T149" s="77">
        <v>66</v>
      </c>
      <c r="U149" s="77">
        <v>0.34499999999999997</v>
      </c>
      <c r="V149" s="77">
        <v>2.27</v>
      </c>
      <c r="W149" s="77">
        <v>0</v>
      </c>
      <c r="X149" s="77">
        <v>0</v>
      </c>
      <c r="Y149" s="77">
        <v>0</v>
      </c>
      <c r="Z149" s="77">
        <v>0</v>
      </c>
      <c r="AA149" s="77">
        <v>20</v>
      </c>
      <c r="AB149" s="77">
        <v>9</v>
      </c>
      <c r="AC149" s="77">
        <v>1</v>
      </c>
      <c r="AD149" s="77">
        <v>0</v>
      </c>
      <c r="AE149" s="77">
        <v>1</v>
      </c>
      <c r="AF149" s="77">
        <v>0</v>
      </c>
      <c r="AG149" s="77">
        <v>0</v>
      </c>
      <c r="AH149" s="77">
        <v>284</v>
      </c>
      <c r="AI149" s="77">
        <v>0</v>
      </c>
      <c r="AJ149" s="77">
        <v>2.2200000000000002</v>
      </c>
      <c r="AK149" s="77">
        <v>0.42399999999999999</v>
      </c>
      <c r="AL149" s="77">
        <v>0.58199999999999996</v>
      </c>
      <c r="AM149" s="77">
        <v>1.006</v>
      </c>
      <c r="AN149" s="77">
        <v>6.57</v>
      </c>
      <c r="AO149" s="77">
        <v>6.57</v>
      </c>
      <c r="AP149" s="77">
        <v>13.86</v>
      </c>
      <c r="AQ149" s="77">
        <v>1</v>
      </c>
      <c r="AR149" s="77">
        <v>23.03</v>
      </c>
    </row>
    <row r="150" spans="1:44" x14ac:dyDescent="0.2">
      <c r="A150" s="42" t="s">
        <v>791</v>
      </c>
      <c r="B150" s="77" t="s">
        <v>252</v>
      </c>
      <c r="C150" s="77">
        <v>12</v>
      </c>
      <c r="D150" s="77">
        <v>9</v>
      </c>
      <c r="E150" s="77">
        <v>2.93</v>
      </c>
      <c r="F150" s="77">
        <v>29</v>
      </c>
      <c r="G150" s="77">
        <v>29</v>
      </c>
      <c r="H150" s="77">
        <v>5</v>
      </c>
      <c r="I150" s="77">
        <v>1</v>
      </c>
      <c r="J150" s="77">
        <v>0</v>
      </c>
      <c r="K150" s="77">
        <v>0</v>
      </c>
      <c r="L150" s="77">
        <v>200</v>
      </c>
      <c r="M150" s="77">
        <v>187</v>
      </c>
      <c r="N150" s="77">
        <v>71</v>
      </c>
      <c r="O150" s="77">
        <v>65</v>
      </c>
      <c r="P150" s="77">
        <v>11</v>
      </c>
      <c r="Q150" s="77">
        <v>48</v>
      </c>
      <c r="R150" s="77">
        <v>2</v>
      </c>
      <c r="S150" s="77">
        <v>146</v>
      </c>
      <c r="T150" s="77">
        <v>808</v>
      </c>
      <c r="U150" s="77">
        <v>0.252</v>
      </c>
      <c r="V150" s="77">
        <v>1.18</v>
      </c>
      <c r="W150" s="77">
        <v>7</v>
      </c>
      <c r="X150" s="77">
        <v>0</v>
      </c>
      <c r="Y150" s="77">
        <v>0</v>
      </c>
      <c r="Z150" s="77">
        <v>36</v>
      </c>
      <c r="AA150" s="77">
        <v>309</v>
      </c>
      <c r="AB150" s="77">
        <v>109</v>
      </c>
      <c r="AC150" s="77">
        <v>7</v>
      </c>
      <c r="AD150" s="77">
        <v>0</v>
      </c>
      <c r="AE150" s="77">
        <v>1</v>
      </c>
      <c r="AF150" s="77">
        <v>3</v>
      </c>
      <c r="AG150" s="77">
        <v>0</v>
      </c>
      <c r="AH150" s="77">
        <v>3020</v>
      </c>
      <c r="AI150" s="77">
        <v>0.57099999999999995</v>
      </c>
      <c r="AJ150" s="77">
        <v>2.83</v>
      </c>
      <c r="AK150" s="77">
        <v>0.30199999999999999</v>
      </c>
      <c r="AL150" s="77">
        <v>0.35299999999999998</v>
      </c>
      <c r="AM150" s="77">
        <v>0.65500000000000003</v>
      </c>
      <c r="AN150" s="77">
        <v>6.57</v>
      </c>
      <c r="AO150" s="77">
        <v>2.16</v>
      </c>
      <c r="AP150" s="77">
        <v>8.42</v>
      </c>
      <c r="AQ150" s="77">
        <v>3.04</v>
      </c>
      <c r="AR150" s="77">
        <v>15.1</v>
      </c>
    </row>
    <row r="151" spans="1:44" x14ac:dyDescent="0.2">
      <c r="A151" t="s">
        <v>798</v>
      </c>
      <c r="B151" s="77" t="s">
        <v>252</v>
      </c>
      <c r="C151" s="77">
        <v>0</v>
      </c>
      <c r="D151" s="77">
        <v>0</v>
      </c>
      <c r="E151" s="77">
        <v>5.14</v>
      </c>
      <c r="F151" s="77">
        <v>3</v>
      </c>
      <c r="G151" s="77">
        <v>0</v>
      </c>
      <c r="H151" s="77">
        <v>0</v>
      </c>
      <c r="I151" s="77">
        <v>0</v>
      </c>
      <c r="J151" s="77">
        <v>0</v>
      </c>
      <c r="K151" s="77">
        <v>0</v>
      </c>
      <c r="L151" s="77">
        <v>7</v>
      </c>
      <c r="M151" s="77">
        <v>5</v>
      </c>
      <c r="N151" s="77">
        <v>4</v>
      </c>
      <c r="O151" s="77">
        <v>4</v>
      </c>
      <c r="P151" s="77">
        <v>1</v>
      </c>
      <c r="Q151" s="77">
        <v>2</v>
      </c>
      <c r="R151" s="77">
        <v>0</v>
      </c>
      <c r="S151" s="77">
        <v>6</v>
      </c>
      <c r="T151" s="77">
        <v>28</v>
      </c>
      <c r="U151" s="77">
        <v>0.192</v>
      </c>
      <c r="V151" s="77">
        <v>1</v>
      </c>
      <c r="W151" s="77">
        <v>0</v>
      </c>
      <c r="X151" s="77">
        <v>2</v>
      </c>
      <c r="Y151" s="77">
        <v>0</v>
      </c>
      <c r="Z151" s="77">
        <v>0</v>
      </c>
      <c r="AA151" s="77">
        <v>7</v>
      </c>
      <c r="AB151" s="77">
        <v>8</v>
      </c>
      <c r="AC151" s="77">
        <v>0</v>
      </c>
      <c r="AD151" s="77">
        <v>0</v>
      </c>
      <c r="AE151" s="77">
        <v>0</v>
      </c>
      <c r="AF151" s="77">
        <v>0</v>
      </c>
      <c r="AG151" s="77">
        <v>0</v>
      </c>
      <c r="AH151" s="77">
        <v>111</v>
      </c>
      <c r="AI151" s="77" t="s">
        <v>342</v>
      </c>
      <c r="AJ151" s="77">
        <v>0.88</v>
      </c>
      <c r="AK151" s="77">
        <v>0.25</v>
      </c>
      <c r="AL151" s="77">
        <v>0.42299999999999999</v>
      </c>
      <c r="AM151" s="77">
        <v>0.67300000000000004</v>
      </c>
      <c r="AN151" s="77">
        <v>7.71</v>
      </c>
      <c r="AO151" s="77">
        <v>2.57</v>
      </c>
      <c r="AP151" s="77">
        <v>6.43</v>
      </c>
      <c r="AQ151" s="77">
        <v>3</v>
      </c>
      <c r="AR151" s="77">
        <v>15.86</v>
      </c>
    </row>
    <row r="152" spans="1:44" x14ac:dyDescent="0.2">
      <c r="A152" s="42" t="s">
        <v>527</v>
      </c>
      <c r="B152" s="77" t="s">
        <v>252</v>
      </c>
      <c r="C152" s="77">
        <v>11</v>
      </c>
      <c r="D152" s="77">
        <v>9</v>
      </c>
      <c r="E152" s="77">
        <v>2.73</v>
      </c>
      <c r="F152" s="77">
        <v>25</v>
      </c>
      <c r="G152" s="77">
        <v>25</v>
      </c>
      <c r="H152" s="77">
        <v>0</v>
      </c>
      <c r="I152" s="77">
        <v>0</v>
      </c>
      <c r="J152" s="77">
        <v>0</v>
      </c>
      <c r="K152" s="77">
        <v>0</v>
      </c>
      <c r="L152" s="77">
        <v>154.19999999999999</v>
      </c>
      <c r="M152" s="77">
        <v>117</v>
      </c>
      <c r="N152" s="77">
        <v>53</v>
      </c>
      <c r="O152" s="77">
        <v>47</v>
      </c>
      <c r="P152" s="77">
        <v>13</v>
      </c>
      <c r="Q152" s="77">
        <v>41</v>
      </c>
      <c r="R152" s="77">
        <v>1</v>
      </c>
      <c r="S152" s="77">
        <v>157</v>
      </c>
      <c r="T152" s="77">
        <v>619</v>
      </c>
      <c r="U152" s="77">
        <v>0.20799999999999999</v>
      </c>
      <c r="V152" s="77">
        <v>1.02</v>
      </c>
      <c r="W152" s="77">
        <v>6</v>
      </c>
      <c r="X152" s="77">
        <v>0</v>
      </c>
      <c r="Y152" s="77">
        <v>0</v>
      </c>
      <c r="Z152" s="77">
        <v>8</v>
      </c>
      <c r="AA152" s="77">
        <v>147</v>
      </c>
      <c r="AB152" s="77">
        <v>151</v>
      </c>
      <c r="AC152" s="77">
        <v>6</v>
      </c>
      <c r="AD152" s="77">
        <v>0</v>
      </c>
      <c r="AE152" s="77">
        <v>6</v>
      </c>
      <c r="AF152" s="77">
        <v>5</v>
      </c>
      <c r="AG152" s="77">
        <v>0</v>
      </c>
      <c r="AH152" s="77">
        <v>2486</v>
      </c>
      <c r="AI152" s="77">
        <v>0.55000000000000004</v>
      </c>
      <c r="AJ152" s="77">
        <v>0.97</v>
      </c>
      <c r="AK152" s="77">
        <v>0.26800000000000002</v>
      </c>
      <c r="AL152" s="77">
        <v>0.32</v>
      </c>
      <c r="AM152" s="77">
        <v>0.58799999999999997</v>
      </c>
      <c r="AN152" s="77">
        <v>9.14</v>
      </c>
      <c r="AO152" s="77">
        <v>2.39</v>
      </c>
      <c r="AP152" s="77">
        <v>6.81</v>
      </c>
      <c r="AQ152" s="77">
        <v>3.83</v>
      </c>
      <c r="AR152" s="77">
        <v>16.07</v>
      </c>
    </row>
    <row r="153" spans="1:44" x14ac:dyDescent="0.2">
      <c r="A153" s="42" t="s">
        <v>785</v>
      </c>
      <c r="B153" s="77" t="s">
        <v>252</v>
      </c>
      <c r="C153" s="77">
        <v>5</v>
      </c>
      <c r="D153" s="77">
        <v>13</v>
      </c>
      <c r="E153" s="77">
        <v>4.3899999999999997</v>
      </c>
      <c r="F153" s="77">
        <v>24</v>
      </c>
      <c r="G153" s="77">
        <v>24</v>
      </c>
      <c r="H153" s="77">
        <v>0</v>
      </c>
      <c r="I153" s="77">
        <v>0</v>
      </c>
      <c r="J153" s="77">
        <v>0</v>
      </c>
      <c r="K153" s="77">
        <v>0</v>
      </c>
      <c r="L153" s="77">
        <v>143.19999999999999</v>
      </c>
      <c r="M153" s="77">
        <v>170</v>
      </c>
      <c r="N153" s="77">
        <v>73</v>
      </c>
      <c r="O153" s="77">
        <v>70</v>
      </c>
      <c r="P153" s="77">
        <v>12</v>
      </c>
      <c r="Q153" s="77">
        <v>28</v>
      </c>
      <c r="R153" s="77">
        <v>0</v>
      </c>
      <c r="S153" s="77">
        <v>94</v>
      </c>
      <c r="T153" s="77">
        <v>623</v>
      </c>
      <c r="U153" s="77">
        <v>0.29499999999999998</v>
      </c>
      <c r="V153" s="77">
        <v>1.38</v>
      </c>
      <c r="W153" s="77">
        <v>3</v>
      </c>
      <c r="X153" s="77">
        <v>0</v>
      </c>
      <c r="Y153" s="77">
        <v>0</v>
      </c>
      <c r="Z153" s="77">
        <v>10</v>
      </c>
      <c r="AA153" s="77">
        <v>131</v>
      </c>
      <c r="AB153" s="77">
        <v>197</v>
      </c>
      <c r="AC153" s="77">
        <v>2</v>
      </c>
      <c r="AD153" s="77">
        <v>3</v>
      </c>
      <c r="AE153" s="77">
        <v>10</v>
      </c>
      <c r="AF153" s="77">
        <v>2</v>
      </c>
      <c r="AG153" s="77">
        <v>1</v>
      </c>
      <c r="AH153" s="77">
        <v>2251</v>
      </c>
      <c r="AI153" s="77">
        <v>0.27800000000000002</v>
      </c>
      <c r="AJ153" s="77">
        <v>0.66</v>
      </c>
      <c r="AK153" s="77">
        <v>0.32500000000000001</v>
      </c>
      <c r="AL153" s="77">
        <v>0.42599999999999999</v>
      </c>
      <c r="AM153" s="77">
        <v>0.752</v>
      </c>
      <c r="AN153" s="77">
        <v>5.89</v>
      </c>
      <c r="AO153" s="77">
        <v>1.75</v>
      </c>
      <c r="AP153" s="77">
        <v>10.65</v>
      </c>
      <c r="AQ153" s="77">
        <v>3.36</v>
      </c>
      <c r="AR153" s="77">
        <v>15.67</v>
      </c>
    </row>
    <row r="154" spans="1:44" x14ac:dyDescent="0.2">
      <c r="A154" t="s">
        <v>1208</v>
      </c>
      <c r="B154" s="77" t="s">
        <v>252</v>
      </c>
      <c r="C154" s="77">
        <v>0</v>
      </c>
      <c r="D154" s="77">
        <v>1</v>
      </c>
      <c r="E154" s="77">
        <v>7.94</v>
      </c>
      <c r="F154" s="77">
        <v>1</v>
      </c>
      <c r="G154" s="77">
        <v>1</v>
      </c>
      <c r="H154" s="77">
        <v>0</v>
      </c>
      <c r="I154" s="77">
        <v>0</v>
      </c>
      <c r="J154" s="77">
        <v>0</v>
      </c>
      <c r="K154" s="77">
        <v>0</v>
      </c>
      <c r="L154" s="77">
        <v>5.2</v>
      </c>
      <c r="M154" s="77">
        <v>9</v>
      </c>
      <c r="N154" s="77">
        <v>5</v>
      </c>
      <c r="O154" s="77">
        <v>5</v>
      </c>
      <c r="P154" s="77">
        <v>1</v>
      </c>
      <c r="Q154" s="77">
        <v>2</v>
      </c>
      <c r="R154" s="77">
        <v>0</v>
      </c>
      <c r="S154" s="77">
        <v>1</v>
      </c>
      <c r="T154" s="77">
        <v>29</v>
      </c>
      <c r="U154" s="77">
        <v>0.36</v>
      </c>
      <c r="V154" s="77">
        <v>1.94</v>
      </c>
      <c r="W154" s="77">
        <v>1</v>
      </c>
      <c r="X154" s="77">
        <v>0</v>
      </c>
      <c r="Y154" s="77">
        <v>0</v>
      </c>
      <c r="Z154" s="77">
        <v>0</v>
      </c>
      <c r="AA154" s="77">
        <v>6</v>
      </c>
      <c r="AB154" s="77">
        <v>10</v>
      </c>
      <c r="AC154" s="77">
        <v>0</v>
      </c>
      <c r="AD154" s="77">
        <v>0</v>
      </c>
      <c r="AE154" s="77">
        <v>0</v>
      </c>
      <c r="AF154" s="77">
        <v>0</v>
      </c>
      <c r="AG154" s="77">
        <v>0</v>
      </c>
      <c r="AH154" s="77">
        <v>91</v>
      </c>
      <c r="AI154" s="77">
        <v>0</v>
      </c>
      <c r="AJ154" s="77">
        <v>0.6</v>
      </c>
      <c r="AK154" s="77">
        <v>0.41399999999999998</v>
      </c>
      <c r="AL154" s="77">
        <v>0.56000000000000005</v>
      </c>
      <c r="AM154" s="77">
        <v>0.97399999999999998</v>
      </c>
      <c r="AN154" s="77">
        <v>1.59</v>
      </c>
      <c r="AO154" s="77">
        <v>3.18</v>
      </c>
      <c r="AP154" s="77">
        <v>14.29</v>
      </c>
      <c r="AQ154" s="77">
        <v>0.5</v>
      </c>
      <c r="AR154" s="77">
        <v>16.059999999999999</v>
      </c>
    </row>
    <row r="155" spans="1:44" x14ac:dyDescent="0.2">
      <c r="A155" s="42" t="s">
        <v>792</v>
      </c>
      <c r="B155" s="77" t="s">
        <v>252</v>
      </c>
      <c r="C155" s="77">
        <v>4</v>
      </c>
      <c r="D155" s="77">
        <v>9</v>
      </c>
      <c r="E155" s="77">
        <v>4.72</v>
      </c>
      <c r="F155" s="77">
        <v>28</v>
      </c>
      <c r="G155" s="77">
        <v>24</v>
      </c>
      <c r="H155" s="77">
        <v>0</v>
      </c>
      <c r="I155" s="77">
        <v>0</v>
      </c>
      <c r="J155" s="77">
        <v>0</v>
      </c>
      <c r="K155" s="77">
        <v>0</v>
      </c>
      <c r="L155" s="77">
        <v>131.19999999999999</v>
      </c>
      <c r="M155" s="77">
        <v>136</v>
      </c>
      <c r="N155" s="77">
        <v>80</v>
      </c>
      <c r="O155" s="77">
        <v>69</v>
      </c>
      <c r="P155" s="77">
        <v>20</v>
      </c>
      <c r="Q155" s="77">
        <v>70</v>
      </c>
      <c r="R155" s="77">
        <v>4</v>
      </c>
      <c r="S155" s="77">
        <v>119</v>
      </c>
      <c r="T155" s="77">
        <v>589</v>
      </c>
      <c r="U155" s="77">
        <v>0.26700000000000002</v>
      </c>
      <c r="V155" s="77">
        <v>1.56</v>
      </c>
      <c r="W155" s="77">
        <v>4</v>
      </c>
      <c r="X155" s="77">
        <v>3</v>
      </c>
      <c r="Y155" s="77">
        <v>1</v>
      </c>
      <c r="Z155" s="77">
        <v>12</v>
      </c>
      <c r="AA155" s="77">
        <v>107</v>
      </c>
      <c r="AB155" s="77">
        <v>153</v>
      </c>
      <c r="AC155" s="77">
        <v>6</v>
      </c>
      <c r="AD155" s="77">
        <v>0</v>
      </c>
      <c r="AE155" s="77">
        <v>10</v>
      </c>
      <c r="AF155" s="77">
        <v>1</v>
      </c>
      <c r="AG155" s="77">
        <v>0</v>
      </c>
      <c r="AH155" s="77">
        <v>2373</v>
      </c>
      <c r="AI155" s="77">
        <v>0.308</v>
      </c>
      <c r="AJ155" s="77">
        <v>0.7</v>
      </c>
      <c r="AK155" s="77">
        <v>0.35699999999999998</v>
      </c>
      <c r="AL155" s="77">
        <v>0.44400000000000001</v>
      </c>
      <c r="AM155" s="77">
        <v>0.80100000000000005</v>
      </c>
      <c r="AN155" s="77">
        <v>8.1300000000000008</v>
      </c>
      <c r="AO155" s="77">
        <v>4.78</v>
      </c>
      <c r="AP155" s="77">
        <v>9.3000000000000007</v>
      </c>
      <c r="AQ155" s="77">
        <v>1.7</v>
      </c>
      <c r="AR155" s="77">
        <v>18.02</v>
      </c>
    </row>
    <row r="156" spans="1:44" x14ac:dyDescent="0.2">
      <c r="A156" s="42" t="s">
        <v>550</v>
      </c>
      <c r="B156" s="77" t="s">
        <v>252</v>
      </c>
      <c r="C156" s="77">
        <v>1</v>
      </c>
      <c r="D156" s="77">
        <v>5</v>
      </c>
      <c r="E156" s="77">
        <v>3.33</v>
      </c>
      <c r="F156" s="77">
        <v>58</v>
      </c>
      <c r="G156" s="77">
        <v>0</v>
      </c>
      <c r="H156" s="77">
        <v>0</v>
      </c>
      <c r="I156" s="77">
        <v>0</v>
      </c>
      <c r="J156" s="77">
        <v>19</v>
      </c>
      <c r="K156" s="77">
        <v>25</v>
      </c>
      <c r="L156" s="77">
        <v>51.1</v>
      </c>
      <c r="M156" s="77">
        <v>54</v>
      </c>
      <c r="N156" s="77">
        <v>22</v>
      </c>
      <c r="O156" s="77">
        <v>19</v>
      </c>
      <c r="P156" s="77">
        <v>5</v>
      </c>
      <c r="Q156" s="77">
        <v>5</v>
      </c>
      <c r="R156" s="77">
        <v>2</v>
      </c>
      <c r="S156" s="77">
        <v>43</v>
      </c>
      <c r="T156" s="77">
        <v>213</v>
      </c>
      <c r="U156" s="77">
        <v>0.26500000000000001</v>
      </c>
      <c r="V156" s="77">
        <v>1.1499999999999999</v>
      </c>
      <c r="W156" s="77">
        <v>2</v>
      </c>
      <c r="X156" s="77">
        <v>41</v>
      </c>
      <c r="Y156" s="77">
        <v>2</v>
      </c>
      <c r="Z156" s="77">
        <v>5</v>
      </c>
      <c r="AA156" s="77">
        <v>72</v>
      </c>
      <c r="AB156" s="77">
        <v>37</v>
      </c>
      <c r="AC156" s="77">
        <v>1</v>
      </c>
      <c r="AD156" s="77">
        <v>0</v>
      </c>
      <c r="AE156" s="77">
        <v>9</v>
      </c>
      <c r="AF156" s="77">
        <v>2</v>
      </c>
      <c r="AG156" s="77">
        <v>1</v>
      </c>
      <c r="AH156" s="77">
        <v>697</v>
      </c>
      <c r="AI156" s="77">
        <v>0.16700000000000001</v>
      </c>
      <c r="AJ156" s="77">
        <v>1.95</v>
      </c>
      <c r="AK156" s="77">
        <v>0.28899999999999998</v>
      </c>
      <c r="AL156" s="77">
        <v>0.377</v>
      </c>
      <c r="AM156" s="77">
        <v>0.66700000000000004</v>
      </c>
      <c r="AN156" s="77">
        <v>7.54</v>
      </c>
      <c r="AO156" s="77">
        <v>0.88</v>
      </c>
      <c r="AP156" s="77">
        <v>9.4700000000000006</v>
      </c>
      <c r="AQ156" s="77">
        <v>8.6</v>
      </c>
      <c r="AR156" s="77">
        <v>13.58</v>
      </c>
    </row>
    <row r="157" spans="1:44" x14ac:dyDescent="0.2">
      <c r="A157" s="42" t="s">
        <v>450</v>
      </c>
      <c r="B157" s="77" t="s">
        <v>252</v>
      </c>
      <c r="C157" s="77">
        <v>4</v>
      </c>
      <c r="D157" s="77">
        <v>3</v>
      </c>
      <c r="E157" s="77">
        <v>3.38</v>
      </c>
      <c r="F157" s="77">
        <v>56</v>
      </c>
      <c r="G157" s="77">
        <v>0</v>
      </c>
      <c r="H157" s="77">
        <v>0</v>
      </c>
      <c r="I157" s="77">
        <v>0</v>
      </c>
      <c r="J157" s="77">
        <v>4</v>
      </c>
      <c r="K157" s="77">
        <v>6</v>
      </c>
      <c r="L157" s="77">
        <v>50.2</v>
      </c>
      <c r="M157" s="77">
        <v>28</v>
      </c>
      <c r="N157" s="77">
        <v>19</v>
      </c>
      <c r="O157" s="77">
        <v>19</v>
      </c>
      <c r="P157" s="77">
        <v>5</v>
      </c>
      <c r="Q157" s="77">
        <v>17</v>
      </c>
      <c r="R157" s="77">
        <v>2</v>
      </c>
      <c r="S157" s="77">
        <v>63</v>
      </c>
      <c r="T157" s="77">
        <v>198</v>
      </c>
      <c r="U157" s="77">
        <v>0.157</v>
      </c>
      <c r="V157" s="77">
        <v>0.89</v>
      </c>
      <c r="W157" s="77">
        <v>0</v>
      </c>
      <c r="X157" s="77">
        <v>13</v>
      </c>
      <c r="Y157" s="77">
        <v>11</v>
      </c>
      <c r="Z157" s="77">
        <v>1</v>
      </c>
      <c r="AA157" s="77">
        <v>32</v>
      </c>
      <c r="AB157" s="77">
        <v>57</v>
      </c>
      <c r="AC157" s="77">
        <v>3</v>
      </c>
      <c r="AD157" s="77">
        <v>0</v>
      </c>
      <c r="AE157" s="77">
        <v>2</v>
      </c>
      <c r="AF157" s="77">
        <v>2</v>
      </c>
      <c r="AG157" s="77">
        <v>0</v>
      </c>
      <c r="AH157" s="77">
        <v>818</v>
      </c>
      <c r="AI157" s="77">
        <v>0.57099999999999995</v>
      </c>
      <c r="AJ157" s="77">
        <v>0.56000000000000005</v>
      </c>
      <c r="AK157" s="77">
        <v>0.23100000000000001</v>
      </c>
      <c r="AL157" s="77">
        <v>0.28699999999999998</v>
      </c>
      <c r="AM157" s="77">
        <v>0.51700000000000002</v>
      </c>
      <c r="AN157" s="77">
        <v>11.19</v>
      </c>
      <c r="AO157" s="77">
        <v>3.02</v>
      </c>
      <c r="AP157" s="77">
        <v>4.97</v>
      </c>
      <c r="AQ157" s="77">
        <v>3.71</v>
      </c>
      <c r="AR157" s="77">
        <v>16.14</v>
      </c>
    </row>
    <row r="158" spans="1:44" x14ac:dyDescent="0.2">
      <c r="A158" t="s">
        <v>1205</v>
      </c>
      <c r="B158" s="77" t="s">
        <v>252</v>
      </c>
      <c r="C158" s="77">
        <v>1</v>
      </c>
      <c r="D158" s="77">
        <v>3</v>
      </c>
      <c r="E158" s="77">
        <v>4.57</v>
      </c>
      <c r="F158" s="77">
        <v>4</v>
      </c>
      <c r="G158" s="77">
        <v>4</v>
      </c>
      <c r="H158" s="77">
        <v>0</v>
      </c>
      <c r="I158" s="77">
        <v>0</v>
      </c>
      <c r="J158" s="77">
        <v>0</v>
      </c>
      <c r="K158" s="77">
        <v>0</v>
      </c>
      <c r="L158" s="77">
        <v>21.2</v>
      </c>
      <c r="M158" s="77">
        <v>19</v>
      </c>
      <c r="N158" s="77">
        <v>12</v>
      </c>
      <c r="O158" s="77">
        <v>11</v>
      </c>
      <c r="P158" s="77">
        <v>0</v>
      </c>
      <c r="Q158" s="77">
        <v>9</v>
      </c>
      <c r="R158" s="77">
        <v>1</v>
      </c>
      <c r="S158" s="77">
        <v>13</v>
      </c>
      <c r="T158" s="77">
        <v>91</v>
      </c>
      <c r="U158" s="77">
        <v>0.24099999999999999</v>
      </c>
      <c r="V158" s="77">
        <v>1.29</v>
      </c>
      <c r="W158" s="77">
        <v>1</v>
      </c>
      <c r="X158" s="77">
        <v>0</v>
      </c>
      <c r="Y158" s="77">
        <v>0</v>
      </c>
      <c r="Z158" s="77">
        <v>2</v>
      </c>
      <c r="AA158" s="77">
        <v>19</v>
      </c>
      <c r="AB158" s="77">
        <v>30</v>
      </c>
      <c r="AC158" s="77">
        <v>1</v>
      </c>
      <c r="AD158" s="77">
        <v>0</v>
      </c>
      <c r="AE158" s="77">
        <v>1</v>
      </c>
      <c r="AF158" s="77">
        <v>1</v>
      </c>
      <c r="AG158" s="77">
        <v>0</v>
      </c>
      <c r="AH158" s="77">
        <v>367</v>
      </c>
      <c r="AI158" s="77">
        <v>0.25</v>
      </c>
      <c r="AJ158" s="77">
        <v>0.63</v>
      </c>
      <c r="AK158" s="77">
        <v>0.32200000000000001</v>
      </c>
      <c r="AL158" s="77">
        <v>0.30399999999999999</v>
      </c>
      <c r="AM158" s="77">
        <v>0.626</v>
      </c>
      <c r="AN158" s="77">
        <v>5.4</v>
      </c>
      <c r="AO158" s="77">
        <v>3.74</v>
      </c>
      <c r="AP158" s="77">
        <v>7.89</v>
      </c>
      <c r="AQ158" s="77">
        <v>1.44</v>
      </c>
      <c r="AR158" s="77">
        <v>16.940000000000001</v>
      </c>
    </row>
    <row r="159" spans="1:44" x14ac:dyDescent="0.2">
      <c r="A159" t="s">
        <v>614</v>
      </c>
      <c r="B159" s="77" t="s">
        <v>252</v>
      </c>
      <c r="C159" s="77">
        <v>0</v>
      </c>
      <c r="D159" s="77">
        <v>0</v>
      </c>
      <c r="E159" s="77">
        <v>12.27</v>
      </c>
      <c r="F159" s="77">
        <v>8</v>
      </c>
      <c r="G159" s="77">
        <v>0</v>
      </c>
      <c r="H159" s="77">
        <v>0</v>
      </c>
      <c r="I159" s="77">
        <v>0</v>
      </c>
      <c r="J159" s="77">
        <v>1</v>
      </c>
      <c r="K159" s="77">
        <v>2</v>
      </c>
      <c r="L159" s="77">
        <v>3.2</v>
      </c>
      <c r="M159" s="77">
        <v>5</v>
      </c>
      <c r="N159" s="77">
        <v>5</v>
      </c>
      <c r="O159" s="77">
        <v>5</v>
      </c>
      <c r="P159" s="77">
        <v>2</v>
      </c>
      <c r="Q159" s="77">
        <v>3</v>
      </c>
      <c r="R159" s="77">
        <v>0</v>
      </c>
      <c r="S159" s="77">
        <v>4</v>
      </c>
      <c r="T159" s="77">
        <v>19</v>
      </c>
      <c r="U159" s="77">
        <v>0.313</v>
      </c>
      <c r="V159" s="77">
        <v>2.1800000000000002</v>
      </c>
      <c r="W159" s="77">
        <v>0</v>
      </c>
      <c r="X159" s="77">
        <v>2</v>
      </c>
      <c r="Y159" s="77">
        <v>1</v>
      </c>
      <c r="Z159" s="77">
        <v>0</v>
      </c>
      <c r="AA159" s="77">
        <v>0</v>
      </c>
      <c r="AB159" s="77">
        <v>7</v>
      </c>
      <c r="AC159" s="77">
        <v>0</v>
      </c>
      <c r="AD159" s="77">
        <v>0</v>
      </c>
      <c r="AE159" s="77">
        <v>0</v>
      </c>
      <c r="AF159" s="77">
        <v>0</v>
      </c>
      <c r="AG159" s="77">
        <v>0</v>
      </c>
      <c r="AH159" s="77">
        <v>77</v>
      </c>
      <c r="AI159" s="77" t="s">
        <v>342</v>
      </c>
      <c r="AJ159" s="77">
        <v>0</v>
      </c>
      <c r="AK159" s="77">
        <v>0.42099999999999999</v>
      </c>
      <c r="AL159" s="77">
        <v>0.81299999999999994</v>
      </c>
      <c r="AM159" s="77">
        <v>1.234</v>
      </c>
      <c r="AN159" s="77">
        <v>9.82</v>
      </c>
      <c r="AO159" s="77">
        <v>7.36</v>
      </c>
      <c r="AP159" s="77">
        <v>12.27</v>
      </c>
      <c r="AQ159" s="77">
        <v>1.33</v>
      </c>
      <c r="AR159" s="77">
        <v>21</v>
      </c>
    </row>
    <row r="160" spans="1:44" x14ac:dyDescent="0.2">
      <c r="A160" s="42" t="s">
        <v>772</v>
      </c>
      <c r="B160" s="77" t="s">
        <v>252</v>
      </c>
      <c r="C160" s="77">
        <v>4</v>
      </c>
      <c r="D160" s="77">
        <v>0</v>
      </c>
      <c r="E160" s="77">
        <v>3.03</v>
      </c>
      <c r="F160" s="77">
        <v>34</v>
      </c>
      <c r="G160" s="77">
        <v>0</v>
      </c>
      <c r="H160" s="77">
        <v>0</v>
      </c>
      <c r="I160" s="77">
        <v>0</v>
      </c>
      <c r="J160" s="77">
        <v>1</v>
      </c>
      <c r="K160" s="77">
        <v>4</v>
      </c>
      <c r="L160" s="77">
        <v>32.200000000000003</v>
      </c>
      <c r="M160" s="77">
        <v>25</v>
      </c>
      <c r="N160" s="77">
        <v>13</v>
      </c>
      <c r="O160" s="77">
        <v>11</v>
      </c>
      <c r="P160" s="77">
        <v>4</v>
      </c>
      <c r="Q160" s="77">
        <v>16</v>
      </c>
      <c r="R160" s="77">
        <v>1</v>
      </c>
      <c r="S160" s="77">
        <v>37</v>
      </c>
      <c r="T160" s="77">
        <v>139</v>
      </c>
      <c r="U160" s="77">
        <v>0.20300000000000001</v>
      </c>
      <c r="V160" s="77">
        <v>1.26</v>
      </c>
      <c r="W160" s="77">
        <v>0</v>
      </c>
      <c r="X160" s="77">
        <v>7</v>
      </c>
      <c r="Y160" s="77">
        <v>6</v>
      </c>
      <c r="Z160" s="77">
        <v>3</v>
      </c>
      <c r="AA160" s="77">
        <v>28</v>
      </c>
      <c r="AB160" s="77">
        <v>33</v>
      </c>
      <c r="AC160" s="77">
        <v>3</v>
      </c>
      <c r="AD160" s="77">
        <v>0</v>
      </c>
      <c r="AE160" s="77">
        <v>4</v>
      </c>
      <c r="AF160" s="77">
        <v>0</v>
      </c>
      <c r="AG160" s="77">
        <v>0</v>
      </c>
      <c r="AH160" s="77">
        <v>573</v>
      </c>
      <c r="AI160" s="77">
        <v>1</v>
      </c>
      <c r="AJ160" s="77">
        <v>0.85</v>
      </c>
      <c r="AK160" s="77">
        <v>0.29499999999999998</v>
      </c>
      <c r="AL160" s="77">
        <v>0.35</v>
      </c>
      <c r="AM160" s="77">
        <v>0.64500000000000002</v>
      </c>
      <c r="AN160" s="77">
        <v>10.19</v>
      </c>
      <c r="AO160" s="77">
        <v>4.41</v>
      </c>
      <c r="AP160" s="77">
        <v>6.89</v>
      </c>
      <c r="AQ160" s="77">
        <v>2.31</v>
      </c>
      <c r="AR160" s="77">
        <v>17.54</v>
      </c>
    </row>
    <row r="161" spans="1:44" x14ac:dyDescent="0.2">
      <c r="A161" t="s">
        <v>825</v>
      </c>
      <c r="B161" s="77" t="s">
        <v>252</v>
      </c>
      <c r="C161" s="77">
        <v>1</v>
      </c>
      <c r="D161" s="77">
        <v>4</v>
      </c>
      <c r="E161" s="77">
        <v>6.04</v>
      </c>
      <c r="F161" s="77">
        <v>26</v>
      </c>
      <c r="G161" s="77">
        <v>0</v>
      </c>
      <c r="H161" s="77">
        <v>0</v>
      </c>
      <c r="I161" s="77">
        <v>0</v>
      </c>
      <c r="J161" s="77">
        <v>0</v>
      </c>
      <c r="K161" s="77">
        <v>3</v>
      </c>
      <c r="L161" s="77">
        <v>47.2</v>
      </c>
      <c r="M161" s="77">
        <v>59</v>
      </c>
      <c r="N161" s="77">
        <v>33</v>
      </c>
      <c r="O161" s="77">
        <v>32</v>
      </c>
      <c r="P161" s="77">
        <v>7</v>
      </c>
      <c r="Q161" s="77">
        <v>16</v>
      </c>
      <c r="R161" s="77">
        <v>1</v>
      </c>
      <c r="S161" s="77">
        <v>38</v>
      </c>
      <c r="T161" s="77">
        <v>219</v>
      </c>
      <c r="U161" s="77">
        <v>0.30099999999999999</v>
      </c>
      <c r="V161" s="77">
        <v>1.57</v>
      </c>
      <c r="W161" s="77">
        <v>3</v>
      </c>
      <c r="X161" s="77">
        <v>14</v>
      </c>
      <c r="Y161" s="77">
        <v>2</v>
      </c>
      <c r="Z161" s="77">
        <v>3</v>
      </c>
      <c r="AA161" s="77">
        <v>59</v>
      </c>
      <c r="AB161" s="77">
        <v>44</v>
      </c>
      <c r="AC161" s="77">
        <v>2</v>
      </c>
      <c r="AD161" s="77">
        <v>0</v>
      </c>
      <c r="AE161" s="77">
        <v>2</v>
      </c>
      <c r="AF161" s="77">
        <v>0</v>
      </c>
      <c r="AG161" s="77">
        <v>1</v>
      </c>
      <c r="AH161" s="77">
        <v>818</v>
      </c>
      <c r="AI161" s="77">
        <v>0.2</v>
      </c>
      <c r="AJ161" s="77">
        <v>1.34</v>
      </c>
      <c r="AK161" s="77">
        <v>0.36099999999999999</v>
      </c>
      <c r="AL161" s="77">
        <v>0.47399999999999998</v>
      </c>
      <c r="AM161" s="77">
        <v>0.83599999999999997</v>
      </c>
      <c r="AN161" s="77">
        <v>7.17</v>
      </c>
      <c r="AO161" s="77">
        <v>3.02</v>
      </c>
      <c r="AP161" s="77">
        <v>11.14</v>
      </c>
      <c r="AQ161" s="77">
        <v>2.38</v>
      </c>
      <c r="AR161" s="77">
        <v>17.16</v>
      </c>
    </row>
    <row r="162" spans="1:44" x14ac:dyDescent="0.2">
      <c r="A162" s="42" t="s">
        <v>786</v>
      </c>
      <c r="B162" s="77" t="s">
        <v>252</v>
      </c>
      <c r="C162" s="77">
        <v>0</v>
      </c>
      <c r="D162" s="77">
        <v>0</v>
      </c>
      <c r="E162" s="77">
        <v>6.97</v>
      </c>
      <c r="F162" s="77">
        <v>23</v>
      </c>
      <c r="G162" s="77">
        <v>0</v>
      </c>
      <c r="H162" s="77">
        <v>0</v>
      </c>
      <c r="I162" s="77">
        <v>0</v>
      </c>
      <c r="J162" s="77">
        <v>0</v>
      </c>
      <c r="K162" s="77">
        <v>0</v>
      </c>
      <c r="L162" s="77">
        <v>20.2</v>
      </c>
      <c r="M162" s="77">
        <v>30</v>
      </c>
      <c r="N162" s="77">
        <v>18</v>
      </c>
      <c r="O162" s="77">
        <v>16</v>
      </c>
      <c r="P162" s="77">
        <v>6</v>
      </c>
      <c r="Q162" s="77">
        <v>7</v>
      </c>
      <c r="R162" s="77">
        <v>1</v>
      </c>
      <c r="S162" s="77">
        <v>18</v>
      </c>
      <c r="T162" s="77">
        <v>98</v>
      </c>
      <c r="U162" s="77">
        <v>0.34499999999999997</v>
      </c>
      <c r="V162" s="77">
        <v>1.79</v>
      </c>
      <c r="W162" s="77">
        <v>1</v>
      </c>
      <c r="X162" s="77">
        <v>6</v>
      </c>
      <c r="Y162" s="77">
        <v>3</v>
      </c>
      <c r="Z162" s="77">
        <v>1</v>
      </c>
      <c r="AA162" s="77">
        <v>23</v>
      </c>
      <c r="AB162" s="77">
        <v>19</v>
      </c>
      <c r="AC162" s="77">
        <v>1</v>
      </c>
      <c r="AD162" s="77">
        <v>0</v>
      </c>
      <c r="AE162" s="77">
        <v>1</v>
      </c>
      <c r="AF162" s="77">
        <v>0</v>
      </c>
      <c r="AG162" s="77">
        <v>1</v>
      </c>
      <c r="AH162" s="77">
        <v>378</v>
      </c>
      <c r="AI162" s="77" t="s">
        <v>342</v>
      </c>
      <c r="AJ162" s="77">
        <v>1.21</v>
      </c>
      <c r="AK162" s="77">
        <v>0.39200000000000002</v>
      </c>
      <c r="AL162" s="77">
        <v>0.621</v>
      </c>
      <c r="AM162" s="77">
        <v>1.012</v>
      </c>
      <c r="AN162" s="77">
        <v>7.84</v>
      </c>
      <c r="AO162" s="77">
        <v>3.05</v>
      </c>
      <c r="AP162" s="77">
        <v>13.06</v>
      </c>
      <c r="AQ162" s="77">
        <v>2.57</v>
      </c>
      <c r="AR162" s="77">
        <v>18.29</v>
      </c>
    </row>
    <row r="163" spans="1:44" x14ac:dyDescent="0.2">
      <c r="A163"/>
      <c r="C163"/>
      <c r="E163"/>
      <c r="F163"/>
      <c r="G163"/>
      <c r="I163"/>
      <c r="J163"/>
      <c r="K163"/>
      <c r="L163"/>
      <c r="Q163"/>
      <c r="S163"/>
      <c r="U163"/>
      <c r="V163"/>
      <c r="W163"/>
      <c r="AH163"/>
      <c r="AI163"/>
      <c r="AJ163"/>
      <c r="AK163"/>
      <c r="AL163"/>
      <c r="AM163"/>
      <c r="AN163"/>
      <c r="AO163"/>
      <c r="AP163"/>
      <c r="AQ163"/>
      <c r="AR163"/>
    </row>
    <row r="164" spans="1:44" ht="25.5" x14ac:dyDescent="0.2">
      <c r="A164" s="185" t="s">
        <v>151</v>
      </c>
      <c r="B164" s="185" t="s">
        <v>245</v>
      </c>
      <c r="C164" s="185" t="s">
        <v>301</v>
      </c>
      <c r="D164" s="185" t="s">
        <v>302</v>
      </c>
      <c r="E164" s="185" t="s">
        <v>152</v>
      </c>
      <c r="F164" s="185" t="s">
        <v>303</v>
      </c>
      <c r="G164" s="185" t="s">
        <v>304</v>
      </c>
      <c r="H164" s="185" t="s">
        <v>316</v>
      </c>
      <c r="I164" s="185" t="s">
        <v>317</v>
      </c>
      <c r="J164" s="185" t="s">
        <v>305</v>
      </c>
      <c r="K164" s="185" t="s">
        <v>306</v>
      </c>
      <c r="L164" s="185" t="s">
        <v>307</v>
      </c>
      <c r="M164" s="185" t="s">
        <v>308</v>
      </c>
      <c r="N164" s="185" t="s">
        <v>309</v>
      </c>
      <c r="O164" s="185" t="s">
        <v>310</v>
      </c>
      <c r="P164" s="185" t="s">
        <v>311</v>
      </c>
      <c r="Q164" s="185" t="s">
        <v>312</v>
      </c>
      <c r="R164" s="185" t="s">
        <v>319</v>
      </c>
      <c r="S164" s="185" t="s">
        <v>313</v>
      </c>
      <c r="T164" s="185" t="s">
        <v>330</v>
      </c>
      <c r="U164" s="185" t="s">
        <v>314</v>
      </c>
      <c r="V164" s="185" t="s">
        <v>315</v>
      </c>
      <c r="W164" s="185" t="s">
        <v>318</v>
      </c>
      <c r="X164" s="185" t="s">
        <v>320</v>
      </c>
      <c r="Y164" s="185" t="s">
        <v>321</v>
      </c>
      <c r="Z164" s="185" t="s">
        <v>322</v>
      </c>
      <c r="AA164" s="185" t="s">
        <v>323</v>
      </c>
      <c r="AB164" s="185" t="s">
        <v>324</v>
      </c>
      <c r="AC164" s="185" t="s">
        <v>325</v>
      </c>
      <c r="AD164" s="185" t="s">
        <v>326</v>
      </c>
      <c r="AE164" s="185" t="s">
        <v>327</v>
      </c>
      <c r="AF164" s="185" t="s">
        <v>328</v>
      </c>
      <c r="AG164" s="185" t="s">
        <v>329</v>
      </c>
      <c r="AH164" s="185" t="s">
        <v>331</v>
      </c>
      <c r="AI164" s="185" t="s">
        <v>332</v>
      </c>
      <c r="AJ164" s="185" t="s">
        <v>333</v>
      </c>
      <c r="AK164" s="185" t="s">
        <v>334</v>
      </c>
      <c r="AL164" s="185" t="s">
        <v>1097</v>
      </c>
      <c r="AM164" s="185" t="s">
        <v>336</v>
      </c>
      <c r="AN164" s="185" t="s">
        <v>337</v>
      </c>
      <c r="AO164" s="185" t="s">
        <v>338</v>
      </c>
      <c r="AP164" s="185" t="s">
        <v>339</v>
      </c>
      <c r="AQ164" s="185" t="s">
        <v>340</v>
      </c>
      <c r="AR164" s="185" t="s">
        <v>341</v>
      </c>
    </row>
    <row r="165" spans="1:44" x14ac:dyDescent="0.2">
      <c r="A165" t="s">
        <v>1213</v>
      </c>
      <c r="B165" s="77" t="s">
        <v>238</v>
      </c>
      <c r="C165" s="77">
        <v>0</v>
      </c>
      <c r="D165" s="77">
        <v>1</v>
      </c>
      <c r="E165" s="77">
        <v>43.87</v>
      </c>
      <c r="F165" s="77">
        <v>2</v>
      </c>
      <c r="G165" s="77">
        <v>1</v>
      </c>
      <c r="H165" s="77">
        <v>0</v>
      </c>
      <c r="I165" s="77">
        <v>0</v>
      </c>
      <c r="J165" s="77">
        <v>0</v>
      </c>
      <c r="K165" s="77">
        <v>0</v>
      </c>
      <c r="L165" s="77">
        <v>2.2000000000000002</v>
      </c>
      <c r="M165" s="77">
        <v>12</v>
      </c>
      <c r="N165" s="77">
        <v>13</v>
      </c>
      <c r="O165" s="77">
        <v>13</v>
      </c>
      <c r="P165" s="77">
        <v>1</v>
      </c>
      <c r="Q165" s="77">
        <v>3</v>
      </c>
      <c r="R165" s="77">
        <v>0</v>
      </c>
      <c r="S165" s="77">
        <v>2</v>
      </c>
      <c r="T165" s="77">
        <v>24</v>
      </c>
      <c r="U165" s="77">
        <v>0.66700000000000004</v>
      </c>
      <c r="V165" s="77">
        <v>5.62</v>
      </c>
      <c r="W165" s="77">
        <v>2</v>
      </c>
      <c r="X165" s="77">
        <v>1</v>
      </c>
      <c r="Y165" s="77">
        <v>0</v>
      </c>
      <c r="Z165" s="77">
        <v>1</v>
      </c>
      <c r="AA165" s="77">
        <v>3</v>
      </c>
      <c r="AB165" s="77">
        <v>2</v>
      </c>
      <c r="AC165" s="77">
        <v>0</v>
      </c>
      <c r="AD165" s="77">
        <v>0</v>
      </c>
      <c r="AE165" s="77">
        <v>1</v>
      </c>
      <c r="AF165" s="77">
        <v>0</v>
      </c>
      <c r="AG165" s="77">
        <v>0</v>
      </c>
      <c r="AH165" s="77">
        <v>87</v>
      </c>
      <c r="AI165" s="77">
        <v>0</v>
      </c>
      <c r="AJ165" s="77">
        <v>1.5</v>
      </c>
      <c r="AK165" s="77">
        <v>0.70799999999999996</v>
      </c>
      <c r="AL165" s="77">
        <v>1.056</v>
      </c>
      <c r="AM165" s="77">
        <v>1.764</v>
      </c>
      <c r="AN165" s="77">
        <v>6.75</v>
      </c>
      <c r="AO165" s="77">
        <v>10.130000000000001</v>
      </c>
      <c r="AP165" s="77">
        <v>40.5</v>
      </c>
      <c r="AQ165" s="77">
        <v>0.67</v>
      </c>
      <c r="AR165" s="77">
        <v>32.619999999999997</v>
      </c>
    </row>
    <row r="166" spans="1:44" x14ac:dyDescent="0.2">
      <c r="A166" s="42" t="s">
        <v>799</v>
      </c>
      <c r="B166" s="77" t="s">
        <v>238</v>
      </c>
      <c r="C166" s="77">
        <v>0</v>
      </c>
      <c r="D166" s="77">
        <v>0</v>
      </c>
      <c r="E166" s="77">
        <v>4.18</v>
      </c>
      <c r="F166" s="77">
        <v>30</v>
      </c>
      <c r="G166" s="77">
        <v>0</v>
      </c>
      <c r="H166" s="77">
        <v>0</v>
      </c>
      <c r="I166" s="77">
        <v>0</v>
      </c>
      <c r="J166" s="77">
        <v>0</v>
      </c>
      <c r="K166" s="77">
        <v>1</v>
      </c>
      <c r="L166" s="77">
        <v>32.1</v>
      </c>
      <c r="M166" s="77">
        <v>36</v>
      </c>
      <c r="N166" s="77">
        <v>16</v>
      </c>
      <c r="O166" s="77">
        <v>15</v>
      </c>
      <c r="P166" s="77">
        <v>3</v>
      </c>
      <c r="Q166" s="77">
        <v>7</v>
      </c>
      <c r="R166" s="77">
        <v>2</v>
      </c>
      <c r="S166" s="77">
        <v>20</v>
      </c>
      <c r="T166" s="77">
        <v>142</v>
      </c>
      <c r="U166" s="77">
        <v>0.27700000000000002</v>
      </c>
      <c r="V166" s="77">
        <v>1.33</v>
      </c>
      <c r="W166" s="77">
        <v>1</v>
      </c>
      <c r="X166" s="77">
        <v>8</v>
      </c>
      <c r="Y166" s="77">
        <v>5</v>
      </c>
      <c r="Z166" s="77">
        <v>3</v>
      </c>
      <c r="AA166" s="77">
        <v>40</v>
      </c>
      <c r="AB166" s="77">
        <v>38</v>
      </c>
      <c r="AC166" s="77">
        <v>1</v>
      </c>
      <c r="AD166" s="77">
        <v>1</v>
      </c>
      <c r="AE166" s="77">
        <v>0</v>
      </c>
      <c r="AF166" s="77">
        <v>0</v>
      </c>
      <c r="AG166" s="77">
        <v>0</v>
      </c>
      <c r="AH166" s="77">
        <v>482</v>
      </c>
      <c r="AI166" s="77" t="s">
        <v>342</v>
      </c>
      <c r="AJ166" s="77">
        <v>1.05</v>
      </c>
      <c r="AK166" s="77">
        <v>0.31</v>
      </c>
      <c r="AL166" s="77">
        <v>0.43099999999999999</v>
      </c>
      <c r="AM166" s="77">
        <v>0.74099999999999999</v>
      </c>
      <c r="AN166" s="77">
        <v>5.57</v>
      </c>
      <c r="AO166" s="77">
        <v>1.95</v>
      </c>
      <c r="AP166" s="77">
        <v>10.02</v>
      </c>
      <c r="AQ166" s="77">
        <v>2.86</v>
      </c>
      <c r="AR166" s="77">
        <v>14.91</v>
      </c>
    </row>
    <row r="167" spans="1:44" x14ac:dyDescent="0.2">
      <c r="A167" s="42" t="s">
        <v>807</v>
      </c>
      <c r="B167" s="77" t="s">
        <v>238</v>
      </c>
      <c r="C167" s="77">
        <v>2</v>
      </c>
      <c r="D167" s="77">
        <v>4</v>
      </c>
      <c r="E167" s="77">
        <v>7.45</v>
      </c>
      <c r="F167" s="77">
        <v>13</v>
      </c>
      <c r="G167" s="77">
        <v>7</v>
      </c>
      <c r="H167" s="77">
        <v>0</v>
      </c>
      <c r="I167" s="77">
        <v>0</v>
      </c>
      <c r="J167" s="77">
        <v>0</v>
      </c>
      <c r="K167" s="77">
        <v>0</v>
      </c>
      <c r="L167" s="77">
        <v>48.1</v>
      </c>
      <c r="M167" s="77">
        <v>69</v>
      </c>
      <c r="N167" s="77">
        <v>40</v>
      </c>
      <c r="O167" s="77">
        <v>40</v>
      </c>
      <c r="P167" s="77">
        <v>7</v>
      </c>
      <c r="Q167" s="77">
        <v>16</v>
      </c>
      <c r="R167" s="77">
        <v>1</v>
      </c>
      <c r="S167" s="77">
        <v>36</v>
      </c>
      <c r="T167" s="77">
        <v>223</v>
      </c>
      <c r="U167" s="77">
        <v>0.34300000000000003</v>
      </c>
      <c r="V167" s="77">
        <v>1.76</v>
      </c>
      <c r="W167" s="77">
        <v>1</v>
      </c>
      <c r="X167" s="77">
        <v>6</v>
      </c>
      <c r="Y167" s="77">
        <v>0</v>
      </c>
      <c r="Z167" s="77">
        <v>4</v>
      </c>
      <c r="AA167" s="77">
        <v>32</v>
      </c>
      <c r="AB167" s="77">
        <v>69</v>
      </c>
      <c r="AC167" s="77">
        <v>0</v>
      </c>
      <c r="AD167" s="77">
        <v>0</v>
      </c>
      <c r="AE167" s="77">
        <v>6</v>
      </c>
      <c r="AF167" s="77">
        <v>1</v>
      </c>
      <c r="AG167" s="77">
        <v>1</v>
      </c>
      <c r="AH167" s="77">
        <v>868</v>
      </c>
      <c r="AI167" s="77">
        <v>0.33300000000000002</v>
      </c>
      <c r="AJ167" s="77">
        <v>0.46</v>
      </c>
      <c r="AK167" s="77">
        <v>0.38900000000000001</v>
      </c>
      <c r="AL167" s="77">
        <v>0.52200000000000002</v>
      </c>
      <c r="AM167" s="77">
        <v>0.91200000000000003</v>
      </c>
      <c r="AN167" s="77">
        <v>6.7</v>
      </c>
      <c r="AO167" s="77">
        <v>2.98</v>
      </c>
      <c r="AP167" s="77">
        <v>12.85</v>
      </c>
      <c r="AQ167" s="77">
        <v>2.25</v>
      </c>
      <c r="AR167" s="77">
        <v>17.96</v>
      </c>
    </row>
    <row r="168" spans="1:44" x14ac:dyDescent="0.2">
      <c r="A168" s="42" t="s">
        <v>1210</v>
      </c>
      <c r="B168" s="77" t="s">
        <v>238</v>
      </c>
      <c r="C168" s="77">
        <v>1</v>
      </c>
      <c r="D168" s="77">
        <v>0</v>
      </c>
      <c r="E168" s="77">
        <v>5.25</v>
      </c>
      <c r="F168" s="77">
        <v>10</v>
      </c>
      <c r="G168" s="77">
        <v>0</v>
      </c>
      <c r="H168" s="77">
        <v>0</v>
      </c>
      <c r="I168" s="77">
        <v>0</v>
      </c>
      <c r="J168" s="77">
        <v>0</v>
      </c>
      <c r="K168" s="77">
        <v>0</v>
      </c>
      <c r="L168" s="77">
        <v>12</v>
      </c>
      <c r="M168" s="77">
        <v>16</v>
      </c>
      <c r="N168" s="77">
        <v>8</v>
      </c>
      <c r="O168" s="77">
        <v>7</v>
      </c>
      <c r="P168" s="77">
        <v>0</v>
      </c>
      <c r="Q168" s="77">
        <v>6</v>
      </c>
      <c r="R168" s="77">
        <v>0</v>
      </c>
      <c r="S168" s="77">
        <v>5</v>
      </c>
      <c r="T168" s="77">
        <v>55</v>
      </c>
      <c r="U168" s="77">
        <v>0.32700000000000001</v>
      </c>
      <c r="V168" s="77">
        <v>1.83</v>
      </c>
      <c r="W168" s="77">
        <v>0</v>
      </c>
      <c r="X168" s="77">
        <v>4</v>
      </c>
      <c r="Y168" s="77">
        <v>0</v>
      </c>
      <c r="Z168" s="77">
        <v>2</v>
      </c>
      <c r="AA168" s="77">
        <v>19</v>
      </c>
      <c r="AB168" s="77">
        <v>9</v>
      </c>
      <c r="AC168" s="77">
        <v>0</v>
      </c>
      <c r="AD168" s="77">
        <v>0</v>
      </c>
      <c r="AE168" s="77">
        <v>0</v>
      </c>
      <c r="AF168" s="77">
        <v>1</v>
      </c>
      <c r="AG168" s="77">
        <v>0</v>
      </c>
      <c r="AH168" s="77">
        <v>231</v>
      </c>
      <c r="AI168" s="77">
        <v>1</v>
      </c>
      <c r="AJ168" s="77">
        <v>2.11</v>
      </c>
      <c r="AK168" s="77">
        <v>0.4</v>
      </c>
      <c r="AL168" s="77">
        <v>0.38800000000000001</v>
      </c>
      <c r="AM168" s="77">
        <v>0.78800000000000003</v>
      </c>
      <c r="AN168" s="77">
        <v>3.75</v>
      </c>
      <c r="AO168" s="77">
        <v>4.5</v>
      </c>
      <c r="AP168" s="77">
        <v>12</v>
      </c>
      <c r="AQ168" s="77">
        <v>0.83</v>
      </c>
      <c r="AR168" s="77">
        <v>19.25</v>
      </c>
    </row>
    <row r="169" spans="1:44" x14ac:dyDescent="0.2">
      <c r="A169" t="s">
        <v>801</v>
      </c>
      <c r="B169" s="77" t="s">
        <v>238</v>
      </c>
      <c r="C169" s="77">
        <v>1</v>
      </c>
      <c r="D169" s="77">
        <v>0</v>
      </c>
      <c r="E169" s="77">
        <v>5.56</v>
      </c>
      <c r="F169" s="77">
        <v>31</v>
      </c>
      <c r="G169" s="77">
        <v>0</v>
      </c>
      <c r="H169" s="77">
        <v>0</v>
      </c>
      <c r="I169" s="77">
        <v>0</v>
      </c>
      <c r="J169" s="77">
        <v>1</v>
      </c>
      <c r="K169" s="77">
        <v>1</v>
      </c>
      <c r="L169" s="77">
        <v>34</v>
      </c>
      <c r="M169" s="77">
        <v>39</v>
      </c>
      <c r="N169" s="77">
        <v>21</v>
      </c>
      <c r="O169" s="77">
        <v>21</v>
      </c>
      <c r="P169" s="77">
        <v>6</v>
      </c>
      <c r="Q169" s="77">
        <v>18</v>
      </c>
      <c r="R169" s="77">
        <v>1</v>
      </c>
      <c r="S169" s="77">
        <v>24</v>
      </c>
      <c r="T169" s="77">
        <v>154</v>
      </c>
      <c r="U169" s="77">
        <v>0.29099999999999998</v>
      </c>
      <c r="V169" s="77">
        <v>1.68</v>
      </c>
      <c r="W169" s="77">
        <v>1</v>
      </c>
      <c r="X169" s="77">
        <v>10</v>
      </c>
      <c r="Y169" s="77">
        <v>1</v>
      </c>
      <c r="Z169" s="77">
        <v>3</v>
      </c>
      <c r="AA169" s="77">
        <v>36</v>
      </c>
      <c r="AB169" s="77">
        <v>36</v>
      </c>
      <c r="AC169" s="77">
        <v>3</v>
      </c>
      <c r="AD169" s="77">
        <v>0</v>
      </c>
      <c r="AE169" s="77">
        <v>0</v>
      </c>
      <c r="AF169" s="77">
        <v>2</v>
      </c>
      <c r="AG169" s="77">
        <v>0</v>
      </c>
      <c r="AH169" s="77">
        <v>613</v>
      </c>
      <c r="AI169" s="77">
        <v>1</v>
      </c>
      <c r="AJ169" s="77">
        <v>1</v>
      </c>
      <c r="AK169" s="77">
        <v>0.377</v>
      </c>
      <c r="AL169" s="77">
        <v>0.48499999999999999</v>
      </c>
      <c r="AM169" s="77">
        <v>0.86199999999999999</v>
      </c>
      <c r="AN169" s="77">
        <v>6.35</v>
      </c>
      <c r="AO169" s="77">
        <v>4.76</v>
      </c>
      <c r="AP169" s="77">
        <v>10.32</v>
      </c>
      <c r="AQ169" s="77">
        <v>1.33</v>
      </c>
      <c r="AR169" s="77">
        <v>18.03</v>
      </c>
    </row>
    <row r="170" spans="1:44" x14ac:dyDescent="0.2">
      <c r="A170" t="s">
        <v>811</v>
      </c>
      <c r="B170" s="77" t="s">
        <v>238</v>
      </c>
      <c r="C170" s="77">
        <v>0</v>
      </c>
      <c r="D170" s="77">
        <v>3</v>
      </c>
      <c r="E170" s="77">
        <v>3.86</v>
      </c>
      <c r="F170" s="77">
        <v>22</v>
      </c>
      <c r="G170" s="77">
        <v>0</v>
      </c>
      <c r="H170" s="77">
        <v>0</v>
      </c>
      <c r="I170" s="77">
        <v>0</v>
      </c>
      <c r="J170" s="77">
        <v>0</v>
      </c>
      <c r="K170" s="77">
        <v>1</v>
      </c>
      <c r="L170" s="77">
        <v>21</v>
      </c>
      <c r="M170" s="77">
        <v>18</v>
      </c>
      <c r="N170" s="77">
        <v>9</v>
      </c>
      <c r="O170" s="77">
        <v>9</v>
      </c>
      <c r="P170" s="77">
        <v>2</v>
      </c>
      <c r="Q170" s="77">
        <v>11</v>
      </c>
      <c r="R170" s="77">
        <v>0</v>
      </c>
      <c r="S170" s="77">
        <v>15</v>
      </c>
      <c r="T170" s="77">
        <v>90</v>
      </c>
      <c r="U170" s="77">
        <v>0.247</v>
      </c>
      <c r="V170" s="77">
        <v>1.38</v>
      </c>
      <c r="W170" s="77">
        <v>2</v>
      </c>
      <c r="X170" s="77">
        <v>9</v>
      </c>
      <c r="Y170" s="77">
        <v>1</v>
      </c>
      <c r="Z170" s="77">
        <v>1</v>
      </c>
      <c r="AA170" s="77">
        <v>19</v>
      </c>
      <c r="AB170" s="77">
        <v>25</v>
      </c>
      <c r="AC170" s="77">
        <v>1</v>
      </c>
      <c r="AD170" s="77">
        <v>0</v>
      </c>
      <c r="AE170" s="77">
        <v>2</v>
      </c>
      <c r="AF170" s="77">
        <v>0</v>
      </c>
      <c r="AG170" s="77">
        <v>0</v>
      </c>
      <c r="AH170" s="77">
        <v>377</v>
      </c>
      <c r="AI170" s="77">
        <v>0</v>
      </c>
      <c r="AJ170" s="77">
        <v>0.76</v>
      </c>
      <c r="AK170" s="77">
        <v>0.35599999999999998</v>
      </c>
      <c r="AL170" s="77">
        <v>0.35599999999999998</v>
      </c>
      <c r="AM170" s="77">
        <v>0.71199999999999997</v>
      </c>
      <c r="AN170" s="77">
        <v>6.43</v>
      </c>
      <c r="AO170" s="77">
        <v>4.71</v>
      </c>
      <c r="AP170" s="77">
        <v>7.71</v>
      </c>
      <c r="AQ170" s="77">
        <v>1.36</v>
      </c>
      <c r="AR170" s="77">
        <v>17.95</v>
      </c>
    </row>
    <row r="171" spans="1:44" x14ac:dyDescent="0.2">
      <c r="A171" s="42" t="s">
        <v>808</v>
      </c>
      <c r="B171" s="77" t="s">
        <v>238</v>
      </c>
      <c r="C171" s="77">
        <v>6</v>
      </c>
      <c r="D171" s="77">
        <v>1</v>
      </c>
      <c r="E171" s="77">
        <v>4.12</v>
      </c>
      <c r="F171" s="77">
        <v>67</v>
      </c>
      <c r="G171" s="77">
        <v>0</v>
      </c>
      <c r="H171" s="77">
        <v>0</v>
      </c>
      <c r="I171" s="77">
        <v>0</v>
      </c>
      <c r="J171" s="77">
        <v>3</v>
      </c>
      <c r="K171" s="77">
        <v>6</v>
      </c>
      <c r="L171" s="77">
        <v>59</v>
      </c>
      <c r="M171" s="77">
        <v>52</v>
      </c>
      <c r="N171" s="77">
        <v>32</v>
      </c>
      <c r="O171" s="77">
        <v>27</v>
      </c>
      <c r="P171" s="77">
        <v>10</v>
      </c>
      <c r="Q171" s="77">
        <v>24</v>
      </c>
      <c r="R171" s="77">
        <v>1</v>
      </c>
      <c r="S171" s="77">
        <v>34</v>
      </c>
      <c r="T171" s="77">
        <v>244</v>
      </c>
      <c r="U171" s="77">
        <v>0.24</v>
      </c>
      <c r="V171" s="77">
        <v>1.29</v>
      </c>
      <c r="W171" s="77">
        <v>0</v>
      </c>
      <c r="X171" s="77">
        <v>20</v>
      </c>
      <c r="Y171" s="77">
        <v>11</v>
      </c>
      <c r="Z171" s="77">
        <v>7</v>
      </c>
      <c r="AA171" s="77">
        <v>63</v>
      </c>
      <c r="AB171" s="77">
        <v>71</v>
      </c>
      <c r="AC171" s="77">
        <v>2</v>
      </c>
      <c r="AD171" s="77">
        <v>0</v>
      </c>
      <c r="AE171" s="77">
        <v>4</v>
      </c>
      <c r="AF171" s="77">
        <v>1</v>
      </c>
      <c r="AG171" s="77">
        <v>1</v>
      </c>
      <c r="AH171" s="77">
        <v>934</v>
      </c>
      <c r="AI171" s="77">
        <v>0.85699999999999998</v>
      </c>
      <c r="AJ171" s="77">
        <v>0.89</v>
      </c>
      <c r="AK171" s="77">
        <v>0.314</v>
      </c>
      <c r="AL171" s="77">
        <v>0.42899999999999999</v>
      </c>
      <c r="AM171" s="77">
        <v>0.74299999999999999</v>
      </c>
      <c r="AN171" s="77">
        <v>5.19</v>
      </c>
      <c r="AO171" s="77">
        <v>3.66</v>
      </c>
      <c r="AP171" s="77">
        <v>7.93</v>
      </c>
      <c r="AQ171" s="77">
        <v>1.42</v>
      </c>
      <c r="AR171" s="77">
        <v>15.83</v>
      </c>
    </row>
    <row r="172" spans="1:44" x14ac:dyDescent="0.2">
      <c r="A172" s="42" t="s">
        <v>814</v>
      </c>
      <c r="B172" s="77" t="s">
        <v>238</v>
      </c>
      <c r="C172" s="77">
        <v>9</v>
      </c>
      <c r="D172" s="77">
        <v>2</v>
      </c>
      <c r="E172" s="77">
        <v>1</v>
      </c>
      <c r="F172" s="77">
        <v>71</v>
      </c>
      <c r="G172" s="77">
        <v>0</v>
      </c>
      <c r="H172" s="77">
        <v>0</v>
      </c>
      <c r="I172" s="77">
        <v>0</v>
      </c>
      <c r="J172" s="77">
        <v>3</v>
      </c>
      <c r="K172" s="77">
        <v>6</v>
      </c>
      <c r="L172" s="77">
        <v>72</v>
      </c>
      <c r="M172" s="77">
        <v>38</v>
      </c>
      <c r="N172" s="77">
        <v>8</v>
      </c>
      <c r="O172" s="77">
        <v>8</v>
      </c>
      <c r="P172" s="77">
        <v>0</v>
      </c>
      <c r="Q172" s="77">
        <v>23</v>
      </c>
      <c r="R172" s="77">
        <v>0</v>
      </c>
      <c r="S172" s="77">
        <v>109</v>
      </c>
      <c r="T172" s="77">
        <v>279</v>
      </c>
      <c r="U172" s="77">
        <v>0.151</v>
      </c>
      <c r="V172" s="77">
        <v>0.85</v>
      </c>
      <c r="W172" s="77">
        <v>3</v>
      </c>
      <c r="X172" s="77">
        <v>11</v>
      </c>
      <c r="Y172" s="77">
        <v>33</v>
      </c>
      <c r="Z172" s="77">
        <v>3</v>
      </c>
      <c r="AA172" s="77">
        <v>54</v>
      </c>
      <c r="AB172" s="77">
        <v>52</v>
      </c>
      <c r="AC172" s="77">
        <v>1</v>
      </c>
      <c r="AD172" s="77">
        <v>0</v>
      </c>
      <c r="AE172" s="77">
        <v>4</v>
      </c>
      <c r="AF172" s="77">
        <v>1</v>
      </c>
      <c r="AG172" s="77">
        <v>0</v>
      </c>
      <c r="AH172" s="77">
        <v>1210</v>
      </c>
      <c r="AI172" s="77">
        <v>0.81799999999999995</v>
      </c>
      <c r="AJ172" s="77">
        <v>1.04</v>
      </c>
      <c r="AK172" s="77">
        <v>0.22900000000000001</v>
      </c>
      <c r="AL172" s="77">
        <v>0.17899999999999999</v>
      </c>
      <c r="AM172" s="77">
        <v>0.40799999999999997</v>
      </c>
      <c r="AN172" s="77">
        <v>13.63</v>
      </c>
      <c r="AO172" s="77">
        <v>2.88</v>
      </c>
      <c r="AP172" s="77">
        <v>4.75</v>
      </c>
      <c r="AQ172" s="77">
        <v>4.74</v>
      </c>
      <c r="AR172" s="77">
        <v>16.809999999999999</v>
      </c>
    </row>
    <row r="173" spans="1:44" x14ac:dyDescent="0.2">
      <c r="A173" s="42" t="s">
        <v>467</v>
      </c>
      <c r="B173" s="77" t="s">
        <v>238</v>
      </c>
      <c r="C173" s="77">
        <v>0</v>
      </c>
      <c r="D173" s="77">
        <v>2</v>
      </c>
      <c r="E173" s="77">
        <v>3.14</v>
      </c>
      <c r="F173" s="77">
        <v>17</v>
      </c>
      <c r="G173" s="77">
        <v>0</v>
      </c>
      <c r="H173" s="77">
        <v>0</v>
      </c>
      <c r="I173" s="77">
        <v>0</v>
      </c>
      <c r="J173" s="77">
        <v>0</v>
      </c>
      <c r="K173" s="77">
        <v>1</v>
      </c>
      <c r="L173" s="77">
        <v>14.1</v>
      </c>
      <c r="M173" s="77">
        <v>12</v>
      </c>
      <c r="N173" s="77">
        <v>7</v>
      </c>
      <c r="O173" s="77">
        <v>5</v>
      </c>
      <c r="P173" s="77">
        <v>1</v>
      </c>
      <c r="Q173" s="77">
        <v>5</v>
      </c>
      <c r="R173" s="77">
        <v>0</v>
      </c>
      <c r="S173" s="77">
        <v>3</v>
      </c>
      <c r="T173" s="77">
        <v>57</v>
      </c>
      <c r="U173" s="77">
        <v>0.23100000000000001</v>
      </c>
      <c r="V173" s="77">
        <v>1.19</v>
      </c>
      <c r="W173" s="77">
        <v>0</v>
      </c>
      <c r="X173" s="77">
        <v>2</v>
      </c>
      <c r="Y173" s="77">
        <v>1</v>
      </c>
      <c r="Z173" s="77">
        <v>2</v>
      </c>
      <c r="AA173" s="77">
        <v>27</v>
      </c>
      <c r="AB173" s="77">
        <v>10</v>
      </c>
      <c r="AC173" s="77">
        <v>1</v>
      </c>
      <c r="AD173" s="77">
        <v>0</v>
      </c>
      <c r="AE173" s="77">
        <v>0</v>
      </c>
      <c r="AF173" s="77">
        <v>1</v>
      </c>
      <c r="AG173" s="77">
        <v>1</v>
      </c>
      <c r="AH173" s="77">
        <v>220</v>
      </c>
      <c r="AI173" s="77">
        <v>0</v>
      </c>
      <c r="AJ173" s="77">
        <v>2.7</v>
      </c>
      <c r="AK173" s="77">
        <v>0.29799999999999999</v>
      </c>
      <c r="AL173" s="77">
        <v>0.42299999999999999</v>
      </c>
      <c r="AM173" s="77">
        <v>0.72099999999999997</v>
      </c>
      <c r="AN173" s="77">
        <v>1.88</v>
      </c>
      <c r="AO173" s="77">
        <v>3.14</v>
      </c>
      <c r="AP173" s="77">
        <v>7.53</v>
      </c>
      <c r="AQ173" s="77">
        <v>0.6</v>
      </c>
      <c r="AR173" s="77">
        <v>15.35</v>
      </c>
    </row>
    <row r="174" spans="1:44" x14ac:dyDescent="0.2">
      <c r="A174" s="42" t="s">
        <v>803</v>
      </c>
      <c r="B174" s="77" t="s">
        <v>238</v>
      </c>
      <c r="C174" s="77">
        <v>9</v>
      </c>
      <c r="D174" s="77">
        <v>12</v>
      </c>
      <c r="E174" s="77">
        <v>2.5299999999999998</v>
      </c>
      <c r="F174" s="77">
        <v>31</v>
      </c>
      <c r="G174" s="77">
        <v>25</v>
      </c>
      <c r="H174" s="77">
        <v>0</v>
      </c>
      <c r="I174" s="77">
        <v>0</v>
      </c>
      <c r="J174" s="77">
        <v>0</v>
      </c>
      <c r="K174" s="77">
        <v>0</v>
      </c>
      <c r="L174" s="77">
        <v>149.1</v>
      </c>
      <c r="M174" s="77">
        <v>113</v>
      </c>
      <c r="N174" s="77">
        <v>52</v>
      </c>
      <c r="O174" s="77">
        <v>42</v>
      </c>
      <c r="P174" s="77">
        <v>12</v>
      </c>
      <c r="Q174" s="77">
        <v>53</v>
      </c>
      <c r="R174" s="77">
        <v>2</v>
      </c>
      <c r="S174" s="77">
        <v>113</v>
      </c>
      <c r="T174" s="77">
        <v>606</v>
      </c>
      <c r="U174" s="77">
        <v>0.20899999999999999</v>
      </c>
      <c r="V174" s="77">
        <v>1.1100000000000001</v>
      </c>
      <c r="W174" s="77">
        <v>5</v>
      </c>
      <c r="X174" s="77">
        <v>1</v>
      </c>
      <c r="Y174" s="77">
        <v>1</v>
      </c>
      <c r="Z174" s="77">
        <v>7</v>
      </c>
      <c r="AA174" s="77">
        <v>119</v>
      </c>
      <c r="AB174" s="77">
        <v>203</v>
      </c>
      <c r="AC174" s="77">
        <v>5</v>
      </c>
      <c r="AD174" s="77">
        <v>0</v>
      </c>
      <c r="AE174" s="77">
        <v>5</v>
      </c>
      <c r="AF174" s="77">
        <v>3</v>
      </c>
      <c r="AG174" s="77">
        <v>6</v>
      </c>
      <c r="AH174" s="77">
        <v>2429</v>
      </c>
      <c r="AI174" s="77">
        <v>0.42899999999999999</v>
      </c>
      <c r="AJ174" s="77">
        <v>0.59</v>
      </c>
      <c r="AK174" s="77">
        <v>0.28399999999999997</v>
      </c>
      <c r="AL174" s="77">
        <v>0.32200000000000001</v>
      </c>
      <c r="AM174" s="77">
        <v>0.60499999999999998</v>
      </c>
      <c r="AN174" s="77">
        <v>6.81</v>
      </c>
      <c r="AO174" s="77">
        <v>3.19</v>
      </c>
      <c r="AP174" s="77">
        <v>6.81</v>
      </c>
      <c r="AQ174" s="77">
        <v>2.13</v>
      </c>
      <c r="AR174" s="77">
        <v>16.27</v>
      </c>
    </row>
    <row r="175" spans="1:44" x14ac:dyDescent="0.2">
      <c r="A175" t="s">
        <v>1209</v>
      </c>
      <c r="B175" s="77" t="s">
        <v>238</v>
      </c>
      <c r="C175" s="77">
        <v>0</v>
      </c>
      <c r="D175" s="77">
        <v>1</v>
      </c>
      <c r="E175" s="77">
        <v>1.29</v>
      </c>
      <c r="F175" s="77">
        <v>7</v>
      </c>
      <c r="G175" s="77">
        <v>0</v>
      </c>
      <c r="H175" s="77">
        <v>0</v>
      </c>
      <c r="I175" s="77">
        <v>0</v>
      </c>
      <c r="J175" s="77">
        <v>0</v>
      </c>
      <c r="K175" s="77">
        <v>0</v>
      </c>
      <c r="L175" s="77">
        <v>7</v>
      </c>
      <c r="M175" s="77">
        <v>6</v>
      </c>
      <c r="N175" s="77">
        <v>1</v>
      </c>
      <c r="O175" s="77">
        <v>1</v>
      </c>
      <c r="P175" s="77">
        <v>0</v>
      </c>
      <c r="Q175" s="77">
        <v>1</v>
      </c>
      <c r="R175" s="77">
        <v>0</v>
      </c>
      <c r="S175" s="77">
        <v>10</v>
      </c>
      <c r="T175" s="77">
        <v>28</v>
      </c>
      <c r="U175" s="77">
        <v>0.222</v>
      </c>
      <c r="V175" s="77">
        <v>1</v>
      </c>
      <c r="W175" s="77">
        <v>0</v>
      </c>
      <c r="X175" s="77">
        <v>1</v>
      </c>
      <c r="Y175" s="77">
        <v>1</v>
      </c>
      <c r="Z175" s="77">
        <v>0</v>
      </c>
      <c r="AA175" s="77">
        <v>7</v>
      </c>
      <c r="AB175" s="77">
        <v>4</v>
      </c>
      <c r="AC175" s="77">
        <v>0</v>
      </c>
      <c r="AD175" s="77">
        <v>0</v>
      </c>
      <c r="AE175" s="77">
        <v>0</v>
      </c>
      <c r="AF175" s="77">
        <v>0</v>
      </c>
      <c r="AG175" s="77">
        <v>0</v>
      </c>
      <c r="AH175" s="77">
        <v>121</v>
      </c>
      <c r="AI175" s="77">
        <v>0</v>
      </c>
      <c r="AJ175" s="77">
        <v>1.75</v>
      </c>
      <c r="AK175" s="77">
        <v>0.25</v>
      </c>
      <c r="AL175" s="77">
        <v>0.29599999999999999</v>
      </c>
      <c r="AM175" s="77">
        <v>0.54600000000000004</v>
      </c>
      <c r="AN175" s="77">
        <v>12.86</v>
      </c>
      <c r="AO175" s="77">
        <v>1.29</v>
      </c>
      <c r="AP175" s="77">
        <v>7.71</v>
      </c>
      <c r="AQ175" s="77">
        <v>10</v>
      </c>
      <c r="AR175" s="77">
        <v>17.29</v>
      </c>
    </row>
    <row r="176" spans="1:44" x14ac:dyDescent="0.2">
      <c r="A176" s="42" t="s">
        <v>933</v>
      </c>
      <c r="B176" s="77" t="s">
        <v>238</v>
      </c>
      <c r="C176" s="77">
        <v>3</v>
      </c>
      <c r="D176" s="77">
        <v>0</v>
      </c>
      <c r="E176" s="77">
        <v>1.53</v>
      </c>
      <c r="F176" s="77">
        <v>23</v>
      </c>
      <c r="G176" s="77">
        <v>0</v>
      </c>
      <c r="H176" s="77">
        <v>0</v>
      </c>
      <c r="I176" s="77">
        <v>0</v>
      </c>
      <c r="J176" s="77">
        <v>0</v>
      </c>
      <c r="K176" s="77">
        <v>0</v>
      </c>
      <c r="L176" s="77">
        <v>17.2</v>
      </c>
      <c r="M176" s="77">
        <v>13</v>
      </c>
      <c r="N176" s="77">
        <v>3</v>
      </c>
      <c r="O176" s="77">
        <v>3</v>
      </c>
      <c r="P176" s="77">
        <v>1</v>
      </c>
      <c r="Q176" s="77">
        <v>4</v>
      </c>
      <c r="R176" s="77">
        <v>1</v>
      </c>
      <c r="S176" s="77">
        <v>16</v>
      </c>
      <c r="T176" s="77">
        <v>67</v>
      </c>
      <c r="U176" s="77">
        <v>0.217</v>
      </c>
      <c r="V176" s="77">
        <v>0.96</v>
      </c>
      <c r="W176" s="77">
        <v>1</v>
      </c>
      <c r="X176" s="77">
        <v>5</v>
      </c>
      <c r="Y176" s="77">
        <v>0</v>
      </c>
      <c r="Z176" s="77">
        <v>2</v>
      </c>
      <c r="AA176" s="77">
        <v>17</v>
      </c>
      <c r="AB176" s="77">
        <v>16</v>
      </c>
      <c r="AC176" s="77">
        <v>1</v>
      </c>
      <c r="AD176" s="77">
        <v>0</v>
      </c>
      <c r="AE176" s="77">
        <v>5</v>
      </c>
      <c r="AF176" s="77">
        <v>2</v>
      </c>
      <c r="AG176" s="77">
        <v>0</v>
      </c>
      <c r="AH176" s="77">
        <v>286</v>
      </c>
      <c r="AI176" s="77">
        <v>1</v>
      </c>
      <c r="AJ176" s="77">
        <v>1.06</v>
      </c>
      <c r="AK176" s="77">
        <v>0.26900000000000002</v>
      </c>
      <c r="AL176" s="77">
        <v>0.3</v>
      </c>
      <c r="AM176" s="77">
        <v>0.56899999999999995</v>
      </c>
      <c r="AN176" s="77">
        <v>8.15</v>
      </c>
      <c r="AO176" s="77">
        <v>2.04</v>
      </c>
      <c r="AP176" s="77">
        <v>6.62</v>
      </c>
      <c r="AQ176" s="77">
        <v>4</v>
      </c>
      <c r="AR176" s="77">
        <v>16.190000000000001</v>
      </c>
    </row>
    <row r="177" spans="1:44" x14ac:dyDescent="0.2">
      <c r="A177" s="42" t="s">
        <v>813</v>
      </c>
      <c r="B177" s="77" t="s">
        <v>238</v>
      </c>
      <c r="C177" s="77">
        <v>13</v>
      </c>
      <c r="D177" s="77">
        <v>11</v>
      </c>
      <c r="E177" s="77">
        <v>4.13</v>
      </c>
      <c r="F177" s="77">
        <v>32</v>
      </c>
      <c r="G177" s="77">
        <v>32</v>
      </c>
      <c r="H177" s="77">
        <v>1</v>
      </c>
      <c r="I177" s="77">
        <v>0</v>
      </c>
      <c r="J177" s="77">
        <v>0</v>
      </c>
      <c r="K177" s="77">
        <v>0</v>
      </c>
      <c r="L177" s="77">
        <v>202.2</v>
      </c>
      <c r="M177" s="77">
        <v>215</v>
      </c>
      <c r="N177" s="77">
        <v>100</v>
      </c>
      <c r="O177" s="77">
        <v>93</v>
      </c>
      <c r="P177" s="77">
        <v>23</v>
      </c>
      <c r="Q177" s="77">
        <v>49</v>
      </c>
      <c r="R177" s="77">
        <v>0</v>
      </c>
      <c r="S177" s="77">
        <v>124</v>
      </c>
      <c r="T177" s="77">
        <v>864</v>
      </c>
      <c r="U177" s="77">
        <v>0.27200000000000002</v>
      </c>
      <c r="V177" s="77">
        <v>1.3</v>
      </c>
      <c r="W177" s="77">
        <v>14</v>
      </c>
      <c r="X177" s="77">
        <v>0</v>
      </c>
      <c r="Y177" s="77">
        <v>0</v>
      </c>
      <c r="Z177" s="77">
        <v>21</v>
      </c>
      <c r="AA177" s="77">
        <v>221</v>
      </c>
      <c r="AB177" s="77">
        <v>241</v>
      </c>
      <c r="AC177" s="77">
        <v>3</v>
      </c>
      <c r="AD177" s="77">
        <v>0</v>
      </c>
      <c r="AE177" s="77">
        <v>10</v>
      </c>
      <c r="AF177" s="77">
        <v>4</v>
      </c>
      <c r="AG177" s="77">
        <v>2</v>
      </c>
      <c r="AH177" s="77">
        <v>3235</v>
      </c>
      <c r="AI177" s="77">
        <v>0.54200000000000004</v>
      </c>
      <c r="AJ177" s="77">
        <v>0.92</v>
      </c>
      <c r="AK177" s="77">
        <v>0.32300000000000001</v>
      </c>
      <c r="AL177" s="77">
        <v>0.40600000000000003</v>
      </c>
      <c r="AM177" s="77">
        <v>0.72799999999999998</v>
      </c>
      <c r="AN177" s="77">
        <v>5.51</v>
      </c>
      <c r="AO177" s="77">
        <v>2.1800000000000002</v>
      </c>
      <c r="AP177" s="77">
        <v>9.5500000000000007</v>
      </c>
      <c r="AQ177" s="77">
        <v>2.5299999999999998</v>
      </c>
      <c r="AR177" s="77">
        <v>15.96</v>
      </c>
    </row>
    <row r="178" spans="1:44" x14ac:dyDescent="0.2">
      <c r="A178" s="42" t="s">
        <v>843</v>
      </c>
      <c r="B178" s="77" t="s">
        <v>238</v>
      </c>
      <c r="C178" s="77">
        <v>0</v>
      </c>
      <c r="D178" s="77">
        <v>2</v>
      </c>
      <c r="E178" s="77">
        <v>4.66</v>
      </c>
      <c r="F178" s="77">
        <v>6</v>
      </c>
      <c r="G178" s="77">
        <v>3</v>
      </c>
      <c r="H178" s="77">
        <v>0</v>
      </c>
      <c r="I178" s="77">
        <v>0</v>
      </c>
      <c r="J178" s="77">
        <v>0</v>
      </c>
      <c r="K178" s="77">
        <v>0</v>
      </c>
      <c r="L178" s="77">
        <v>19.100000000000001</v>
      </c>
      <c r="M178" s="77">
        <v>26</v>
      </c>
      <c r="N178" s="77">
        <v>12</v>
      </c>
      <c r="O178" s="77">
        <v>10</v>
      </c>
      <c r="P178" s="77">
        <v>0</v>
      </c>
      <c r="Q178" s="77">
        <v>3</v>
      </c>
      <c r="R178" s="77">
        <v>0</v>
      </c>
      <c r="S178" s="77">
        <v>15</v>
      </c>
      <c r="T178" s="77">
        <v>86</v>
      </c>
      <c r="U178" s="77">
        <v>0.32500000000000001</v>
      </c>
      <c r="V178" s="77">
        <v>1.5</v>
      </c>
      <c r="W178" s="77">
        <v>1</v>
      </c>
      <c r="X178" s="77">
        <v>0</v>
      </c>
      <c r="Y178" s="77">
        <v>1</v>
      </c>
      <c r="Z178" s="77">
        <v>2</v>
      </c>
      <c r="AA178" s="77">
        <v>24</v>
      </c>
      <c r="AB178" s="77">
        <v>17</v>
      </c>
      <c r="AC178" s="77">
        <v>1</v>
      </c>
      <c r="AD178" s="77">
        <v>0</v>
      </c>
      <c r="AE178" s="77">
        <v>2</v>
      </c>
      <c r="AF178" s="77">
        <v>0</v>
      </c>
      <c r="AG178" s="77">
        <v>0</v>
      </c>
      <c r="AH178" s="77">
        <v>330</v>
      </c>
      <c r="AI178" s="77">
        <v>0</v>
      </c>
      <c r="AJ178" s="77">
        <v>1.41</v>
      </c>
      <c r="AK178" s="77">
        <v>0.34899999999999998</v>
      </c>
      <c r="AL178" s="77">
        <v>0.45</v>
      </c>
      <c r="AM178" s="77">
        <v>0.79900000000000004</v>
      </c>
      <c r="AN178" s="77">
        <v>6.98</v>
      </c>
      <c r="AO178" s="77">
        <v>1.4</v>
      </c>
      <c r="AP178" s="77">
        <v>12.1</v>
      </c>
      <c r="AQ178" s="77">
        <v>5</v>
      </c>
      <c r="AR178" s="77">
        <v>17.07</v>
      </c>
    </row>
    <row r="179" spans="1:44" x14ac:dyDescent="0.2">
      <c r="A179" s="42" t="s">
        <v>812</v>
      </c>
      <c r="B179" s="77" t="s">
        <v>238</v>
      </c>
      <c r="C179" s="77">
        <v>4</v>
      </c>
      <c r="D179" s="77">
        <v>3</v>
      </c>
      <c r="E179" s="77">
        <v>1.41</v>
      </c>
      <c r="F179" s="77">
        <v>70</v>
      </c>
      <c r="G179" s="77">
        <v>0</v>
      </c>
      <c r="H179" s="77">
        <v>0</v>
      </c>
      <c r="I179" s="77">
        <v>0</v>
      </c>
      <c r="J179" s="77">
        <v>0</v>
      </c>
      <c r="K179" s="77">
        <v>1</v>
      </c>
      <c r="L179" s="77">
        <v>70</v>
      </c>
      <c r="M179" s="77">
        <v>54</v>
      </c>
      <c r="N179" s="77">
        <v>12</v>
      </c>
      <c r="O179" s="77">
        <v>11</v>
      </c>
      <c r="P179" s="77">
        <v>0</v>
      </c>
      <c r="Q179" s="77">
        <v>26</v>
      </c>
      <c r="R179" s="77">
        <v>0</v>
      </c>
      <c r="S179" s="77">
        <v>59</v>
      </c>
      <c r="T179" s="77">
        <v>285</v>
      </c>
      <c r="U179" s="77">
        <v>0.214</v>
      </c>
      <c r="V179" s="77">
        <v>1.1399999999999999</v>
      </c>
      <c r="W179" s="77">
        <v>3</v>
      </c>
      <c r="X179" s="77">
        <v>12</v>
      </c>
      <c r="Y179" s="77">
        <v>20</v>
      </c>
      <c r="Z179" s="77">
        <v>5</v>
      </c>
      <c r="AA179" s="77">
        <v>81</v>
      </c>
      <c r="AB179" s="77">
        <v>62</v>
      </c>
      <c r="AC179" s="77">
        <v>1</v>
      </c>
      <c r="AD179" s="77">
        <v>0</v>
      </c>
      <c r="AE179" s="77">
        <v>6</v>
      </c>
      <c r="AF179" s="77">
        <v>2</v>
      </c>
      <c r="AG179" s="77">
        <v>0</v>
      </c>
      <c r="AH179" s="77">
        <v>1125</v>
      </c>
      <c r="AI179" s="77">
        <v>0.57099999999999995</v>
      </c>
      <c r="AJ179" s="77">
        <v>1.31</v>
      </c>
      <c r="AK179" s="77">
        <v>0.29499999999999998</v>
      </c>
      <c r="AL179" s="77">
        <v>0.26600000000000001</v>
      </c>
      <c r="AM179" s="77">
        <v>0.56100000000000005</v>
      </c>
      <c r="AN179" s="77">
        <v>7.59</v>
      </c>
      <c r="AO179" s="77">
        <v>3.34</v>
      </c>
      <c r="AP179" s="77">
        <v>6.94</v>
      </c>
      <c r="AQ179" s="77">
        <v>2.27</v>
      </c>
      <c r="AR179" s="77">
        <v>16.07</v>
      </c>
    </row>
    <row r="180" spans="1:44" x14ac:dyDescent="0.2">
      <c r="A180" s="42" t="s">
        <v>802</v>
      </c>
      <c r="B180" s="77" t="s">
        <v>238</v>
      </c>
      <c r="C180" s="77">
        <v>1</v>
      </c>
      <c r="D180" s="77">
        <v>3</v>
      </c>
      <c r="E180" s="77">
        <v>1.44</v>
      </c>
      <c r="F180" s="77">
        <v>65</v>
      </c>
      <c r="G180" s="77">
        <v>0</v>
      </c>
      <c r="H180" s="77">
        <v>0</v>
      </c>
      <c r="I180" s="77">
        <v>0</v>
      </c>
      <c r="J180" s="77">
        <v>46</v>
      </c>
      <c r="K180" s="77">
        <v>48</v>
      </c>
      <c r="L180" s="77">
        <v>62.1</v>
      </c>
      <c r="M180" s="77">
        <v>37</v>
      </c>
      <c r="N180" s="77">
        <v>13</v>
      </c>
      <c r="O180" s="77">
        <v>10</v>
      </c>
      <c r="P180" s="77">
        <v>3</v>
      </c>
      <c r="Q180" s="77">
        <v>20</v>
      </c>
      <c r="R180" s="77">
        <v>0</v>
      </c>
      <c r="S180" s="77">
        <v>90</v>
      </c>
      <c r="T180" s="77">
        <v>240</v>
      </c>
      <c r="U180" s="77">
        <v>0.17</v>
      </c>
      <c r="V180" s="77">
        <v>0.91</v>
      </c>
      <c r="W180" s="77">
        <v>0</v>
      </c>
      <c r="X180" s="77">
        <v>60</v>
      </c>
      <c r="Y180" s="77">
        <v>0</v>
      </c>
      <c r="Z180" s="77">
        <v>2</v>
      </c>
      <c r="AA180" s="77">
        <v>46</v>
      </c>
      <c r="AB180" s="77">
        <v>47</v>
      </c>
      <c r="AC180" s="77">
        <v>9</v>
      </c>
      <c r="AD180" s="77">
        <v>0</v>
      </c>
      <c r="AE180" s="77">
        <v>3</v>
      </c>
      <c r="AF180" s="77">
        <v>2</v>
      </c>
      <c r="AG180" s="77">
        <v>0</v>
      </c>
      <c r="AH180" s="77">
        <v>1002</v>
      </c>
      <c r="AI180" s="77">
        <v>0.25</v>
      </c>
      <c r="AJ180" s="77">
        <v>0.98</v>
      </c>
      <c r="AK180" s="77">
        <v>0.23799999999999999</v>
      </c>
      <c r="AL180" s="77">
        <v>0.23400000000000001</v>
      </c>
      <c r="AM180" s="77">
        <v>0.47199999999999998</v>
      </c>
      <c r="AN180" s="77">
        <v>12.99</v>
      </c>
      <c r="AO180" s="77">
        <v>2.89</v>
      </c>
      <c r="AP180" s="77">
        <v>5.34</v>
      </c>
      <c r="AQ180" s="77">
        <v>4.5</v>
      </c>
      <c r="AR180" s="77">
        <v>16.07</v>
      </c>
    </row>
    <row r="181" spans="1:44" x14ac:dyDescent="0.2">
      <c r="A181" s="42" t="s">
        <v>800</v>
      </c>
      <c r="B181" s="77" t="s">
        <v>238</v>
      </c>
      <c r="C181" s="77">
        <v>0</v>
      </c>
      <c r="D181" s="77">
        <v>0</v>
      </c>
      <c r="E181" s="77">
        <v>81</v>
      </c>
      <c r="F181" s="77">
        <v>1</v>
      </c>
      <c r="G181" s="77">
        <v>0</v>
      </c>
      <c r="H181" s="77">
        <v>0</v>
      </c>
      <c r="I181" s="77">
        <v>0</v>
      </c>
      <c r="J181" s="77">
        <v>0</v>
      </c>
      <c r="K181" s="77">
        <v>0</v>
      </c>
      <c r="L181" s="77">
        <v>0.2</v>
      </c>
      <c r="M181" s="77">
        <v>5</v>
      </c>
      <c r="N181" s="77">
        <v>6</v>
      </c>
      <c r="O181" s="77">
        <v>6</v>
      </c>
      <c r="P181" s="77">
        <v>1</v>
      </c>
      <c r="Q181" s="77">
        <v>1</v>
      </c>
      <c r="R181" s="77">
        <v>0</v>
      </c>
      <c r="S181" s="77">
        <v>2</v>
      </c>
      <c r="T181" s="77">
        <v>8</v>
      </c>
      <c r="U181" s="77">
        <v>0.71399999999999997</v>
      </c>
      <c r="V181" s="77">
        <v>9</v>
      </c>
      <c r="W181" s="77">
        <v>0</v>
      </c>
      <c r="X181" s="77">
        <v>0</v>
      </c>
      <c r="Y181" s="77">
        <v>0</v>
      </c>
      <c r="Z181" s="77">
        <v>0</v>
      </c>
      <c r="AA181" s="77">
        <v>0</v>
      </c>
      <c r="AB181" s="77">
        <v>0</v>
      </c>
      <c r="AC181" s="77">
        <v>0</v>
      </c>
      <c r="AD181" s="77">
        <v>0</v>
      </c>
      <c r="AE181" s="77">
        <v>0</v>
      </c>
      <c r="AF181" s="77">
        <v>0</v>
      </c>
      <c r="AG181" s="77">
        <v>0</v>
      </c>
      <c r="AH181" s="77">
        <v>30</v>
      </c>
      <c r="AI181" s="77" t="s">
        <v>342</v>
      </c>
      <c r="AJ181" s="77" t="s">
        <v>342</v>
      </c>
      <c r="AK181" s="77">
        <v>0.75</v>
      </c>
      <c r="AL181" s="77">
        <v>1.286</v>
      </c>
      <c r="AM181" s="77">
        <v>2.036</v>
      </c>
      <c r="AN181" s="77">
        <v>27</v>
      </c>
      <c r="AO181" s="77">
        <v>13.5</v>
      </c>
      <c r="AP181" s="77">
        <v>67.5</v>
      </c>
      <c r="AQ181" s="77">
        <v>2</v>
      </c>
      <c r="AR181" s="77">
        <v>45</v>
      </c>
    </row>
    <row r="182" spans="1:44" x14ac:dyDescent="0.2">
      <c r="A182" t="s">
        <v>1211</v>
      </c>
      <c r="B182" s="77" t="s">
        <v>238</v>
      </c>
      <c r="C182" s="77">
        <v>1</v>
      </c>
      <c r="D182" s="77">
        <v>0</v>
      </c>
      <c r="E182" s="77">
        <v>6.48</v>
      </c>
      <c r="F182" s="77">
        <v>17</v>
      </c>
      <c r="G182" s="77">
        <v>0</v>
      </c>
      <c r="H182" s="77">
        <v>0</v>
      </c>
      <c r="I182" s="77">
        <v>0</v>
      </c>
      <c r="J182" s="77">
        <v>0</v>
      </c>
      <c r="K182" s="77">
        <v>0</v>
      </c>
      <c r="L182" s="77">
        <v>25</v>
      </c>
      <c r="M182" s="77">
        <v>31</v>
      </c>
      <c r="N182" s="77">
        <v>21</v>
      </c>
      <c r="O182" s="77">
        <v>18</v>
      </c>
      <c r="P182" s="77">
        <v>2</v>
      </c>
      <c r="Q182" s="77">
        <v>12</v>
      </c>
      <c r="R182" s="77">
        <v>1</v>
      </c>
      <c r="S182" s="77">
        <v>21</v>
      </c>
      <c r="T182" s="77">
        <v>118</v>
      </c>
      <c r="U182" s="77">
        <v>0.29799999999999999</v>
      </c>
      <c r="V182" s="77">
        <v>1.72</v>
      </c>
      <c r="W182" s="77">
        <v>0</v>
      </c>
      <c r="X182" s="77">
        <v>8</v>
      </c>
      <c r="Y182" s="77">
        <v>0</v>
      </c>
      <c r="Z182" s="77">
        <v>2</v>
      </c>
      <c r="AA182" s="77">
        <v>26</v>
      </c>
      <c r="AB182" s="77">
        <v>28</v>
      </c>
      <c r="AC182" s="77">
        <v>5</v>
      </c>
      <c r="AD182" s="77">
        <v>1</v>
      </c>
      <c r="AE182" s="77">
        <v>0</v>
      </c>
      <c r="AF182" s="77">
        <v>0</v>
      </c>
      <c r="AG182" s="77">
        <v>0</v>
      </c>
      <c r="AH182" s="77">
        <v>480</v>
      </c>
      <c r="AI182" s="77">
        <v>1</v>
      </c>
      <c r="AJ182" s="77">
        <v>0.93</v>
      </c>
      <c r="AK182" s="77">
        <v>0.36399999999999999</v>
      </c>
      <c r="AL182" s="77">
        <v>0.42299999999999999</v>
      </c>
      <c r="AM182" s="77">
        <v>0.78700000000000003</v>
      </c>
      <c r="AN182" s="77">
        <v>7.56</v>
      </c>
      <c r="AO182" s="77">
        <v>4.32</v>
      </c>
      <c r="AP182" s="77">
        <v>11.16</v>
      </c>
      <c r="AQ182" s="77">
        <v>1.75</v>
      </c>
      <c r="AR182" s="77">
        <v>19.2</v>
      </c>
    </row>
    <row r="183" spans="1:44" x14ac:dyDescent="0.2">
      <c r="A183" t="s">
        <v>1212</v>
      </c>
      <c r="B183" s="77" t="s">
        <v>238</v>
      </c>
      <c r="C183" s="77">
        <v>0</v>
      </c>
      <c r="D183" s="77">
        <v>0</v>
      </c>
      <c r="E183" s="77">
        <v>13.5</v>
      </c>
      <c r="F183" s="77">
        <v>1</v>
      </c>
      <c r="G183" s="77">
        <v>0</v>
      </c>
      <c r="H183" s="77">
        <v>0</v>
      </c>
      <c r="I183" s="77">
        <v>0</v>
      </c>
      <c r="J183" s="77">
        <v>0</v>
      </c>
      <c r="K183" s="77">
        <v>0</v>
      </c>
      <c r="L183" s="77">
        <v>2</v>
      </c>
      <c r="M183" s="77">
        <v>4</v>
      </c>
      <c r="N183" s="77">
        <v>3</v>
      </c>
      <c r="O183" s="77">
        <v>3</v>
      </c>
      <c r="P183" s="77">
        <v>0</v>
      </c>
      <c r="Q183" s="77">
        <v>3</v>
      </c>
      <c r="R183" s="77">
        <v>0</v>
      </c>
      <c r="S183" s="77">
        <v>2</v>
      </c>
      <c r="T183" s="77">
        <v>13</v>
      </c>
      <c r="U183" s="77">
        <v>0.4</v>
      </c>
      <c r="V183" s="77">
        <v>3.5</v>
      </c>
      <c r="W183" s="77">
        <v>0</v>
      </c>
      <c r="X183" s="77">
        <v>0</v>
      </c>
      <c r="Y183" s="77">
        <v>0</v>
      </c>
      <c r="Z183" s="77">
        <v>0</v>
      </c>
      <c r="AA183" s="77">
        <v>0</v>
      </c>
      <c r="AB183" s="77">
        <v>4</v>
      </c>
      <c r="AC183" s="77">
        <v>0</v>
      </c>
      <c r="AD183" s="77">
        <v>0</v>
      </c>
      <c r="AE183" s="77">
        <v>0</v>
      </c>
      <c r="AF183" s="77">
        <v>0</v>
      </c>
      <c r="AG183" s="77">
        <v>0</v>
      </c>
      <c r="AH183" s="77">
        <v>55</v>
      </c>
      <c r="AI183" s="77" t="s">
        <v>342</v>
      </c>
      <c r="AJ183" s="77">
        <v>0</v>
      </c>
      <c r="AK183" s="77">
        <v>0.53800000000000003</v>
      </c>
      <c r="AL183" s="77">
        <v>0.6</v>
      </c>
      <c r="AM183" s="77">
        <v>1.1379999999999999</v>
      </c>
      <c r="AN183" s="77">
        <v>9</v>
      </c>
      <c r="AO183" s="77">
        <v>13.5</v>
      </c>
      <c r="AP183" s="77">
        <v>18</v>
      </c>
      <c r="AQ183" s="77">
        <v>0.67</v>
      </c>
      <c r="AR183" s="77">
        <v>27.5</v>
      </c>
    </row>
    <row r="184" spans="1:44" x14ac:dyDescent="0.2">
      <c r="A184" t="s">
        <v>630</v>
      </c>
      <c r="B184" s="77" t="s">
        <v>238</v>
      </c>
      <c r="C184" s="77">
        <v>0</v>
      </c>
      <c r="D184" s="77">
        <v>0</v>
      </c>
      <c r="E184" s="77">
        <v>0</v>
      </c>
      <c r="F184" s="77">
        <v>2</v>
      </c>
      <c r="G184" s="77">
        <v>0</v>
      </c>
      <c r="H184" s="77">
        <v>0</v>
      </c>
      <c r="I184" s="77">
        <v>0</v>
      </c>
      <c r="J184" s="77">
        <v>0</v>
      </c>
      <c r="K184" s="77">
        <v>0</v>
      </c>
      <c r="L184" s="77">
        <v>2</v>
      </c>
      <c r="M184" s="77">
        <v>1</v>
      </c>
      <c r="N184" s="77">
        <v>0</v>
      </c>
      <c r="O184" s="77">
        <v>0</v>
      </c>
      <c r="P184" s="77">
        <v>0</v>
      </c>
      <c r="Q184" s="77">
        <v>1</v>
      </c>
      <c r="R184" s="77">
        <v>0</v>
      </c>
      <c r="S184" s="77">
        <v>1</v>
      </c>
      <c r="T184" s="77">
        <v>7</v>
      </c>
      <c r="U184" s="77">
        <v>0.16700000000000001</v>
      </c>
      <c r="V184" s="77">
        <v>1</v>
      </c>
      <c r="W184" s="77">
        <v>0</v>
      </c>
      <c r="X184" s="77">
        <v>1</v>
      </c>
      <c r="Y184" s="77">
        <v>0</v>
      </c>
      <c r="Z184" s="77">
        <v>0</v>
      </c>
      <c r="AA184" s="77">
        <v>0</v>
      </c>
      <c r="AB184" s="77">
        <v>4</v>
      </c>
      <c r="AC184" s="77">
        <v>0</v>
      </c>
      <c r="AD184" s="77">
        <v>0</v>
      </c>
      <c r="AE184" s="77">
        <v>0</v>
      </c>
      <c r="AF184" s="77">
        <v>0</v>
      </c>
      <c r="AG184" s="77">
        <v>1</v>
      </c>
      <c r="AH184" s="77">
        <v>33</v>
      </c>
      <c r="AI184" s="77" t="s">
        <v>342</v>
      </c>
      <c r="AJ184" s="77">
        <v>0</v>
      </c>
      <c r="AK184" s="77">
        <v>0.28599999999999998</v>
      </c>
      <c r="AL184" s="77">
        <v>0.16700000000000001</v>
      </c>
      <c r="AM184" s="77">
        <v>0.45200000000000001</v>
      </c>
      <c r="AN184" s="77">
        <v>4.5</v>
      </c>
      <c r="AO184" s="77">
        <v>4.5</v>
      </c>
      <c r="AP184" s="77">
        <v>4.5</v>
      </c>
      <c r="AQ184" s="77">
        <v>1</v>
      </c>
      <c r="AR184" s="77">
        <v>16.5</v>
      </c>
    </row>
    <row r="185" spans="1:44" x14ac:dyDescent="0.2">
      <c r="A185" s="42" t="s">
        <v>804</v>
      </c>
      <c r="B185" s="77" t="s">
        <v>238</v>
      </c>
      <c r="C185" s="77">
        <v>14</v>
      </c>
      <c r="D185" s="77">
        <v>8</v>
      </c>
      <c r="E185" s="77">
        <v>3.21</v>
      </c>
      <c r="F185" s="77">
        <v>34</v>
      </c>
      <c r="G185" s="77">
        <v>34</v>
      </c>
      <c r="H185" s="77">
        <v>1</v>
      </c>
      <c r="I185" s="77">
        <v>1</v>
      </c>
      <c r="J185" s="77">
        <v>0</v>
      </c>
      <c r="K185" s="77">
        <v>0</v>
      </c>
      <c r="L185" s="77">
        <v>227</v>
      </c>
      <c r="M185" s="77">
        <v>224</v>
      </c>
      <c r="N185" s="77">
        <v>95</v>
      </c>
      <c r="O185" s="77">
        <v>81</v>
      </c>
      <c r="P185" s="77">
        <v>23</v>
      </c>
      <c r="Q185" s="77">
        <v>44</v>
      </c>
      <c r="R185" s="77">
        <v>0</v>
      </c>
      <c r="S185" s="77">
        <v>180</v>
      </c>
      <c r="T185" s="77">
        <v>939</v>
      </c>
      <c r="U185" s="77">
        <v>0.25600000000000001</v>
      </c>
      <c r="V185" s="77">
        <v>1.18</v>
      </c>
      <c r="W185" s="77">
        <v>11</v>
      </c>
      <c r="X185" s="77">
        <v>0</v>
      </c>
      <c r="Y185" s="77">
        <v>0</v>
      </c>
      <c r="Z185" s="77">
        <v>16</v>
      </c>
      <c r="AA185" s="77">
        <v>245</v>
      </c>
      <c r="AB185" s="77">
        <v>235</v>
      </c>
      <c r="AC185" s="77">
        <v>12</v>
      </c>
      <c r="AD185" s="77">
        <v>2</v>
      </c>
      <c r="AE185" s="77">
        <v>6</v>
      </c>
      <c r="AF185" s="77">
        <v>5</v>
      </c>
      <c r="AG185" s="77">
        <v>4</v>
      </c>
      <c r="AH185" s="77">
        <v>3632</v>
      </c>
      <c r="AI185" s="77">
        <v>0.63600000000000001</v>
      </c>
      <c r="AJ185" s="77">
        <v>1.04</v>
      </c>
      <c r="AK185" s="77">
        <v>0.29799999999999999</v>
      </c>
      <c r="AL185" s="77">
        <v>0.40400000000000003</v>
      </c>
      <c r="AM185" s="77">
        <v>0.70199999999999996</v>
      </c>
      <c r="AN185" s="77">
        <v>7.14</v>
      </c>
      <c r="AO185" s="77">
        <v>1.74</v>
      </c>
      <c r="AP185" s="77">
        <v>8.8800000000000008</v>
      </c>
      <c r="AQ185" s="77">
        <v>4.09</v>
      </c>
      <c r="AR185" s="77">
        <v>16</v>
      </c>
    </row>
    <row r="186" spans="1:44" x14ac:dyDescent="0.2">
      <c r="A186" s="42" t="s">
        <v>822</v>
      </c>
      <c r="B186" s="77" t="s">
        <v>238</v>
      </c>
      <c r="C186" s="77">
        <v>11</v>
      </c>
      <c r="D186" s="77">
        <v>10</v>
      </c>
      <c r="E186" s="77">
        <v>3.71</v>
      </c>
      <c r="F186" s="77">
        <v>30</v>
      </c>
      <c r="G186" s="77">
        <v>30</v>
      </c>
      <c r="H186" s="77">
        <v>1</v>
      </c>
      <c r="I186" s="77">
        <v>1</v>
      </c>
      <c r="J186" s="77">
        <v>0</v>
      </c>
      <c r="K186" s="77">
        <v>0</v>
      </c>
      <c r="L186" s="77">
        <v>187</v>
      </c>
      <c r="M186" s="77">
        <v>197</v>
      </c>
      <c r="N186" s="77">
        <v>82</v>
      </c>
      <c r="O186" s="77">
        <v>77</v>
      </c>
      <c r="P186" s="77">
        <v>19</v>
      </c>
      <c r="Q186" s="77">
        <v>41</v>
      </c>
      <c r="R186" s="77">
        <v>4</v>
      </c>
      <c r="S186" s="77">
        <v>128</v>
      </c>
      <c r="T186" s="77">
        <v>790</v>
      </c>
      <c r="U186" s="77">
        <v>0.26700000000000002</v>
      </c>
      <c r="V186" s="77">
        <v>1.27</v>
      </c>
      <c r="W186" s="77">
        <v>6</v>
      </c>
      <c r="X186" s="77">
        <v>0</v>
      </c>
      <c r="Y186" s="77">
        <v>0</v>
      </c>
      <c r="Z186" s="77">
        <v>11</v>
      </c>
      <c r="AA186" s="77">
        <v>189</v>
      </c>
      <c r="AB186" s="77">
        <v>229</v>
      </c>
      <c r="AC186" s="77">
        <v>1</v>
      </c>
      <c r="AD186" s="77">
        <v>1</v>
      </c>
      <c r="AE186" s="77">
        <v>14</v>
      </c>
      <c r="AF186" s="77">
        <v>3</v>
      </c>
      <c r="AG186" s="77">
        <v>0</v>
      </c>
      <c r="AH186" s="77">
        <v>3003</v>
      </c>
      <c r="AI186" s="77">
        <v>0.52400000000000002</v>
      </c>
      <c r="AJ186" s="77">
        <v>0.83</v>
      </c>
      <c r="AK186" s="77">
        <v>0.31</v>
      </c>
      <c r="AL186" s="77">
        <v>0.40300000000000002</v>
      </c>
      <c r="AM186" s="77">
        <v>0.71299999999999997</v>
      </c>
      <c r="AN186" s="77">
        <v>6.16</v>
      </c>
      <c r="AO186" s="77">
        <v>1.97</v>
      </c>
      <c r="AP186" s="77">
        <v>9.48</v>
      </c>
      <c r="AQ186" s="77">
        <v>3.12</v>
      </c>
      <c r="AR186" s="77">
        <v>16.059999999999999</v>
      </c>
    </row>
    <row r="187" spans="1:44" x14ac:dyDescent="0.2">
      <c r="A187" s="42" t="s">
        <v>810</v>
      </c>
      <c r="B187" s="77" t="s">
        <v>238</v>
      </c>
      <c r="C187" s="77">
        <v>14</v>
      </c>
      <c r="D187" s="77">
        <v>10</v>
      </c>
      <c r="E187" s="77">
        <v>3.2</v>
      </c>
      <c r="F187" s="77">
        <v>31</v>
      </c>
      <c r="G187" s="77">
        <v>30</v>
      </c>
      <c r="H187" s="77">
        <v>0</v>
      </c>
      <c r="I187" s="77">
        <v>0</v>
      </c>
      <c r="J187" s="77">
        <v>0</v>
      </c>
      <c r="K187" s="77">
        <v>0</v>
      </c>
      <c r="L187" s="77">
        <v>183</v>
      </c>
      <c r="M187" s="77">
        <v>168</v>
      </c>
      <c r="N187" s="77">
        <v>70</v>
      </c>
      <c r="O187" s="77">
        <v>65</v>
      </c>
      <c r="P187" s="77">
        <v>14</v>
      </c>
      <c r="Q187" s="77">
        <v>69</v>
      </c>
      <c r="R187" s="77">
        <v>1</v>
      </c>
      <c r="S187" s="77">
        <v>159</v>
      </c>
      <c r="T187" s="77">
        <v>782</v>
      </c>
      <c r="U187" s="77">
        <v>0.24</v>
      </c>
      <c r="V187" s="77">
        <v>1.3</v>
      </c>
      <c r="W187" s="77">
        <v>5</v>
      </c>
      <c r="X187" s="77">
        <v>0</v>
      </c>
      <c r="Y187" s="77">
        <v>0</v>
      </c>
      <c r="Z187" s="77">
        <v>13</v>
      </c>
      <c r="AA187" s="77">
        <v>203</v>
      </c>
      <c r="AB187" s="77">
        <v>178</v>
      </c>
      <c r="AC187" s="77">
        <v>11</v>
      </c>
      <c r="AD187" s="77">
        <v>1</v>
      </c>
      <c r="AE187" s="77">
        <v>1</v>
      </c>
      <c r="AF187" s="77">
        <v>1</v>
      </c>
      <c r="AG187" s="77">
        <v>0</v>
      </c>
      <c r="AH187" s="77">
        <v>2985</v>
      </c>
      <c r="AI187" s="77">
        <v>0.58299999999999996</v>
      </c>
      <c r="AJ187" s="77">
        <v>1.1399999999999999</v>
      </c>
      <c r="AK187" s="77">
        <v>0.311</v>
      </c>
      <c r="AL187" s="77">
        <v>0.35799999999999998</v>
      </c>
      <c r="AM187" s="77">
        <v>0.66900000000000004</v>
      </c>
      <c r="AN187" s="77">
        <v>7.82</v>
      </c>
      <c r="AO187" s="77">
        <v>3.39</v>
      </c>
      <c r="AP187" s="77">
        <v>8.26</v>
      </c>
      <c r="AQ187" s="77">
        <v>2.2999999999999998</v>
      </c>
      <c r="AR187" s="77">
        <v>16.309999999999999</v>
      </c>
    </row>
    <row r="188" spans="1:44" s="147" customFormat="1" x14ac:dyDescent="0.2">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row>
    <row r="189" spans="1:44" ht="25.5" x14ac:dyDescent="0.2">
      <c r="A189" s="185" t="s">
        <v>151</v>
      </c>
      <c r="B189" s="185" t="s">
        <v>245</v>
      </c>
      <c r="C189" s="185" t="s">
        <v>301</v>
      </c>
      <c r="D189" s="185" t="s">
        <v>302</v>
      </c>
      <c r="E189" s="185" t="s">
        <v>152</v>
      </c>
      <c r="F189" s="185" t="s">
        <v>303</v>
      </c>
      <c r="G189" s="185" t="s">
        <v>304</v>
      </c>
      <c r="H189" s="185" t="s">
        <v>316</v>
      </c>
      <c r="I189" s="185" t="s">
        <v>317</v>
      </c>
      <c r="J189" s="185" t="s">
        <v>305</v>
      </c>
      <c r="K189" s="185" t="s">
        <v>306</v>
      </c>
      <c r="L189" s="185" t="s">
        <v>307</v>
      </c>
      <c r="M189" s="185" t="s">
        <v>308</v>
      </c>
      <c r="N189" s="185" t="s">
        <v>309</v>
      </c>
      <c r="O189" s="185" t="s">
        <v>310</v>
      </c>
      <c r="P189" s="185" t="s">
        <v>311</v>
      </c>
      <c r="Q189" s="185" t="s">
        <v>312</v>
      </c>
      <c r="R189" s="185" t="s">
        <v>319</v>
      </c>
      <c r="S189" s="185" t="s">
        <v>313</v>
      </c>
      <c r="T189" s="185" t="s">
        <v>330</v>
      </c>
      <c r="U189" s="185" t="s">
        <v>314</v>
      </c>
      <c r="V189" s="185" t="s">
        <v>315</v>
      </c>
      <c r="W189" s="185" t="s">
        <v>318</v>
      </c>
      <c r="X189" s="185" t="s">
        <v>320</v>
      </c>
      <c r="Y189" s="185" t="s">
        <v>321</v>
      </c>
      <c r="Z189" s="185" t="s">
        <v>322</v>
      </c>
      <c r="AA189" s="185" t="s">
        <v>323</v>
      </c>
      <c r="AB189" s="185" t="s">
        <v>324</v>
      </c>
      <c r="AC189" s="185" t="s">
        <v>325</v>
      </c>
      <c r="AD189" s="185" t="s">
        <v>326</v>
      </c>
      <c r="AE189" s="185" t="s">
        <v>327</v>
      </c>
      <c r="AF189" s="185" t="s">
        <v>328</v>
      </c>
      <c r="AG189" s="185" t="s">
        <v>329</v>
      </c>
      <c r="AH189" s="185" t="s">
        <v>331</v>
      </c>
      <c r="AI189" s="185" t="s">
        <v>332</v>
      </c>
      <c r="AJ189" s="185" t="s">
        <v>333</v>
      </c>
      <c r="AK189" s="185" t="s">
        <v>334</v>
      </c>
      <c r="AL189" s="185" t="s">
        <v>1097</v>
      </c>
      <c r="AM189" s="185" t="s">
        <v>336</v>
      </c>
      <c r="AN189" s="185" t="s">
        <v>337</v>
      </c>
      <c r="AO189" s="185" t="s">
        <v>338</v>
      </c>
      <c r="AP189" s="185" t="s">
        <v>339</v>
      </c>
      <c r="AQ189" s="185" t="s">
        <v>340</v>
      </c>
      <c r="AR189" s="185" t="s">
        <v>341</v>
      </c>
    </row>
    <row r="190" spans="1:44" x14ac:dyDescent="0.2">
      <c r="A190" t="s">
        <v>782</v>
      </c>
      <c r="B190" s="77" t="s">
        <v>231</v>
      </c>
      <c r="C190" s="77">
        <v>0</v>
      </c>
      <c r="D190" s="77">
        <v>0</v>
      </c>
      <c r="E190" s="77">
        <v>0</v>
      </c>
      <c r="F190" s="77">
        <v>2</v>
      </c>
      <c r="G190" s="77">
        <v>0</v>
      </c>
      <c r="H190" s="77">
        <v>0</v>
      </c>
      <c r="I190" s="77">
        <v>0</v>
      </c>
      <c r="J190" s="77">
        <v>0</v>
      </c>
      <c r="K190" s="77">
        <v>0</v>
      </c>
      <c r="L190" s="77">
        <v>0.2</v>
      </c>
      <c r="M190" s="77">
        <v>1</v>
      </c>
      <c r="N190" s="77">
        <v>0</v>
      </c>
      <c r="O190" s="77">
        <v>0</v>
      </c>
      <c r="P190" s="77">
        <v>0</v>
      </c>
      <c r="Q190" s="77">
        <v>0</v>
      </c>
      <c r="R190" s="77">
        <v>0</v>
      </c>
      <c r="S190" s="77">
        <v>1</v>
      </c>
      <c r="T190" s="77">
        <v>3</v>
      </c>
      <c r="U190" s="77">
        <v>0.33300000000000002</v>
      </c>
      <c r="V190" s="77">
        <v>1.5</v>
      </c>
      <c r="W190" s="77">
        <v>0</v>
      </c>
      <c r="X190" s="77">
        <v>1</v>
      </c>
      <c r="Y190" s="77">
        <v>0</v>
      </c>
      <c r="Z190" s="77">
        <v>0</v>
      </c>
      <c r="AA190" s="77">
        <v>0</v>
      </c>
      <c r="AB190" s="77">
        <v>1</v>
      </c>
      <c r="AC190" s="77">
        <v>0</v>
      </c>
      <c r="AD190" s="77">
        <v>0</v>
      </c>
      <c r="AE190" s="77">
        <v>0</v>
      </c>
      <c r="AF190" s="77">
        <v>0</v>
      </c>
      <c r="AG190" s="77">
        <v>0</v>
      </c>
      <c r="AH190" s="77">
        <v>10</v>
      </c>
      <c r="AI190" s="77" t="s">
        <v>342</v>
      </c>
      <c r="AJ190" s="77">
        <v>0</v>
      </c>
      <c r="AK190" s="77">
        <v>0.33300000000000002</v>
      </c>
      <c r="AL190" s="77">
        <v>0.33300000000000002</v>
      </c>
      <c r="AM190" s="77">
        <v>0.66700000000000004</v>
      </c>
      <c r="AN190" s="77">
        <v>13.5</v>
      </c>
      <c r="AO190" s="77">
        <v>0</v>
      </c>
      <c r="AP190" s="77">
        <v>13.5</v>
      </c>
      <c r="AQ190" s="77" t="s">
        <v>342</v>
      </c>
      <c r="AR190" s="77">
        <v>15</v>
      </c>
    </row>
    <row r="191" spans="1:44" x14ac:dyDescent="0.2">
      <c r="A191" t="s">
        <v>1217</v>
      </c>
      <c r="B191" s="77" t="s">
        <v>231</v>
      </c>
      <c r="C191" s="77">
        <v>0</v>
      </c>
      <c r="D191" s="77">
        <v>1</v>
      </c>
      <c r="E191" s="77">
        <v>6.52</v>
      </c>
      <c r="F191" s="77">
        <v>17</v>
      </c>
      <c r="G191" s="77">
        <v>0</v>
      </c>
      <c r="H191" s="77">
        <v>0</v>
      </c>
      <c r="I191" s="77">
        <v>0</v>
      </c>
      <c r="J191" s="77">
        <v>0</v>
      </c>
      <c r="K191" s="77">
        <v>1</v>
      </c>
      <c r="L191" s="77">
        <v>19.100000000000001</v>
      </c>
      <c r="M191" s="77">
        <v>23</v>
      </c>
      <c r="N191" s="77">
        <v>17</v>
      </c>
      <c r="O191" s="77">
        <v>14</v>
      </c>
      <c r="P191" s="77">
        <v>2</v>
      </c>
      <c r="Q191" s="77">
        <v>12</v>
      </c>
      <c r="R191" s="77">
        <v>1</v>
      </c>
      <c r="S191" s="77">
        <v>20</v>
      </c>
      <c r="T191" s="77">
        <v>93</v>
      </c>
      <c r="U191" s="77">
        <v>0.28799999999999998</v>
      </c>
      <c r="V191" s="77">
        <v>1.81</v>
      </c>
      <c r="W191" s="77">
        <v>0</v>
      </c>
      <c r="X191" s="77">
        <v>4</v>
      </c>
      <c r="Y191" s="77">
        <v>1</v>
      </c>
      <c r="Z191" s="77">
        <v>0</v>
      </c>
      <c r="AA191" s="77">
        <v>18</v>
      </c>
      <c r="AB191" s="77">
        <v>20</v>
      </c>
      <c r="AC191" s="77">
        <v>1</v>
      </c>
      <c r="AD191" s="77">
        <v>1</v>
      </c>
      <c r="AE191" s="77">
        <v>1</v>
      </c>
      <c r="AF191" s="77">
        <v>1</v>
      </c>
      <c r="AG191" s="77">
        <v>0</v>
      </c>
      <c r="AH191" s="77">
        <v>408</v>
      </c>
      <c r="AI191" s="77">
        <v>0</v>
      </c>
      <c r="AJ191" s="77">
        <v>0.9</v>
      </c>
      <c r="AK191" s="77">
        <v>0.376</v>
      </c>
      <c r="AL191" s="77">
        <v>0.42499999999999999</v>
      </c>
      <c r="AM191" s="77">
        <v>0.80100000000000005</v>
      </c>
      <c r="AN191" s="77">
        <v>9.31</v>
      </c>
      <c r="AO191" s="77">
        <v>5.59</v>
      </c>
      <c r="AP191" s="77">
        <v>10.71</v>
      </c>
      <c r="AQ191" s="77">
        <v>1.67</v>
      </c>
      <c r="AR191" s="77">
        <v>21.1</v>
      </c>
    </row>
    <row r="192" spans="1:44" x14ac:dyDescent="0.2">
      <c r="A192" t="s">
        <v>816</v>
      </c>
      <c r="B192" s="77" t="s">
        <v>231</v>
      </c>
      <c r="C192" s="77">
        <v>0</v>
      </c>
      <c r="D192" s="77">
        <v>0</v>
      </c>
      <c r="E192" s="77">
        <v>13.5</v>
      </c>
      <c r="F192" s="77">
        <v>3</v>
      </c>
      <c r="G192" s="77">
        <v>0</v>
      </c>
      <c r="H192" s="77">
        <v>0</v>
      </c>
      <c r="I192" s="77">
        <v>0</v>
      </c>
      <c r="J192" s="77">
        <v>0</v>
      </c>
      <c r="K192" s="77">
        <v>0</v>
      </c>
      <c r="L192" s="77">
        <v>0.2</v>
      </c>
      <c r="M192" s="77">
        <v>1</v>
      </c>
      <c r="N192" s="77">
        <v>1</v>
      </c>
      <c r="O192" s="77">
        <v>1</v>
      </c>
      <c r="P192" s="77">
        <v>0</v>
      </c>
      <c r="Q192" s="77">
        <v>0</v>
      </c>
      <c r="R192" s="77">
        <v>0</v>
      </c>
      <c r="S192" s="77">
        <v>0</v>
      </c>
      <c r="T192" s="77">
        <v>3</v>
      </c>
      <c r="U192" s="77">
        <v>0.33300000000000002</v>
      </c>
      <c r="V192" s="77">
        <v>1.5</v>
      </c>
      <c r="W192" s="77">
        <v>0</v>
      </c>
      <c r="X192" s="77">
        <v>0</v>
      </c>
      <c r="Y192" s="77">
        <v>1</v>
      </c>
      <c r="Z192" s="77">
        <v>0</v>
      </c>
      <c r="AA192" s="77">
        <v>1</v>
      </c>
      <c r="AB192" s="77">
        <v>1</v>
      </c>
      <c r="AC192" s="77">
        <v>0</v>
      </c>
      <c r="AD192" s="77">
        <v>0</v>
      </c>
      <c r="AE192" s="77">
        <v>0</v>
      </c>
      <c r="AF192" s="77">
        <v>0</v>
      </c>
      <c r="AG192" s="77">
        <v>0</v>
      </c>
      <c r="AH192" s="77">
        <v>19</v>
      </c>
      <c r="AI192" s="77" t="s">
        <v>342</v>
      </c>
      <c r="AJ192" s="77">
        <v>1</v>
      </c>
      <c r="AK192" s="77">
        <v>0.33300000000000002</v>
      </c>
      <c r="AL192" s="77">
        <v>0.33300000000000002</v>
      </c>
      <c r="AM192" s="77">
        <v>0.66700000000000004</v>
      </c>
      <c r="AN192" s="77">
        <v>0</v>
      </c>
      <c r="AO192" s="77">
        <v>0</v>
      </c>
      <c r="AP192" s="77">
        <v>13.5</v>
      </c>
      <c r="AQ192" s="77" t="s">
        <v>342</v>
      </c>
      <c r="AR192" s="77">
        <v>28.5</v>
      </c>
    </row>
    <row r="193" spans="1:44" x14ac:dyDescent="0.2">
      <c r="A193" t="s">
        <v>460</v>
      </c>
      <c r="B193" s="77" t="s">
        <v>231</v>
      </c>
      <c r="C193" s="77">
        <v>0</v>
      </c>
      <c r="D193" s="77">
        <v>0</v>
      </c>
      <c r="E193" s="77">
        <v>0</v>
      </c>
      <c r="F193" s="77">
        <v>1</v>
      </c>
      <c r="G193" s="77">
        <v>0</v>
      </c>
      <c r="H193" s="77">
        <v>0</v>
      </c>
      <c r="I193" s="77">
        <v>0</v>
      </c>
      <c r="J193" s="77">
        <v>0</v>
      </c>
      <c r="K193" s="77">
        <v>0</v>
      </c>
      <c r="L193" s="77">
        <v>3</v>
      </c>
      <c r="M193" s="77">
        <v>1</v>
      </c>
      <c r="N193" s="77">
        <v>0</v>
      </c>
      <c r="O193" s="77">
        <v>0</v>
      </c>
      <c r="P193" s="77">
        <v>0</v>
      </c>
      <c r="Q193" s="77">
        <v>0</v>
      </c>
      <c r="R193" s="77">
        <v>0</v>
      </c>
      <c r="S193" s="77">
        <v>0</v>
      </c>
      <c r="T193" s="77">
        <v>12</v>
      </c>
      <c r="U193" s="77">
        <v>0.1</v>
      </c>
      <c r="V193" s="77">
        <v>0.33</v>
      </c>
      <c r="W193" s="77">
        <v>2</v>
      </c>
      <c r="X193" s="77">
        <v>0</v>
      </c>
      <c r="Y193" s="77">
        <v>0</v>
      </c>
      <c r="Z193" s="77">
        <v>0</v>
      </c>
      <c r="AA193" s="77">
        <v>5</v>
      </c>
      <c r="AB193" s="77">
        <v>4</v>
      </c>
      <c r="AC193" s="77">
        <v>0</v>
      </c>
      <c r="AD193" s="77">
        <v>0</v>
      </c>
      <c r="AE193" s="77">
        <v>1</v>
      </c>
      <c r="AF193" s="77">
        <v>0</v>
      </c>
      <c r="AG193" s="77">
        <v>0</v>
      </c>
      <c r="AH193" s="77">
        <v>39</v>
      </c>
      <c r="AI193" s="77" t="s">
        <v>342</v>
      </c>
      <c r="AJ193" s="77">
        <v>1.25</v>
      </c>
      <c r="AK193" s="77">
        <v>0.25</v>
      </c>
      <c r="AL193" s="77">
        <v>0.1</v>
      </c>
      <c r="AM193" s="77">
        <v>0.35</v>
      </c>
      <c r="AN193" s="77">
        <v>0</v>
      </c>
      <c r="AO193" s="77">
        <v>0</v>
      </c>
      <c r="AP193" s="77">
        <v>3</v>
      </c>
      <c r="AQ193" s="77" t="s">
        <v>342</v>
      </c>
      <c r="AR193" s="77">
        <v>13</v>
      </c>
    </row>
    <row r="194" spans="1:44" x14ac:dyDescent="0.2">
      <c r="A194" t="s">
        <v>817</v>
      </c>
      <c r="B194" s="77" t="s">
        <v>231</v>
      </c>
      <c r="C194" s="77">
        <v>0</v>
      </c>
      <c r="D194" s="77">
        <v>0</v>
      </c>
      <c r="E194" s="77">
        <v>11.57</v>
      </c>
      <c r="F194" s="77">
        <v>3</v>
      </c>
      <c r="G194" s="77">
        <v>0</v>
      </c>
      <c r="H194" s="77">
        <v>0</v>
      </c>
      <c r="I194" s="77">
        <v>0</v>
      </c>
      <c r="J194" s="77">
        <v>0</v>
      </c>
      <c r="K194" s="77">
        <v>0</v>
      </c>
      <c r="L194" s="77">
        <v>2.1</v>
      </c>
      <c r="M194" s="77">
        <v>3</v>
      </c>
      <c r="N194" s="77">
        <v>3</v>
      </c>
      <c r="O194" s="77">
        <v>3</v>
      </c>
      <c r="P194" s="77">
        <v>0</v>
      </c>
      <c r="Q194" s="77">
        <v>3</v>
      </c>
      <c r="R194" s="77">
        <v>1</v>
      </c>
      <c r="S194" s="77">
        <v>0</v>
      </c>
      <c r="T194" s="77">
        <v>13</v>
      </c>
      <c r="U194" s="77">
        <v>0.375</v>
      </c>
      <c r="V194" s="77">
        <v>2.57</v>
      </c>
      <c r="W194" s="77">
        <v>0</v>
      </c>
      <c r="X194" s="77">
        <v>2</v>
      </c>
      <c r="Y194" s="77">
        <v>0</v>
      </c>
      <c r="Z194" s="77">
        <v>0</v>
      </c>
      <c r="AA194" s="77">
        <v>3</v>
      </c>
      <c r="AB194" s="77">
        <v>4</v>
      </c>
      <c r="AC194" s="77">
        <v>1</v>
      </c>
      <c r="AD194" s="77">
        <v>0</v>
      </c>
      <c r="AE194" s="77">
        <v>0</v>
      </c>
      <c r="AF194" s="77">
        <v>0</v>
      </c>
      <c r="AG194" s="77">
        <v>0</v>
      </c>
      <c r="AH194" s="77">
        <v>40</v>
      </c>
      <c r="AI194" s="77" t="s">
        <v>342</v>
      </c>
      <c r="AJ194" s="77">
        <v>0.75</v>
      </c>
      <c r="AK194" s="77">
        <v>0.5</v>
      </c>
      <c r="AL194" s="77">
        <v>0.375</v>
      </c>
      <c r="AM194" s="77">
        <v>0.875</v>
      </c>
      <c r="AN194" s="77">
        <v>0</v>
      </c>
      <c r="AO194" s="77">
        <v>11.57</v>
      </c>
      <c r="AP194" s="77">
        <v>11.57</v>
      </c>
      <c r="AQ194" s="77">
        <v>0</v>
      </c>
      <c r="AR194" s="77">
        <v>17.14</v>
      </c>
    </row>
    <row r="195" spans="1:44" x14ac:dyDescent="0.2">
      <c r="A195" t="s">
        <v>1112</v>
      </c>
      <c r="B195" s="77" t="s">
        <v>231</v>
      </c>
      <c r="C195" s="77">
        <v>0</v>
      </c>
      <c r="D195" s="77">
        <v>0</v>
      </c>
      <c r="E195" s="77">
        <v>3.18</v>
      </c>
      <c r="F195" s="77">
        <v>5</v>
      </c>
      <c r="G195" s="77">
        <v>0</v>
      </c>
      <c r="H195" s="77">
        <v>0</v>
      </c>
      <c r="I195" s="77">
        <v>0</v>
      </c>
      <c r="J195" s="77">
        <v>0</v>
      </c>
      <c r="K195" s="77">
        <v>0</v>
      </c>
      <c r="L195" s="77">
        <v>5.2</v>
      </c>
      <c r="M195" s="77">
        <v>4</v>
      </c>
      <c r="N195" s="77">
        <v>2</v>
      </c>
      <c r="O195" s="77">
        <v>2</v>
      </c>
      <c r="P195" s="77">
        <v>0</v>
      </c>
      <c r="Q195" s="77">
        <v>3</v>
      </c>
      <c r="R195" s="77">
        <v>0</v>
      </c>
      <c r="S195" s="77">
        <v>8</v>
      </c>
      <c r="T195" s="77">
        <v>24</v>
      </c>
      <c r="U195" s="77">
        <v>0.2</v>
      </c>
      <c r="V195" s="77">
        <v>1.24</v>
      </c>
      <c r="W195" s="77">
        <v>0</v>
      </c>
      <c r="X195" s="77">
        <v>2</v>
      </c>
      <c r="Y195" s="77">
        <v>0</v>
      </c>
      <c r="Z195" s="77">
        <v>0</v>
      </c>
      <c r="AA195" s="77">
        <v>5</v>
      </c>
      <c r="AB195" s="77">
        <v>4</v>
      </c>
      <c r="AC195" s="77">
        <v>0</v>
      </c>
      <c r="AD195" s="77">
        <v>0</v>
      </c>
      <c r="AE195" s="77">
        <v>1</v>
      </c>
      <c r="AF195" s="77">
        <v>0</v>
      </c>
      <c r="AG195" s="77">
        <v>0</v>
      </c>
      <c r="AH195" s="77">
        <v>91</v>
      </c>
      <c r="AI195" s="77" t="s">
        <v>342</v>
      </c>
      <c r="AJ195" s="77">
        <v>1.25</v>
      </c>
      <c r="AK195" s="77">
        <v>0.29199999999999998</v>
      </c>
      <c r="AL195" s="77">
        <v>0.3</v>
      </c>
      <c r="AM195" s="77">
        <v>0.59199999999999997</v>
      </c>
      <c r="AN195" s="77">
        <v>12.71</v>
      </c>
      <c r="AO195" s="77">
        <v>4.76</v>
      </c>
      <c r="AP195" s="77">
        <v>6.35</v>
      </c>
      <c r="AQ195" s="77">
        <v>2.67</v>
      </c>
      <c r="AR195" s="77">
        <v>16.059999999999999</v>
      </c>
    </row>
    <row r="196" spans="1:44" x14ac:dyDescent="0.2">
      <c r="A196" t="s">
        <v>821</v>
      </c>
      <c r="B196" s="77" t="s">
        <v>231</v>
      </c>
      <c r="C196" s="77">
        <v>0</v>
      </c>
      <c r="D196" s="77">
        <v>3</v>
      </c>
      <c r="E196" s="77">
        <v>6.39</v>
      </c>
      <c r="F196" s="77">
        <v>34</v>
      </c>
      <c r="G196" s="77">
        <v>0</v>
      </c>
      <c r="H196" s="77">
        <v>0</v>
      </c>
      <c r="I196" s="77">
        <v>0</v>
      </c>
      <c r="J196" s="77">
        <v>11</v>
      </c>
      <c r="K196" s="77">
        <v>14</v>
      </c>
      <c r="L196" s="77">
        <v>31</v>
      </c>
      <c r="M196" s="77">
        <v>33</v>
      </c>
      <c r="N196" s="77">
        <v>22</v>
      </c>
      <c r="O196" s="77">
        <v>22</v>
      </c>
      <c r="P196" s="77">
        <v>8</v>
      </c>
      <c r="Q196" s="77">
        <v>9</v>
      </c>
      <c r="R196" s="77">
        <v>1</v>
      </c>
      <c r="S196" s="77">
        <v>38</v>
      </c>
      <c r="T196" s="77">
        <v>133</v>
      </c>
      <c r="U196" s="77">
        <v>0.26800000000000002</v>
      </c>
      <c r="V196" s="77">
        <v>1.35</v>
      </c>
      <c r="W196" s="77">
        <v>1</v>
      </c>
      <c r="X196" s="77">
        <v>22</v>
      </c>
      <c r="Y196" s="77">
        <v>3</v>
      </c>
      <c r="Z196" s="77">
        <v>3</v>
      </c>
      <c r="AA196" s="77">
        <v>19</v>
      </c>
      <c r="AB196" s="77">
        <v>33</v>
      </c>
      <c r="AC196" s="77">
        <v>0</v>
      </c>
      <c r="AD196" s="77">
        <v>0</v>
      </c>
      <c r="AE196" s="77">
        <v>0</v>
      </c>
      <c r="AF196" s="77">
        <v>0</v>
      </c>
      <c r="AG196" s="77">
        <v>0</v>
      </c>
      <c r="AH196" s="77">
        <v>571</v>
      </c>
      <c r="AI196" s="77">
        <v>0</v>
      </c>
      <c r="AJ196" s="77">
        <v>0.57999999999999996</v>
      </c>
      <c r="AK196" s="77">
        <v>0.32300000000000001</v>
      </c>
      <c r="AL196" s="77">
        <v>0.52</v>
      </c>
      <c r="AM196" s="77">
        <v>0.84399999999999997</v>
      </c>
      <c r="AN196" s="77">
        <v>11.03</v>
      </c>
      <c r="AO196" s="77">
        <v>2.61</v>
      </c>
      <c r="AP196" s="77">
        <v>9.58</v>
      </c>
      <c r="AQ196" s="77">
        <v>4.22</v>
      </c>
      <c r="AR196" s="77">
        <v>18.420000000000002</v>
      </c>
    </row>
    <row r="197" spans="1:44" x14ac:dyDescent="0.2">
      <c r="A197" s="42" t="s">
        <v>622</v>
      </c>
      <c r="B197" s="77" t="s">
        <v>231</v>
      </c>
      <c r="C197" s="77">
        <v>1</v>
      </c>
      <c r="D197" s="77">
        <v>3</v>
      </c>
      <c r="E197" s="77">
        <v>3.48</v>
      </c>
      <c r="F197" s="77">
        <v>40</v>
      </c>
      <c r="G197" s="77">
        <v>0</v>
      </c>
      <c r="H197" s="77">
        <v>0</v>
      </c>
      <c r="I197" s="77">
        <v>0</v>
      </c>
      <c r="J197" s="77">
        <v>1</v>
      </c>
      <c r="K197" s="77">
        <v>2</v>
      </c>
      <c r="L197" s="77">
        <v>33.200000000000003</v>
      </c>
      <c r="M197" s="77">
        <v>29</v>
      </c>
      <c r="N197" s="77">
        <v>15</v>
      </c>
      <c r="O197" s="77">
        <v>13</v>
      </c>
      <c r="P197" s="77">
        <v>0</v>
      </c>
      <c r="Q197" s="77">
        <v>10</v>
      </c>
      <c r="R197" s="77">
        <v>1</v>
      </c>
      <c r="S197" s="77">
        <v>36</v>
      </c>
      <c r="T197" s="77">
        <v>142</v>
      </c>
      <c r="U197" s="77">
        <v>0.23799999999999999</v>
      </c>
      <c r="V197" s="77">
        <v>1.1599999999999999</v>
      </c>
      <c r="W197" s="77">
        <v>3</v>
      </c>
      <c r="X197" s="77">
        <v>6</v>
      </c>
      <c r="Y197" s="77">
        <v>11</v>
      </c>
      <c r="Z197" s="77">
        <v>1</v>
      </c>
      <c r="AA197" s="77">
        <v>30</v>
      </c>
      <c r="AB197" s="77">
        <v>34</v>
      </c>
      <c r="AC197" s="77">
        <v>1</v>
      </c>
      <c r="AD197" s="77">
        <v>0</v>
      </c>
      <c r="AE197" s="77">
        <v>1</v>
      </c>
      <c r="AF197" s="77">
        <v>0</v>
      </c>
      <c r="AG197" s="77">
        <v>1</v>
      </c>
      <c r="AH197" s="77">
        <v>574</v>
      </c>
      <c r="AI197" s="77">
        <v>0.25</v>
      </c>
      <c r="AJ197" s="77">
        <v>0.88</v>
      </c>
      <c r="AK197" s="77">
        <v>0.30399999999999999</v>
      </c>
      <c r="AL197" s="77">
        <v>0.311</v>
      </c>
      <c r="AM197" s="77">
        <v>0.61599999999999999</v>
      </c>
      <c r="AN197" s="77">
        <v>9.6199999999999992</v>
      </c>
      <c r="AO197" s="77">
        <v>2.67</v>
      </c>
      <c r="AP197" s="77">
        <v>7.75</v>
      </c>
      <c r="AQ197" s="77">
        <v>3.6</v>
      </c>
      <c r="AR197" s="77">
        <v>17.05</v>
      </c>
    </row>
    <row r="198" spans="1:44" x14ac:dyDescent="0.2">
      <c r="A198" t="s">
        <v>1218</v>
      </c>
      <c r="B198" s="77" t="s">
        <v>231</v>
      </c>
      <c r="C198" s="77">
        <v>0</v>
      </c>
      <c r="D198" s="77">
        <v>0</v>
      </c>
      <c r="E198" s="77">
        <v>13.5</v>
      </c>
      <c r="F198" s="77">
        <v>1</v>
      </c>
      <c r="G198" s="77">
        <v>0</v>
      </c>
      <c r="H198" s="77">
        <v>0</v>
      </c>
      <c r="I198" s="77">
        <v>0</v>
      </c>
      <c r="J198" s="77">
        <v>0</v>
      </c>
      <c r="K198" s="77">
        <v>0</v>
      </c>
      <c r="L198" s="77">
        <v>0.2</v>
      </c>
      <c r="M198" s="77">
        <v>1</v>
      </c>
      <c r="N198" s="77">
        <v>1</v>
      </c>
      <c r="O198" s="77">
        <v>1</v>
      </c>
      <c r="P198" s="77">
        <v>1</v>
      </c>
      <c r="Q198" s="77">
        <v>0</v>
      </c>
      <c r="R198" s="77">
        <v>0</v>
      </c>
      <c r="S198" s="77">
        <v>0</v>
      </c>
      <c r="T198" s="77">
        <v>3</v>
      </c>
      <c r="U198" s="77">
        <v>0.33300000000000002</v>
      </c>
      <c r="V198" s="77">
        <v>1.5</v>
      </c>
      <c r="W198" s="77">
        <v>0</v>
      </c>
      <c r="X198" s="77">
        <v>1</v>
      </c>
      <c r="Y198" s="77">
        <v>0</v>
      </c>
      <c r="Z198" s="77">
        <v>0</v>
      </c>
      <c r="AA198" s="77">
        <v>0</v>
      </c>
      <c r="AB198" s="77">
        <v>2</v>
      </c>
      <c r="AC198" s="77">
        <v>0</v>
      </c>
      <c r="AD198" s="77">
        <v>0</v>
      </c>
      <c r="AE198" s="77">
        <v>0</v>
      </c>
      <c r="AF198" s="77">
        <v>0</v>
      </c>
      <c r="AG198" s="77">
        <v>0</v>
      </c>
      <c r="AH198" s="77">
        <v>7</v>
      </c>
      <c r="AI198" s="77" t="s">
        <v>342</v>
      </c>
      <c r="AJ198" s="77">
        <v>0</v>
      </c>
      <c r="AK198" s="77">
        <v>0.33300000000000002</v>
      </c>
      <c r="AL198" s="77">
        <v>1.333</v>
      </c>
      <c r="AM198" s="77">
        <v>1.667</v>
      </c>
      <c r="AN198" s="77">
        <v>0</v>
      </c>
      <c r="AO198" s="77">
        <v>0</v>
      </c>
      <c r="AP198" s="77">
        <v>13.5</v>
      </c>
      <c r="AQ198" s="77" t="s">
        <v>342</v>
      </c>
      <c r="AR198" s="77">
        <v>10.5</v>
      </c>
    </row>
    <row r="199" spans="1:44" x14ac:dyDescent="0.2">
      <c r="A199" t="s">
        <v>1214</v>
      </c>
      <c r="B199" s="77" t="s">
        <v>231</v>
      </c>
      <c r="C199" s="77">
        <v>1</v>
      </c>
      <c r="D199" s="77">
        <v>1</v>
      </c>
      <c r="E199" s="77">
        <v>2.7</v>
      </c>
      <c r="F199" s="77">
        <v>20</v>
      </c>
      <c r="G199" s="77">
        <v>0</v>
      </c>
      <c r="H199" s="77">
        <v>0</v>
      </c>
      <c r="I199" s="77">
        <v>0</v>
      </c>
      <c r="J199" s="77">
        <v>0</v>
      </c>
      <c r="K199" s="77">
        <v>0</v>
      </c>
      <c r="L199" s="77">
        <v>16.2</v>
      </c>
      <c r="M199" s="77">
        <v>22</v>
      </c>
      <c r="N199" s="77">
        <v>5</v>
      </c>
      <c r="O199" s="77">
        <v>5</v>
      </c>
      <c r="P199" s="77">
        <v>0</v>
      </c>
      <c r="Q199" s="77">
        <v>9</v>
      </c>
      <c r="R199" s="77">
        <v>3</v>
      </c>
      <c r="S199" s="77">
        <v>13</v>
      </c>
      <c r="T199" s="77">
        <v>77</v>
      </c>
      <c r="U199" s="77">
        <v>0.32400000000000001</v>
      </c>
      <c r="V199" s="77">
        <v>1.86</v>
      </c>
      <c r="W199" s="77">
        <v>0</v>
      </c>
      <c r="X199" s="77">
        <v>8</v>
      </c>
      <c r="Y199" s="77">
        <v>1</v>
      </c>
      <c r="Z199" s="77">
        <v>3</v>
      </c>
      <c r="AA199" s="77">
        <v>17</v>
      </c>
      <c r="AB199" s="77">
        <v>16</v>
      </c>
      <c r="AC199" s="77">
        <v>0</v>
      </c>
      <c r="AD199" s="77">
        <v>0</v>
      </c>
      <c r="AE199" s="77">
        <v>2</v>
      </c>
      <c r="AF199" s="77">
        <v>0</v>
      </c>
      <c r="AG199" s="77">
        <v>0</v>
      </c>
      <c r="AH199" s="77">
        <v>313</v>
      </c>
      <c r="AI199" s="77">
        <v>0.5</v>
      </c>
      <c r="AJ199" s="77">
        <v>1.06</v>
      </c>
      <c r="AK199" s="77">
        <v>0.40300000000000002</v>
      </c>
      <c r="AL199" s="77">
        <v>0.42599999999999999</v>
      </c>
      <c r="AM199" s="77">
        <v>0.82899999999999996</v>
      </c>
      <c r="AN199" s="77">
        <v>7.02</v>
      </c>
      <c r="AO199" s="77">
        <v>4.8600000000000003</v>
      </c>
      <c r="AP199" s="77">
        <v>11.88</v>
      </c>
      <c r="AQ199" s="77">
        <v>1.44</v>
      </c>
      <c r="AR199" s="77">
        <v>18.78</v>
      </c>
    </row>
    <row r="200" spans="1:44" x14ac:dyDescent="0.2">
      <c r="A200" t="s">
        <v>763</v>
      </c>
      <c r="B200" s="77" t="s">
        <v>231</v>
      </c>
      <c r="C200" s="77">
        <v>0</v>
      </c>
      <c r="D200" s="77">
        <v>0</v>
      </c>
      <c r="E200" s="77" t="s">
        <v>1187</v>
      </c>
      <c r="F200" s="77">
        <v>2</v>
      </c>
      <c r="G200" s="77">
        <v>0</v>
      </c>
      <c r="H200" s="77">
        <v>0</v>
      </c>
      <c r="I200" s="77">
        <v>0</v>
      </c>
      <c r="J200" s="77">
        <v>0</v>
      </c>
      <c r="K200" s="77">
        <v>0</v>
      </c>
      <c r="L200" s="77">
        <v>0</v>
      </c>
      <c r="M200" s="77">
        <v>1</v>
      </c>
      <c r="N200" s="77">
        <v>1</v>
      </c>
      <c r="O200" s="77">
        <v>1</v>
      </c>
      <c r="P200" s="77">
        <v>0</v>
      </c>
      <c r="Q200" s="77">
        <v>3</v>
      </c>
      <c r="R200" s="77">
        <v>0</v>
      </c>
      <c r="S200" s="77">
        <v>0</v>
      </c>
      <c r="T200" s="77">
        <v>4</v>
      </c>
      <c r="U200" s="77">
        <v>1</v>
      </c>
      <c r="V200" s="77" t="s">
        <v>342</v>
      </c>
      <c r="W200" s="77">
        <v>0</v>
      </c>
      <c r="X200" s="77">
        <v>0</v>
      </c>
      <c r="Y200" s="77">
        <v>0</v>
      </c>
      <c r="Z200" s="77">
        <v>0</v>
      </c>
      <c r="AA200" s="77">
        <v>0</v>
      </c>
      <c r="AB200" s="77">
        <v>0</v>
      </c>
      <c r="AC200" s="77">
        <v>1</v>
      </c>
      <c r="AD200" s="77">
        <v>0</v>
      </c>
      <c r="AE200" s="77">
        <v>0</v>
      </c>
      <c r="AF200" s="77">
        <v>0</v>
      </c>
      <c r="AG200" s="77">
        <v>0</v>
      </c>
      <c r="AH200" s="77">
        <v>19</v>
      </c>
      <c r="AI200" s="77" t="s">
        <v>342</v>
      </c>
      <c r="AJ200" s="77" t="s">
        <v>342</v>
      </c>
      <c r="AK200" s="77">
        <v>1</v>
      </c>
      <c r="AL200" s="77">
        <v>1</v>
      </c>
      <c r="AM200" s="77">
        <v>2</v>
      </c>
      <c r="AN200" s="77" t="s">
        <v>342</v>
      </c>
      <c r="AO200" s="77" t="s">
        <v>342</v>
      </c>
      <c r="AP200" s="77" t="s">
        <v>342</v>
      </c>
      <c r="AQ200" s="77">
        <v>0</v>
      </c>
      <c r="AR200" s="77" t="s">
        <v>342</v>
      </c>
    </row>
    <row r="201" spans="1:44" x14ac:dyDescent="0.2">
      <c r="A201" s="42" t="s">
        <v>824</v>
      </c>
      <c r="B201" s="77" t="s">
        <v>231</v>
      </c>
      <c r="C201" s="77">
        <v>0</v>
      </c>
      <c r="D201" s="77">
        <v>2</v>
      </c>
      <c r="E201" s="77">
        <v>2.63</v>
      </c>
      <c r="F201" s="77">
        <v>74</v>
      </c>
      <c r="G201" s="77">
        <v>0</v>
      </c>
      <c r="H201" s="77">
        <v>0</v>
      </c>
      <c r="I201" s="77">
        <v>0</v>
      </c>
      <c r="J201" s="77">
        <v>2</v>
      </c>
      <c r="K201" s="77">
        <v>4</v>
      </c>
      <c r="L201" s="77">
        <v>65</v>
      </c>
      <c r="M201" s="77">
        <v>45</v>
      </c>
      <c r="N201" s="77">
        <v>19</v>
      </c>
      <c r="O201" s="77">
        <v>19</v>
      </c>
      <c r="P201" s="77">
        <v>4</v>
      </c>
      <c r="Q201" s="77">
        <v>23</v>
      </c>
      <c r="R201" s="77">
        <v>2</v>
      </c>
      <c r="S201" s="77">
        <v>75</v>
      </c>
      <c r="T201" s="77">
        <v>260</v>
      </c>
      <c r="U201" s="77">
        <v>0.192</v>
      </c>
      <c r="V201" s="77">
        <v>1.05</v>
      </c>
      <c r="W201" s="77">
        <v>2</v>
      </c>
      <c r="X201" s="77">
        <v>10</v>
      </c>
      <c r="Y201" s="77">
        <v>22</v>
      </c>
      <c r="Z201" s="77">
        <v>7</v>
      </c>
      <c r="AA201" s="77">
        <v>66</v>
      </c>
      <c r="AB201" s="77">
        <v>49</v>
      </c>
      <c r="AC201" s="77">
        <v>5</v>
      </c>
      <c r="AD201" s="77">
        <v>0</v>
      </c>
      <c r="AE201" s="77">
        <v>4</v>
      </c>
      <c r="AF201" s="77">
        <v>1</v>
      </c>
      <c r="AG201" s="77">
        <v>0</v>
      </c>
      <c r="AH201" s="77">
        <v>1059</v>
      </c>
      <c r="AI201" s="77">
        <v>0</v>
      </c>
      <c r="AJ201" s="77">
        <v>1.35</v>
      </c>
      <c r="AK201" s="77">
        <v>0.26900000000000002</v>
      </c>
      <c r="AL201" s="77">
        <v>0.27800000000000002</v>
      </c>
      <c r="AM201" s="77">
        <v>0.54700000000000004</v>
      </c>
      <c r="AN201" s="77">
        <v>10.38</v>
      </c>
      <c r="AO201" s="77">
        <v>3.18</v>
      </c>
      <c r="AP201" s="77">
        <v>6.23</v>
      </c>
      <c r="AQ201" s="77">
        <v>3.26</v>
      </c>
      <c r="AR201" s="77">
        <v>16.29</v>
      </c>
    </row>
    <row r="202" spans="1:44" x14ac:dyDescent="0.2">
      <c r="A202" s="42" t="s">
        <v>820</v>
      </c>
      <c r="B202" s="77" t="s">
        <v>231</v>
      </c>
      <c r="C202" s="77">
        <v>2</v>
      </c>
      <c r="D202" s="77">
        <v>1</v>
      </c>
      <c r="E202" s="77">
        <v>3.04</v>
      </c>
      <c r="F202" s="77">
        <v>25</v>
      </c>
      <c r="G202" s="77">
        <v>0</v>
      </c>
      <c r="H202" s="77">
        <v>0</v>
      </c>
      <c r="I202" s="77">
        <v>0</v>
      </c>
      <c r="J202" s="77">
        <v>0</v>
      </c>
      <c r="K202" s="77">
        <v>0</v>
      </c>
      <c r="L202" s="77">
        <v>23.2</v>
      </c>
      <c r="M202" s="77">
        <v>11</v>
      </c>
      <c r="N202" s="77">
        <v>9</v>
      </c>
      <c r="O202" s="77">
        <v>8</v>
      </c>
      <c r="P202" s="77">
        <v>1</v>
      </c>
      <c r="Q202" s="77">
        <v>20</v>
      </c>
      <c r="R202" s="77">
        <v>1</v>
      </c>
      <c r="S202" s="77">
        <v>26</v>
      </c>
      <c r="T202" s="77">
        <v>101</v>
      </c>
      <c r="U202" s="77">
        <v>0.14099999999999999</v>
      </c>
      <c r="V202" s="77">
        <v>1.31</v>
      </c>
      <c r="W202" s="77">
        <v>2</v>
      </c>
      <c r="X202" s="77">
        <v>4</v>
      </c>
      <c r="Y202" s="77">
        <v>3</v>
      </c>
      <c r="Z202" s="77">
        <v>2</v>
      </c>
      <c r="AA202" s="77">
        <v>10</v>
      </c>
      <c r="AB202" s="77">
        <v>32</v>
      </c>
      <c r="AC202" s="77">
        <v>3</v>
      </c>
      <c r="AD202" s="77">
        <v>0</v>
      </c>
      <c r="AE202" s="77">
        <v>3</v>
      </c>
      <c r="AF202" s="77">
        <v>0</v>
      </c>
      <c r="AG202" s="77">
        <v>0</v>
      </c>
      <c r="AH202" s="77">
        <v>439</v>
      </c>
      <c r="AI202" s="77">
        <v>0.66700000000000004</v>
      </c>
      <c r="AJ202" s="77">
        <v>0.31</v>
      </c>
      <c r="AK202" s="77">
        <v>0.32700000000000001</v>
      </c>
      <c r="AL202" s="77">
        <v>0.218</v>
      </c>
      <c r="AM202" s="77">
        <v>0.54500000000000004</v>
      </c>
      <c r="AN202" s="77">
        <v>9.89</v>
      </c>
      <c r="AO202" s="77">
        <v>7.61</v>
      </c>
      <c r="AP202" s="77">
        <v>4.18</v>
      </c>
      <c r="AQ202" s="77">
        <v>1.3</v>
      </c>
      <c r="AR202" s="77">
        <v>18.55</v>
      </c>
    </row>
    <row r="203" spans="1:44" x14ac:dyDescent="0.2">
      <c r="A203" t="s">
        <v>562</v>
      </c>
      <c r="B203" s="77" t="s">
        <v>231</v>
      </c>
      <c r="C203" s="77">
        <v>1</v>
      </c>
      <c r="D203" s="77">
        <v>1</v>
      </c>
      <c r="E203" s="77">
        <v>3.45</v>
      </c>
      <c r="F203" s="77">
        <v>10</v>
      </c>
      <c r="G203" s="77">
        <v>3</v>
      </c>
      <c r="H203" s="77">
        <v>0</v>
      </c>
      <c r="I203" s="77">
        <v>0</v>
      </c>
      <c r="J203" s="77">
        <v>0</v>
      </c>
      <c r="K203" s="77">
        <v>0</v>
      </c>
      <c r="L203" s="77">
        <v>28.2</v>
      </c>
      <c r="M203" s="77">
        <v>25</v>
      </c>
      <c r="N203" s="77">
        <v>11</v>
      </c>
      <c r="O203" s="77">
        <v>11</v>
      </c>
      <c r="P203" s="77">
        <v>2</v>
      </c>
      <c r="Q203" s="77">
        <v>6</v>
      </c>
      <c r="R203" s="77">
        <v>1</v>
      </c>
      <c r="S203" s="77">
        <v>21</v>
      </c>
      <c r="T203" s="77">
        <v>114</v>
      </c>
      <c r="U203" s="77">
        <v>0.23599999999999999</v>
      </c>
      <c r="V203" s="77">
        <v>1.08</v>
      </c>
      <c r="W203" s="77">
        <v>1</v>
      </c>
      <c r="X203" s="77">
        <v>2</v>
      </c>
      <c r="Y203" s="77">
        <v>0</v>
      </c>
      <c r="Z203" s="77">
        <v>3</v>
      </c>
      <c r="AA203" s="77">
        <v>26</v>
      </c>
      <c r="AB203" s="77">
        <v>35</v>
      </c>
      <c r="AC203" s="77">
        <v>1</v>
      </c>
      <c r="AD203" s="77">
        <v>0</v>
      </c>
      <c r="AE203" s="77">
        <v>0</v>
      </c>
      <c r="AF203" s="77">
        <v>0</v>
      </c>
      <c r="AG203" s="77">
        <v>1</v>
      </c>
      <c r="AH203" s="77">
        <v>428</v>
      </c>
      <c r="AI203" s="77">
        <v>0.5</v>
      </c>
      <c r="AJ203" s="77">
        <v>0.74</v>
      </c>
      <c r="AK203" s="77">
        <v>0.28100000000000003</v>
      </c>
      <c r="AL203" s="77">
        <v>0.32100000000000001</v>
      </c>
      <c r="AM203" s="77">
        <v>0.60099999999999998</v>
      </c>
      <c r="AN203" s="77">
        <v>6.59</v>
      </c>
      <c r="AO203" s="77">
        <v>1.88</v>
      </c>
      <c r="AP203" s="77">
        <v>7.85</v>
      </c>
      <c r="AQ203" s="77">
        <v>3.5</v>
      </c>
      <c r="AR203" s="77">
        <v>14.93</v>
      </c>
    </row>
    <row r="204" spans="1:44" x14ac:dyDescent="0.2">
      <c r="A204" t="s">
        <v>827</v>
      </c>
      <c r="B204" s="77" t="s">
        <v>231</v>
      </c>
      <c r="C204" s="77">
        <v>0</v>
      </c>
      <c r="D204" s="77">
        <v>0</v>
      </c>
      <c r="E204" s="77">
        <v>12.79</v>
      </c>
      <c r="F204" s="77">
        <v>11</v>
      </c>
      <c r="G204" s="77">
        <v>0</v>
      </c>
      <c r="H204" s="77">
        <v>0</v>
      </c>
      <c r="I204" s="77">
        <v>0</v>
      </c>
      <c r="J204" s="77">
        <v>0</v>
      </c>
      <c r="K204" s="77">
        <v>0</v>
      </c>
      <c r="L204" s="77">
        <v>6.1</v>
      </c>
      <c r="M204" s="77">
        <v>12</v>
      </c>
      <c r="N204" s="77">
        <v>9</v>
      </c>
      <c r="O204" s="77">
        <v>9</v>
      </c>
      <c r="P204" s="77">
        <v>0</v>
      </c>
      <c r="Q204" s="77">
        <v>7</v>
      </c>
      <c r="R204" s="77">
        <v>0</v>
      </c>
      <c r="S204" s="77">
        <v>7</v>
      </c>
      <c r="T204" s="77">
        <v>38</v>
      </c>
      <c r="U204" s="77">
        <v>0.42899999999999999</v>
      </c>
      <c r="V204" s="77">
        <v>3</v>
      </c>
      <c r="W204" s="77">
        <v>1</v>
      </c>
      <c r="X204" s="77">
        <v>3</v>
      </c>
      <c r="Y204" s="77">
        <v>1</v>
      </c>
      <c r="Z204" s="77">
        <v>0</v>
      </c>
      <c r="AA204" s="77">
        <v>4</v>
      </c>
      <c r="AB204" s="77">
        <v>7</v>
      </c>
      <c r="AC204" s="77">
        <v>1</v>
      </c>
      <c r="AD204" s="77">
        <v>0</v>
      </c>
      <c r="AE204" s="77">
        <v>1</v>
      </c>
      <c r="AF204" s="77">
        <v>1</v>
      </c>
      <c r="AG204" s="77">
        <v>1</v>
      </c>
      <c r="AH204" s="77">
        <v>159</v>
      </c>
      <c r="AI204" s="77" t="s">
        <v>342</v>
      </c>
      <c r="AJ204" s="77">
        <v>0.56999999999999995</v>
      </c>
      <c r="AK204" s="77">
        <v>0.52600000000000002</v>
      </c>
      <c r="AL204" s="77">
        <v>0.67900000000000005</v>
      </c>
      <c r="AM204" s="77">
        <v>1.2050000000000001</v>
      </c>
      <c r="AN204" s="77">
        <v>9.9499999999999993</v>
      </c>
      <c r="AO204" s="77">
        <v>9.9499999999999993</v>
      </c>
      <c r="AP204" s="77">
        <v>17.05</v>
      </c>
      <c r="AQ204" s="77">
        <v>1</v>
      </c>
      <c r="AR204" s="77">
        <v>25.11</v>
      </c>
    </row>
    <row r="205" spans="1:44" x14ac:dyDescent="0.2">
      <c r="A205" s="42" t="s">
        <v>1215</v>
      </c>
      <c r="B205" s="77" t="s">
        <v>231</v>
      </c>
      <c r="C205" s="77">
        <v>4</v>
      </c>
      <c r="D205" s="77">
        <v>4</v>
      </c>
      <c r="E205" s="77">
        <v>2.9</v>
      </c>
      <c r="F205" s="77">
        <v>60</v>
      </c>
      <c r="G205" s="77">
        <v>0</v>
      </c>
      <c r="H205" s="77">
        <v>0</v>
      </c>
      <c r="I205" s="77">
        <v>0</v>
      </c>
      <c r="J205" s="77">
        <v>0</v>
      </c>
      <c r="K205" s="77">
        <v>2</v>
      </c>
      <c r="L205" s="77">
        <v>59</v>
      </c>
      <c r="M205" s="77">
        <v>51</v>
      </c>
      <c r="N205" s="77">
        <v>22</v>
      </c>
      <c r="O205" s="77">
        <v>19</v>
      </c>
      <c r="P205" s="77">
        <v>3</v>
      </c>
      <c r="Q205" s="77">
        <v>19</v>
      </c>
      <c r="R205" s="77">
        <v>6</v>
      </c>
      <c r="S205" s="77">
        <v>54</v>
      </c>
      <c r="T205" s="77">
        <v>246</v>
      </c>
      <c r="U205" s="77">
        <v>0.23400000000000001</v>
      </c>
      <c r="V205" s="77">
        <v>1.19</v>
      </c>
      <c r="W205" s="77">
        <v>3</v>
      </c>
      <c r="X205" s="77">
        <v>10</v>
      </c>
      <c r="Y205" s="77">
        <v>10</v>
      </c>
      <c r="Z205" s="77">
        <v>7</v>
      </c>
      <c r="AA205" s="77">
        <v>62</v>
      </c>
      <c r="AB205" s="77">
        <v>57</v>
      </c>
      <c r="AC205" s="77">
        <v>3</v>
      </c>
      <c r="AD205" s="77">
        <v>0</v>
      </c>
      <c r="AE205" s="77">
        <v>3</v>
      </c>
      <c r="AF205" s="77">
        <v>1</v>
      </c>
      <c r="AG205" s="77">
        <v>0</v>
      </c>
      <c r="AH205" s="77">
        <v>918</v>
      </c>
      <c r="AI205" s="77">
        <v>0.5</v>
      </c>
      <c r="AJ205" s="77">
        <v>1.0900000000000001</v>
      </c>
      <c r="AK205" s="77">
        <v>0.29899999999999999</v>
      </c>
      <c r="AL205" s="77">
        <v>0.33</v>
      </c>
      <c r="AM205" s="77">
        <v>0.629</v>
      </c>
      <c r="AN205" s="77">
        <v>8.24</v>
      </c>
      <c r="AO205" s="77">
        <v>2.9</v>
      </c>
      <c r="AP205" s="77">
        <v>7.78</v>
      </c>
      <c r="AQ205" s="77">
        <v>2.84</v>
      </c>
      <c r="AR205" s="77">
        <v>15.56</v>
      </c>
    </row>
    <row r="206" spans="1:44" x14ac:dyDescent="0.2">
      <c r="A206" t="s">
        <v>759</v>
      </c>
      <c r="B206" s="77" t="s">
        <v>231</v>
      </c>
      <c r="C206" s="77">
        <v>0</v>
      </c>
      <c r="D206" s="77">
        <v>0</v>
      </c>
      <c r="E206" s="77">
        <v>0.93</v>
      </c>
      <c r="F206" s="77">
        <v>12</v>
      </c>
      <c r="G206" s="77">
        <v>0</v>
      </c>
      <c r="H206" s="77">
        <v>0</v>
      </c>
      <c r="I206" s="77">
        <v>0</v>
      </c>
      <c r="J206" s="77">
        <v>0</v>
      </c>
      <c r="K206" s="77">
        <v>0</v>
      </c>
      <c r="L206" s="77">
        <v>9.1999999999999993</v>
      </c>
      <c r="M206" s="77">
        <v>5</v>
      </c>
      <c r="N206" s="77">
        <v>1</v>
      </c>
      <c r="O206" s="77">
        <v>1</v>
      </c>
      <c r="P206" s="77">
        <v>1</v>
      </c>
      <c r="Q206" s="77">
        <v>4</v>
      </c>
      <c r="R206" s="77">
        <v>0</v>
      </c>
      <c r="S206" s="77">
        <v>13</v>
      </c>
      <c r="T206" s="77">
        <v>38</v>
      </c>
      <c r="U206" s="77">
        <v>0.152</v>
      </c>
      <c r="V206" s="77">
        <v>0.93</v>
      </c>
      <c r="W206" s="77">
        <v>0</v>
      </c>
      <c r="X206" s="77">
        <v>3</v>
      </c>
      <c r="Y206" s="77">
        <v>1</v>
      </c>
      <c r="Z206" s="77">
        <v>0</v>
      </c>
      <c r="AA206" s="77">
        <v>4</v>
      </c>
      <c r="AB206" s="77">
        <v>12</v>
      </c>
      <c r="AC206" s="77">
        <v>1</v>
      </c>
      <c r="AD206" s="77">
        <v>0</v>
      </c>
      <c r="AE206" s="77">
        <v>0</v>
      </c>
      <c r="AF206" s="77">
        <v>0</v>
      </c>
      <c r="AG206" s="77">
        <v>0</v>
      </c>
      <c r="AH206" s="77">
        <v>165</v>
      </c>
      <c r="AI206" s="77" t="s">
        <v>342</v>
      </c>
      <c r="AJ206" s="77">
        <v>0.33</v>
      </c>
      <c r="AK206" s="77">
        <v>0.23699999999999999</v>
      </c>
      <c r="AL206" s="77">
        <v>0.24199999999999999</v>
      </c>
      <c r="AM206" s="77">
        <v>0.47899999999999998</v>
      </c>
      <c r="AN206" s="77">
        <v>12.1</v>
      </c>
      <c r="AO206" s="77">
        <v>3.72</v>
      </c>
      <c r="AP206" s="77">
        <v>4.66</v>
      </c>
      <c r="AQ206" s="77">
        <v>3.25</v>
      </c>
      <c r="AR206" s="77">
        <v>17.07</v>
      </c>
    </row>
    <row r="207" spans="1:44" x14ac:dyDescent="0.2">
      <c r="A207" s="42" t="s">
        <v>471</v>
      </c>
      <c r="B207" s="77" t="s">
        <v>231</v>
      </c>
      <c r="C207" s="77">
        <v>3</v>
      </c>
      <c r="D207" s="77">
        <v>2</v>
      </c>
      <c r="E207" s="77">
        <v>2.57</v>
      </c>
      <c r="F207" s="77">
        <v>30</v>
      </c>
      <c r="G207" s="77">
        <v>6</v>
      </c>
      <c r="H207" s="77">
        <v>0</v>
      </c>
      <c r="I207" s="77">
        <v>0</v>
      </c>
      <c r="J207" s="77">
        <v>0</v>
      </c>
      <c r="K207" s="77">
        <v>0</v>
      </c>
      <c r="L207" s="77">
        <v>56</v>
      </c>
      <c r="M207" s="77">
        <v>42</v>
      </c>
      <c r="N207" s="77">
        <v>17</v>
      </c>
      <c r="O207" s="77">
        <v>16</v>
      </c>
      <c r="P207" s="77">
        <v>5</v>
      </c>
      <c r="Q207" s="77">
        <v>17</v>
      </c>
      <c r="R207" s="77">
        <v>1</v>
      </c>
      <c r="S207" s="77">
        <v>57</v>
      </c>
      <c r="T207" s="77">
        <v>225</v>
      </c>
      <c r="U207" s="77">
        <v>0.20399999999999999</v>
      </c>
      <c r="V207" s="77">
        <v>1.05</v>
      </c>
      <c r="W207" s="77">
        <v>0</v>
      </c>
      <c r="X207" s="77">
        <v>7</v>
      </c>
      <c r="Y207" s="77">
        <v>0</v>
      </c>
      <c r="Z207" s="77">
        <v>2</v>
      </c>
      <c r="AA207" s="77">
        <v>44</v>
      </c>
      <c r="AB207" s="77">
        <v>65</v>
      </c>
      <c r="AC207" s="77">
        <v>0</v>
      </c>
      <c r="AD207" s="77">
        <v>0</v>
      </c>
      <c r="AE207" s="77">
        <v>3</v>
      </c>
      <c r="AF207" s="77">
        <v>2</v>
      </c>
      <c r="AG207" s="77">
        <v>0</v>
      </c>
      <c r="AH207" s="77">
        <v>881</v>
      </c>
      <c r="AI207" s="77">
        <v>0.6</v>
      </c>
      <c r="AJ207" s="77">
        <v>0.68</v>
      </c>
      <c r="AK207" s="77">
        <v>0.26200000000000001</v>
      </c>
      <c r="AL207" s="77">
        <v>0.316</v>
      </c>
      <c r="AM207" s="77">
        <v>0.57799999999999996</v>
      </c>
      <c r="AN207" s="77">
        <v>9.16</v>
      </c>
      <c r="AO207" s="77">
        <v>2.73</v>
      </c>
      <c r="AP207" s="77">
        <v>6.75</v>
      </c>
      <c r="AQ207" s="77">
        <v>3.35</v>
      </c>
      <c r="AR207" s="77">
        <v>15.73</v>
      </c>
    </row>
    <row r="208" spans="1:44" x14ac:dyDescent="0.2">
      <c r="A208" s="42" t="s">
        <v>823</v>
      </c>
      <c r="B208" s="77" t="s">
        <v>231</v>
      </c>
      <c r="C208" s="77">
        <v>13</v>
      </c>
      <c r="D208" s="77">
        <v>4</v>
      </c>
      <c r="E208" s="77">
        <v>2.61</v>
      </c>
      <c r="F208" s="77">
        <v>26</v>
      </c>
      <c r="G208" s="77">
        <v>26</v>
      </c>
      <c r="H208" s="77">
        <v>1</v>
      </c>
      <c r="I208" s="77">
        <v>1</v>
      </c>
      <c r="J208" s="77">
        <v>0</v>
      </c>
      <c r="K208" s="77">
        <v>0</v>
      </c>
      <c r="L208" s="77">
        <v>168.2</v>
      </c>
      <c r="M208" s="77">
        <v>124</v>
      </c>
      <c r="N208" s="77">
        <v>51</v>
      </c>
      <c r="O208" s="77">
        <v>49</v>
      </c>
      <c r="P208" s="77">
        <v>5</v>
      </c>
      <c r="Q208" s="77">
        <v>51</v>
      </c>
      <c r="R208" s="77">
        <v>1</v>
      </c>
      <c r="S208" s="77">
        <v>164</v>
      </c>
      <c r="T208" s="77">
        <v>678</v>
      </c>
      <c r="U208" s="77">
        <v>0.20100000000000001</v>
      </c>
      <c r="V208" s="77">
        <v>1.04</v>
      </c>
      <c r="W208" s="77">
        <v>7</v>
      </c>
      <c r="X208" s="77">
        <v>0</v>
      </c>
      <c r="Y208" s="77">
        <v>0</v>
      </c>
      <c r="Z208" s="77">
        <v>8</v>
      </c>
      <c r="AA208" s="77">
        <v>192</v>
      </c>
      <c r="AB208" s="77">
        <v>140</v>
      </c>
      <c r="AC208" s="77">
        <v>22</v>
      </c>
      <c r="AD208" s="77">
        <v>1</v>
      </c>
      <c r="AE208" s="77">
        <v>10</v>
      </c>
      <c r="AF208" s="77">
        <v>3</v>
      </c>
      <c r="AG208" s="77">
        <v>0</v>
      </c>
      <c r="AH208" s="77">
        <v>2627</v>
      </c>
      <c r="AI208" s="77">
        <v>0.76500000000000001</v>
      </c>
      <c r="AJ208" s="77">
        <v>1.37</v>
      </c>
      <c r="AK208" s="77">
        <v>0.26800000000000002</v>
      </c>
      <c r="AL208" s="77">
        <v>0.26100000000000001</v>
      </c>
      <c r="AM208" s="77">
        <v>0.52900000000000003</v>
      </c>
      <c r="AN208" s="77">
        <v>8.75</v>
      </c>
      <c r="AO208" s="77">
        <v>2.72</v>
      </c>
      <c r="AP208" s="77">
        <v>6.62</v>
      </c>
      <c r="AQ208" s="77">
        <v>3.22</v>
      </c>
      <c r="AR208" s="77">
        <v>15.58</v>
      </c>
    </row>
    <row r="209" spans="1:44" x14ac:dyDescent="0.2">
      <c r="A209" t="s">
        <v>828</v>
      </c>
      <c r="B209" s="77" t="s">
        <v>231</v>
      </c>
      <c r="C209" s="77">
        <v>1</v>
      </c>
      <c r="D209" s="77">
        <v>0</v>
      </c>
      <c r="E209" s="77">
        <v>8.76</v>
      </c>
      <c r="F209" s="77">
        <v>7</v>
      </c>
      <c r="G209" s="77">
        <v>0</v>
      </c>
      <c r="H209" s="77">
        <v>0</v>
      </c>
      <c r="I209" s="77">
        <v>0</v>
      </c>
      <c r="J209" s="77">
        <v>0</v>
      </c>
      <c r="K209" s="77">
        <v>0</v>
      </c>
      <c r="L209" s="77">
        <v>12.1</v>
      </c>
      <c r="M209" s="77">
        <v>16</v>
      </c>
      <c r="N209" s="77">
        <v>12</v>
      </c>
      <c r="O209" s="77">
        <v>12</v>
      </c>
      <c r="P209" s="77">
        <v>2</v>
      </c>
      <c r="Q209" s="77">
        <v>9</v>
      </c>
      <c r="R209" s="77">
        <v>2</v>
      </c>
      <c r="S209" s="77">
        <v>9</v>
      </c>
      <c r="T209" s="77">
        <v>60</v>
      </c>
      <c r="U209" s="77">
        <v>0.34</v>
      </c>
      <c r="V209" s="77">
        <v>2.0299999999999998</v>
      </c>
      <c r="W209" s="77">
        <v>3</v>
      </c>
      <c r="X209" s="77">
        <v>2</v>
      </c>
      <c r="Y209" s="77">
        <v>0</v>
      </c>
      <c r="Z209" s="77">
        <v>5</v>
      </c>
      <c r="AA209" s="77">
        <v>16</v>
      </c>
      <c r="AB209" s="77">
        <v>7</v>
      </c>
      <c r="AC209" s="77">
        <v>0</v>
      </c>
      <c r="AD209" s="77">
        <v>0</v>
      </c>
      <c r="AE209" s="77">
        <v>2</v>
      </c>
      <c r="AF209" s="77">
        <v>1</v>
      </c>
      <c r="AG209" s="77">
        <v>1</v>
      </c>
      <c r="AH209" s="77">
        <v>247</v>
      </c>
      <c r="AI209" s="77">
        <v>1</v>
      </c>
      <c r="AJ209" s="77">
        <v>2.29</v>
      </c>
      <c r="AK209" s="77">
        <v>0.46700000000000003</v>
      </c>
      <c r="AL209" s="77">
        <v>0.51100000000000001</v>
      </c>
      <c r="AM209" s="77">
        <v>0.97699999999999998</v>
      </c>
      <c r="AN209" s="77">
        <v>6.57</v>
      </c>
      <c r="AO209" s="77">
        <v>6.57</v>
      </c>
      <c r="AP209" s="77">
        <v>11.68</v>
      </c>
      <c r="AQ209" s="77">
        <v>1</v>
      </c>
      <c r="AR209" s="77">
        <v>20.03</v>
      </c>
    </row>
    <row r="210" spans="1:44" x14ac:dyDescent="0.2">
      <c r="A210" t="s">
        <v>1216</v>
      </c>
      <c r="B210" s="77" t="s">
        <v>231</v>
      </c>
      <c r="C210" s="77">
        <v>0</v>
      </c>
      <c r="D210" s="77">
        <v>0</v>
      </c>
      <c r="E210" s="77">
        <v>4.91</v>
      </c>
      <c r="F210" s="77">
        <v>3</v>
      </c>
      <c r="G210" s="77">
        <v>0</v>
      </c>
      <c r="H210" s="77">
        <v>0</v>
      </c>
      <c r="I210" s="77">
        <v>0</v>
      </c>
      <c r="J210" s="77">
        <v>0</v>
      </c>
      <c r="K210" s="77">
        <v>0</v>
      </c>
      <c r="L210" s="77">
        <v>7.1</v>
      </c>
      <c r="M210" s="77">
        <v>9</v>
      </c>
      <c r="N210" s="77">
        <v>4</v>
      </c>
      <c r="O210" s="77">
        <v>4</v>
      </c>
      <c r="P210" s="77">
        <v>0</v>
      </c>
      <c r="Q210" s="77">
        <v>2</v>
      </c>
      <c r="R210" s="77">
        <v>0</v>
      </c>
      <c r="S210" s="77">
        <v>8</v>
      </c>
      <c r="T210" s="77">
        <v>34</v>
      </c>
      <c r="U210" s="77">
        <v>0.28999999999999998</v>
      </c>
      <c r="V210" s="77">
        <v>1.5</v>
      </c>
      <c r="W210" s="77">
        <v>1</v>
      </c>
      <c r="X210" s="77">
        <v>2</v>
      </c>
      <c r="Y210" s="77">
        <v>0</v>
      </c>
      <c r="Z210" s="77">
        <v>0</v>
      </c>
      <c r="AA210" s="77">
        <v>6</v>
      </c>
      <c r="AB210" s="77">
        <v>8</v>
      </c>
      <c r="AC210" s="77">
        <v>0</v>
      </c>
      <c r="AD210" s="77">
        <v>0</v>
      </c>
      <c r="AE210" s="77">
        <v>0</v>
      </c>
      <c r="AF210" s="77">
        <v>0</v>
      </c>
      <c r="AG210" s="77">
        <v>0</v>
      </c>
      <c r="AH210" s="77">
        <v>126</v>
      </c>
      <c r="AI210" s="77" t="s">
        <v>342</v>
      </c>
      <c r="AJ210" s="77">
        <v>0.75</v>
      </c>
      <c r="AK210" s="77">
        <v>0.35299999999999998</v>
      </c>
      <c r="AL210" s="77">
        <v>0.35499999999999998</v>
      </c>
      <c r="AM210" s="77">
        <v>0.70799999999999996</v>
      </c>
      <c r="AN210" s="77">
        <v>9.82</v>
      </c>
      <c r="AO210" s="77">
        <v>2.4500000000000002</v>
      </c>
      <c r="AP210" s="77">
        <v>11.05</v>
      </c>
      <c r="AQ210" s="77">
        <v>4</v>
      </c>
      <c r="AR210" s="77">
        <v>17.18</v>
      </c>
    </row>
    <row r="211" spans="1:44" x14ac:dyDescent="0.2">
      <c r="A211" s="42" t="s">
        <v>679</v>
      </c>
      <c r="B211" s="77" t="s">
        <v>231</v>
      </c>
      <c r="C211" s="77">
        <v>5</v>
      </c>
      <c r="D211" s="77">
        <v>0</v>
      </c>
      <c r="E211" s="77">
        <v>3.38</v>
      </c>
      <c r="F211" s="77">
        <v>57</v>
      </c>
      <c r="G211" s="77">
        <v>0</v>
      </c>
      <c r="H211" s="77">
        <v>0</v>
      </c>
      <c r="I211" s="77">
        <v>0</v>
      </c>
      <c r="J211" s="77">
        <v>0</v>
      </c>
      <c r="K211" s="77">
        <v>1</v>
      </c>
      <c r="L211" s="77">
        <v>58.2</v>
      </c>
      <c r="M211" s="77">
        <v>50</v>
      </c>
      <c r="N211" s="77">
        <v>22</v>
      </c>
      <c r="O211" s="77">
        <v>22</v>
      </c>
      <c r="P211" s="77">
        <v>5</v>
      </c>
      <c r="Q211" s="77">
        <v>14</v>
      </c>
      <c r="R211" s="77">
        <v>4</v>
      </c>
      <c r="S211" s="77">
        <v>61</v>
      </c>
      <c r="T211" s="77">
        <v>239</v>
      </c>
      <c r="U211" s="77">
        <v>0.22800000000000001</v>
      </c>
      <c r="V211" s="77">
        <v>1.0900000000000001</v>
      </c>
      <c r="W211" s="77">
        <v>1</v>
      </c>
      <c r="X211" s="77">
        <v>11</v>
      </c>
      <c r="Y211" s="77">
        <v>9</v>
      </c>
      <c r="Z211" s="77">
        <v>2</v>
      </c>
      <c r="AA211" s="77">
        <v>39</v>
      </c>
      <c r="AB211" s="77">
        <v>74</v>
      </c>
      <c r="AC211" s="77">
        <v>1</v>
      </c>
      <c r="AD211" s="77">
        <v>1</v>
      </c>
      <c r="AE211" s="77">
        <v>4</v>
      </c>
      <c r="AF211" s="77">
        <v>0</v>
      </c>
      <c r="AG211" s="77">
        <v>0</v>
      </c>
      <c r="AH211" s="77">
        <v>943</v>
      </c>
      <c r="AI211" s="77">
        <v>1</v>
      </c>
      <c r="AJ211" s="77">
        <v>0.53</v>
      </c>
      <c r="AK211" s="77">
        <v>0.27700000000000002</v>
      </c>
      <c r="AL211" s="77">
        <v>0.36099999999999999</v>
      </c>
      <c r="AM211" s="77">
        <v>0.63700000000000001</v>
      </c>
      <c r="AN211" s="77">
        <v>9.36</v>
      </c>
      <c r="AO211" s="77">
        <v>2.15</v>
      </c>
      <c r="AP211" s="77">
        <v>7.67</v>
      </c>
      <c r="AQ211" s="77">
        <v>4.3600000000000003</v>
      </c>
      <c r="AR211" s="77">
        <v>16.07</v>
      </c>
    </row>
    <row r="212" spans="1:44" x14ac:dyDescent="0.2">
      <c r="A212" s="42" t="s">
        <v>738</v>
      </c>
      <c r="B212" s="77" t="s">
        <v>231</v>
      </c>
      <c r="C212" s="77">
        <v>6</v>
      </c>
      <c r="D212" s="77">
        <v>9</v>
      </c>
      <c r="E212" s="77">
        <v>3.75</v>
      </c>
      <c r="F212" s="77">
        <v>30</v>
      </c>
      <c r="G212" s="77">
        <v>24</v>
      </c>
      <c r="H212" s="77">
        <v>0</v>
      </c>
      <c r="I212" s="77">
        <v>0</v>
      </c>
      <c r="J212" s="77">
        <v>0</v>
      </c>
      <c r="K212" s="77">
        <v>0</v>
      </c>
      <c r="L212" s="77">
        <v>127.1</v>
      </c>
      <c r="M212" s="77">
        <v>120</v>
      </c>
      <c r="N212" s="77">
        <v>63</v>
      </c>
      <c r="O212" s="77">
        <v>53</v>
      </c>
      <c r="P212" s="77">
        <v>15</v>
      </c>
      <c r="Q212" s="77">
        <v>53</v>
      </c>
      <c r="R212" s="77">
        <v>3</v>
      </c>
      <c r="S212" s="77">
        <v>108</v>
      </c>
      <c r="T212" s="77">
        <v>544</v>
      </c>
      <c r="U212" s="77">
        <v>0.248</v>
      </c>
      <c r="V212" s="77">
        <v>1.36</v>
      </c>
      <c r="W212" s="77">
        <v>3</v>
      </c>
      <c r="X212" s="77">
        <v>2</v>
      </c>
      <c r="Y212" s="77">
        <v>1</v>
      </c>
      <c r="Z212" s="77">
        <v>8</v>
      </c>
      <c r="AA212" s="77">
        <v>79</v>
      </c>
      <c r="AB212" s="77">
        <v>181</v>
      </c>
      <c r="AC212" s="77">
        <v>5</v>
      </c>
      <c r="AD212" s="77">
        <v>1</v>
      </c>
      <c r="AE212" s="77">
        <v>10</v>
      </c>
      <c r="AF212" s="77">
        <v>7</v>
      </c>
      <c r="AG212" s="77">
        <v>6</v>
      </c>
      <c r="AH212" s="77">
        <v>2273</v>
      </c>
      <c r="AI212" s="77">
        <v>0.4</v>
      </c>
      <c r="AJ212" s="77">
        <v>0.44</v>
      </c>
      <c r="AK212" s="77">
        <v>0.32400000000000001</v>
      </c>
      <c r="AL212" s="77">
        <v>0.374</v>
      </c>
      <c r="AM212" s="77">
        <v>0.69799999999999995</v>
      </c>
      <c r="AN212" s="77">
        <v>7.63</v>
      </c>
      <c r="AO212" s="77">
        <v>3.75</v>
      </c>
      <c r="AP212" s="77">
        <v>8.48</v>
      </c>
      <c r="AQ212" s="77">
        <v>2.04</v>
      </c>
      <c r="AR212" s="77">
        <v>17.850000000000001</v>
      </c>
    </row>
    <row r="213" spans="1:44" x14ac:dyDescent="0.2">
      <c r="A213" s="42" t="s">
        <v>815</v>
      </c>
      <c r="B213" s="77" t="s">
        <v>231</v>
      </c>
      <c r="C213" s="77">
        <v>16</v>
      </c>
      <c r="D213" s="77">
        <v>4</v>
      </c>
      <c r="E213" s="77">
        <v>3.04</v>
      </c>
      <c r="F213" s="77">
        <v>27</v>
      </c>
      <c r="G213" s="77">
        <v>20</v>
      </c>
      <c r="H213" s="77">
        <v>0</v>
      </c>
      <c r="I213" s="77">
        <v>0</v>
      </c>
      <c r="J213" s="77">
        <v>0</v>
      </c>
      <c r="K213" s="77">
        <v>0</v>
      </c>
      <c r="L213" s="77">
        <v>136</v>
      </c>
      <c r="M213" s="77">
        <v>122</v>
      </c>
      <c r="N213" s="77">
        <v>49</v>
      </c>
      <c r="O213" s="77">
        <v>46</v>
      </c>
      <c r="P213" s="77">
        <v>14</v>
      </c>
      <c r="Q213" s="77">
        <v>24</v>
      </c>
      <c r="R213" s="77">
        <v>0</v>
      </c>
      <c r="S213" s="77">
        <v>124</v>
      </c>
      <c r="T213" s="77">
        <v>543</v>
      </c>
      <c r="U213" s="77">
        <v>0.24099999999999999</v>
      </c>
      <c r="V213" s="77">
        <v>1.07</v>
      </c>
      <c r="W213" s="77">
        <v>4</v>
      </c>
      <c r="X213" s="77">
        <v>5</v>
      </c>
      <c r="Y213" s="77">
        <v>0</v>
      </c>
      <c r="Z213" s="77">
        <v>9</v>
      </c>
      <c r="AA213" s="77">
        <v>124</v>
      </c>
      <c r="AB213" s="77">
        <v>145</v>
      </c>
      <c r="AC213" s="77">
        <v>5</v>
      </c>
      <c r="AD213" s="77">
        <v>0</v>
      </c>
      <c r="AE213" s="77">
        <v>7</v>
      </c>
      <c r="AF213" s="77">
        <v>3</v>
      </c>
      <c r="AG213" s="77">
        <v>2</v>
      </c>
      <c r="AH213" s="77">
        <v>2101</v>
      </c>
      <c r="AI213" s="77">
        <v>0.8</v>
      </c>
      <c r="AJ213" s="77">
        <v>0.86</v>
      </c>
      <c r="AK213" s="77">
        <v>0.27800000000000002</v>
      </c>
      <c r="AL213" s="77">
        <v>0.38100000000000001</v>
      </c>
      <c r="AM213" s="77">
        <v>0.65800000000000003</v>
      </c>
      <c r="AN213" s="77">
        <v>8.2100000000000009</v>
      </c>
      <c r="AO213" s="77">
        <v>1.59</v>
      </c>
      <c r="AP213" s="77">
        <v>8.07</v>
      </c>
      <c r="AQ213" s="77">
        <v>5.17</v>
      </c>
      <c r="AR213" s="77">
        <v>15.45</v>
      </c>
    </row>
    <row r="214" spans="1:44" x14ac:dyDescent="0.2">
      <c r="A214" s="42" t="s">
        <v>451</v>
      </c>
      <c r="B214" s="77" t="s">
        <v>231</v>
      </c>
      <c r="C214" s="77">
        <v>5</v>
      </c>
      <c r="D214" s="77">
        <v>5</v>
      </c>
      <c r="E214" s="77">
        <v>4.3</v>
      </c>
      <c r="F214" s="77">
        <v>18</v>
      </c>
      <c r="G214" s="77">
        <v>18</v>
      </c>
      <c r="H214" s="77">
        <v>0</v>
      </c>
      <c r="I214" s="77">
        <v>0</v>
      </c>
      <c r="J214" s="77">
        <v>0</v>
      </c>
      <c r="K214" s="77">
        <v>0</v>
      </c>
      <c r="L214" s="77">
        <v>113</v>
      </c>
      <c r="M214" s="77">
        <v>107</v>
      </c>
      <c r="N214" s="77">
        <v>59</v>
      </c>
      <c r="O214" s="77">
        <v>54</v>
      </c>
      <c r="P214" s="77">
        <v>9</v>
      </c>
      <c r="Q214" s="77">
        <v>30</v>
      </c>
      <c r="R214" s="77">
        <v>1</v>
      </c>
      <c r="S214" s="77">
        <v>86</v>
      </c>
      <c r="T214" s="77">
        <v>464</v>
      </c>
      <c r="U214" s="77">
        <v>0.253</v>
      </c>
      <c r="V214" s="77">
        <v>1.21</v>
      </c>
      <c r="W214" s="77">
        <v>4</v>
      </c>
      <c r="X214" s="77">
        <v>0</v>
      </c>
      <c r="Y214" s="77">
        <v>0</v>
      </c>
      <c r="Z214" s="77">
        <v>11</v>
      </c>
      <c r="AA214" s="77">
        <v>129</v>
      </c>
      <c r="AB214" s="77">
        <v>108</v>
      </c>
      <c r="AC214" s="77">
        <v>7</v>
      </c>
      <c r="AD214" s="77">
        <v>0</v>
      </c>
      <c r="AE214" s="77">
        <v>9</v>
      </c>
      <c r="AF214" s="77">
        <v>7</v>
      </c>
      <c r="AG214" s="77">
        <v>4</v>
      </c>
      <c r="AH214" s="77">
        <v>1703</v>
      </c>
      <c r="AI214" s="77">
        <v>0.5</v>
      </c>
      <c r="AJ214" s="77">
        <v>1.19</v>
      </c>
      <c r="AK214" s="77">
        <v>0.30499999999999999</v>
      </c>
      <c r="AL214" s="77">
        <v>0.36899999999999999</v>
      </c>
      <c r="AM214" s="77">
        <v>0.67400000000000004</v>
      </c>
      <c r="AN214" s="77">
        <v>6.85</v>
      </c>
      <c r="AO214" s="77">
        <v>2.39</v>
      </c>
      <c r="AP214" s="77">
        <v>8.52</v>
      </c>
      <c r="AQ214" s="77">
        <v>2.87</v>
      </c>
      <c r="AR214" s="77">
        <v>15.07</v>
      </c>
    </row>
    <row r="215" spans="1:44" x14ac:dyDescent="0.2">
      <c r="A215" s="42" t="s">
        <v>749</v>
      </c>
      <c r="B215" s="77" t="s">
        <v>231</v>
      </c>
      <c r="C215" s="77">
        <v>7</v>
      </c>
      <c r="D215" s="77">
        <v>2</v>
      </c>
      <c r="E215" s="77">
        <v>1.81</v>
      </c>
      <c r="F215" s="77">
        <v>76</v>
      </c>
      <c r="G215" s="77">
        <v>0</v>
      </c>
      <c r="H215" s="77">
        <v>0</v>
      </c>
      <c r="I215" s="77">
        <v>0</v>
      </c>
      <c r="J215" s="77">
        <v>15</v>
      </c>
      <c r="K215" s="77">
        <v>19</v>
      </c>
      <c r="L215" s="77">
        <v>74.2</v>
      </c>
      <c r="M215" s="77">
        <v>45</v>
      </c>
      <c r="N215" s="77">
        <v>16</v>
      </c>
      <c r="O215" s="77">
        <v>15</v>
      </c>
      <c r="P215" s="77">
        <v>4</v>
      </c>
      <c r="Q215" s="77">
        <v>15</v>
      </c>
      <c r="R215" s="77">
        <v>3</v>
      </c>
      <c r="S215" s="77">
        <v>68</v>
      </c>
      <c r="T215" s="77">
        <v>285</v>
      </c>
      <c r="U215" s="77">
        <v>0.17199999999999999</v>
      </c>
      <c r="V215" s="77">
        <v>0.8</v>
      </c>
      <c r="W215" s="77">
        <v>6</v>
      </c>
      <c r="X215" s="77">
        <v>26</v>
      </c>
      <c r="Y215" s="77">
        <v>18</v>
      </c>
      <c r="Z215" s="77">
        <v>8</v>
      </c>
      <c r="AA215" s="77">
        <v>97</v>
      </c>
      <c r="AB215" s="77">
        <v>54</v>
      </c>
      <c r="AC215" s="77">
        <v>4</v>
      </c>
      <c r="AD215" s="77">
        <v>0</v>
      </c>
      <c r="AE215" s="77">
        <v>3</v>
      </c>
      <c r="AF215" s="77">
        <v>0</v>
      </c>
      <c r="AG215" s="77">
        <v>0</v>
      </c>
      <c r="AH215" s="77">
        <v>1105</v>
      </c>
      <c r="AI215" s="77">
        <v>0.77800000000000002</v>
      </c>
      <c r="AJ215" s="77">
        <v>1.8</v>
      </c>
      <c r="AK215" s="77">
        <v>0.23400000000000001</v>
      </c>
      <c r="AL215" s="77">
        <v>0.25700000000000001</v>
      </c>
      <c r="AM215" s="77">
        <v>0.49099999999999999</v>
      </c>
      <c r="AN215" s="77">
        <v>8.1999999999999993</v>
      </c>
      <c r="AO215" s="77">
        <v>1.81</v>
      </c>
      <c r="AP215" s="77">
        <v>5.42</v>
      </c>
      <c r="AQ215" s="77">
        <v>4.53</v>
      </c>
      <c r="AR215" s="77">
        <v>14.8</v>
      </c>
    </row>
    <row r="216" spans="1:44" s="147" customFormat="1" x14ac:dyDescent="0.2">
      <c r="A216" s="42" t="s">
        <v>638</v>
      </c>
      <c r="B216" s="77" t="s">
        <v>231</v>
      </c>
      <c r="C216" s="77">
        <v>1</v>
      </c>
      <c r="D216" s="77">
        <v>2</v>
      </c>
      <c r="E216" s="77">
        <v>1.71</v>
      </c>
      <c r="F216" s="77">
        <v>28</v>
      </c>
      <c r="G216" s="77">
        <v>0</v>
      </c>
      <c r="H216" s="77">
        <v>0</v>
      </c>
      <c r="I216" s="77">
        <v>0</v>
      </c>
      <c r="J216" s="77">
        <v>17</v>
      </c>
      <c r="K216" s="77">
        <v>19</v>
      </c>
      <c r="L216" s="77">
        <v>26.1</v>
      </c>
      <c r="M216" s="77">
        <v>24</v>
      </c>
      <c r="N216" s="77">
        <v>5</v>
      </c>
      <c r="O216" s="77">
        <v>5</v>
      </c>
      <c r="P216" s="77">
        <v>1</v>
      </c>
      <c r="Q216" s="77">
        <v>7</v>
      </c>
      <c r="R216" s="77">
        <v>3</v>
      </c>
      <c r="S216" s="77">
        <v>23</v>
      </c>
      <c r="T216" s="77">
        <v>108</v>
      </c>
      <c r="U216" s="77">
        <v>0.24</v>
      </c>
      <c r="V216" s="77">
        <v>1.18</v>
      </c>
      <c r="W216" s="77">
        <v>0</v>
      </c>
      <c r="X216" s="77">
        <v>23</v>
      </c>
      <c r="Y216" s="77">
        <v>0</v>
      </c>
      <c r="Z216" s="77">
        <v>1</v>
      </c>
      <c r="AA216" s="77">
        <v>18</v>
      </c>
      <c r="AB216" s="77">
        <v>36</v>
      </c>
      <c r="AC216" s="77">
        <v>0</v>
      </c>
      <c r="AD216" s="77">
        <v>0</v>
      </c>
      <c r="AE216" s="77">
        <v>3</v>
      </c>
      <c r="AF216" s="77">
        <v>0</v>
      </c>
      <c r="AG216" s="77">
        <v>0</v>
      </c>
      <c r="AH216" s="77">
        <v>428</v>
      </c>
      <c r="AI216" s="77">
        <v>0.33300000000000002</v>
      </c>
      <c r="AJ216" s="77">
        <v>0.5</v>
      </c>
      <c r="AK216" s="77">
        <v>0.28999999999999998</v>
      </c>
      <c r="AL216" s="77">
        <v>0.28999999999999998</v>
      </c>
      <c r="AM216" s="77">
        <v>0.57999999999999996</v>
      </c>
      <c r="AN216" s="77">
        <v>7.86</v>
      </c>
      <c r="AO216" s="77">
        <v>2.39</v>
      </c>
      <c r="AP216" s="77">
        <v>8.1999999999999993</v>
      </c>
      <c r="AQ216" s="77">
        <v>3.29</v>
      </c>
      <c r="AR216" s="77">
        <v>16.25</v>
      </c>
    </row>
    <row r="217" spans="1:44" x14ac:dyDescent="0.2">
      <c r="A217" s="42" t="s">
        <v>454</v>
      </c>
      <c r="B217" s="77" t="s">
        <v>231</v>
      </c>
      <c r="C217" s="77">
        <v>1</v>
      </c>
      <c r="D217" s="77">
        <v>1</v>
      </c>
      <c r="E217" s="77">
        <v>8.5299999999999994</v>
      </c>
      <c r="F217" s="77">
        <v>16</v>
      </c>
      <c r="G217" s="77">
        <v>0</v>
      </c>
      <c r="H217" s="77">
        <v>0</v>
      </c>
      <c r="I217" s="77">
        <v>0</v>
      </c>
      <c r="J217" s="77">
        <v>0</v>
      </c>
      <c r="K217" s="77">
        <v>0</v>
      </c>
      <c r="L217" s="77">
        <v>6.1</v>
      </c>
      <c r="M217" s="77">
        <v>13</v>
      </c>
      <c r="N217" s="77">
        <v>6</v>
      </c>
      <c r="O217" s="77">
        <v>6</v>
      </c>
      <c r="P217" s="77">
        <v>0</v>
      </c>
      <c r="Q217" s="77">
        <v>1</v>
      </c>
      <c r="R217" s="77">
        <v>0</v>
      </c>
      <c r="S217" s="77">
        <v>2</v>
      </c>
      <c r="T217" s="77">
        <v>35</v>
      </c>
      <c r="U217" s="77">
        <v>0.433</v>
      </c>
      <c r="V217" s="77">
        <v>2.21</v>
      </c>
      <c r="W217" s="77">
        <v>2</v>
      </c>
      <c r="X217" s="77">
        <v>2</v>
      </c>
      <c r="Y217" s="77">
        <v>2</v>
      </c>
      <c r="Z217" s="77">
        <v>1</v>
      </c>
      <c r="AA217" s="77">
        <v>10</v>
      </c>
      <c r="AB217" s="77">
        <v>6</v>
      </c>
      <c r="AC217" s="77">
        <v>0</v>
      </c>
      <c r="AD217" s="77">
        <v>0</v>
      </c>
      <c r="AE217" s="77">
        <v>0</v>
      </c>
      <c r="AF217" s="77">
        <v>0</v>
      </c>
      <c r="AG217" s="77">
        <v>0</v>
      </c>
      <c r="AH217" s="77">
        <v>132</v>
      </c>
      <c r="AI217" s="77">
        <v>0.5</v>
      </c>
      <c r="AJ217" s="77">
        <v>1.67</v>
      </c>
      <c r="AK217" s="77">
        <v>0.47099999999999997</v>
      </c>
      <c r="AL217" s="77">
        <v>0.53300000000000003</v>
      </c>
      <c r="AM217" s="77">
        <v>1.004</v>
      </c>
      <c r="AN217" s="77">
        <v>2.84</v>
      </c>
      <c r="AO217" s="77">
        <v>1.42</v>
      </c>
      <c r="AP217" s="77">
        <v>18.47</v>
      </c>
      <c r="AQ217" s="77">
        <v>2</v>
      </c>
      <c r="AR217" s="77">
        <v>20.84</v>
      </c>
    </row>
    <row r="218" spans="1:44" x14ac:dyDescent="0.2">
      <c r="A218" t="s">
        <v>546</v>
      </c>
      <c r="B218" s="77" t="s">
        <v>231</v>
      </c>
      <c r="C218" s="77">
        <v>0</v>
      </c>
      <c r="D218" s="77">
        <v>0</v>
      </c>
      <c r="E218" s="77">
        <v>54</v>
      </c>
      <c r="F218" s="77">
        <v>2</v>
      </c>
      <c r="G218" s="77">
        <v>0</v>
      </c>
      <c r="H218" s="77">
        <v>0</v>
      </c>
      <c r="I218" s="77">
        <v>0</v>
      </c>
      <c r="J218" s="77">
        <v>0</v>
      </c>
      <c r="K218" s="77">
        <v>0</v>
      </c>
      <c r="L218" s="77">
        <v>1</v>
      </c>
      <c r="M218" s="77">
        <v>5</v>
      </c>
      <c r="N218" s="77">
        <v>6</v>
      </c>
      <c r="O218" s="77">
        <v>6</v>
      </c>
      <c r="P218" s="77">
        <v>0</v>
      </c>
      <c r="Q218" s="77">
        <v>3</v>
      </c>
      <c r="R218" s="77">
        <v>0</v>
      </c>
      <c r="S218" s="77">
        <v>0</v>
      </c>
      <c r="T218" s="77">
        <v>11</v>
      </c>
      <c r="U218" s="77">
        <v>0.71399999999999997</v>
      </c>
      <c r="V218" s="77">
        <v>8</v>
      </c>
      <c r="W218" s="77">
        <v>0</v>
      </c>
      <c r="X218" s="77">
        <v>1</v>
      </c>
      <c r="Y218" s="77">
        <v>0</v>
      </c>
      <c r="Z218" s="77">
        <v>0</v>
      </c>
      <c r="AA218" s="77">
        <v>0</v>
      </c>
      <c r="AB218" s="77">
        <v>3</v>
      </c>
      <c r="AC218" s="77">
        <v>0</v>
      </c>
      <c r="AD218" s="77">
        <v>0</v>
      </c>
      <c r="AE218" s="77">
        <v>0</v>
      </c>
      <c r="AF218" s="77">
        <v>0</v>
      </c>
      <c r="AG218" s="77">
        <v>0</v>
      </c>
      <c r="AH218" s="77">
        <v>43</v>
      </c>
      <c r="AI218" s="77" t="s">
        <v>342</v>
      </c>
      <c r="AJ218" s="77">
        <v>0</v>
      </c>
      <c r="AK218" s="77">
        <v>0.72699999999999998</v>
      </c>
      <c r="AL218" s="77">
        <v>0.85699999999999998</v>
      </c>
      <c r="AM218" s="77">
        <v>1.5840000000000001</v>
      </c>
      <c r="AN218" s="77">
        <v>0</v>
      </c>
      <c r="AO218" s="77">
        <v>27</v>
      </c>
      <c r="AP218" s="77">
        <v>45</v>
      </c>
      <c r="AQ218" s="77">
        <v>0</v>
      </c>
      <c r="AR218" s="77">
        <v>43</v>
      </c>
    </row>
    <row r="219" spans="1:44" x14ac:dyDescent="0.2">
      <c r="A219" s="42" t="s">
        <v>818</v>
      </c>
      <c r="B219" s="77" t="s">
        <v>231</v>
      </c>
      <c r="C219" s="77">
        <v>18</v>
      </c>
      <c r="D219" s="77">
        <v>9</v>
      </c>
      <c r="E219" s="77">
        <v>3.59</v>
      </c>
      <c r="F219" s="77">
        <v>34</v>
      </c>
      <c r="G219" s="77">
        <v>34</v>
      </c>
      <c r="H219" s="77">
        <v>1</v>
      </c>
      <c r="I219" s="77">
        <v>0</v>
      </c>
      <c r="J219" s="77">
        <v>0</v>
      </c>
      <c r="K219" s="77">
        <v>0</v>
      </c>
      <c r="L219" s="77">
        <v>213.1</v>
      </c>
      <c r="M219" s="77">
        <v>193</v>
      </c>
      <c r="N219" s="77">
        <v>87</v>
      </c>
      <c r="O219" s="77">
        <v>85</v>
      </c>
      <c r="P219" s="77">
        <v>27</v>
      </c>
      <c r="Q219" s="77">
        <v>65</v>
      </c>
      <c r="R219" s="77">
        <v>1</v>
      </c>
      <c r="S219" s="77">
        <v>169</v>
      </c>
      <c r="T219" s="77">
        <v>888</v>
      </c>
      <c r="U219" s="77">
        <v>0.23899999999999999</v>
      </c>
      <c r="V219" s="77">
        <v>1.21</v>
      </c>
      <c r="W219" s="77">
        <v>6</v>
      </c>
      <c r="X219" s="77">
        <v>0</v>
      </c>
      <c r="Y219" s="77">
        <v>0</v>
      </c>
      <c r="Z219" s="77">
        <v>9</v>
      </c>
      <c r="AA219" s="77">
        <v>164</v>
      </c>
      <c r="AB219" s="77">
        <v>291</v>
      </c>
      <c r="AC219" s="77">
        <v>3</v>
      </c>
      <c r="AD219" s="77">
        <v>0</v>
      </c>
      <c r="AE219" s="77">
        <v>25</v>
      </c>
      <c r="AF219" s="77">
        <v>5</v>
      </c>
      <c r="AG219" s="77">
        <v>3</v>
      </c>
      <c r="AH219" s="77">
        <v>3352</v>
      </c>
      <c r="AI219" s="77">
        <v>0.66700000000000004</v>
      </c>
      <c r="AJ219" s="77">
        <v>0.56000000000000005</v>
      </c>
      <c r="AK219" s="77">
        <v>0.29899999999999999</v>
      </c>
      <c r="AL219" s="77">
        <v>0.38500000000000001</v>
      </c>
      <c r="AM219" s="77">
        <v>0.68400000000000005</v>
      </c>
      <c r="AN219" s="77">
        <v>7.13</v>
      </c>
      <c r="AO219" s="77">
        <v>2.74</v>
      </c>
      <c r="AP219" s="77">
        <v>8.14</v>
      </c>
      <c r="AQ219" s="77">
        <v>2.6</v>
      </c>
      <c r="AR219" s="77">
        <v>15.71</v>
      </c>
    </row>
    <row r="220" spans="1:44" x14ac:dyDescent="0.2">
      <c r="A220" s="42" t="s">
        <v>819</v>
      </c>
      <c r="B220" s="77" t="s">
        <v>231</v>
      </c>
      <c r="C220" s="77">
        <v>13</v>
      </c>
      <c r="D220" s="77">
        <v>10</v>
      </c>
      <c r="E220" s="77">
        <v>4.51</v>
      </c>
      <c r="F220" s="77">
        <v>31</v>
      </c>
      <c r="G220" s="77">
        <v>31</v>
      </c>
      <c r="H220" s="77">
        <v>1</v>
      </c>
      <c r="I220" s="77">
        <v>1</v>
      </c>
      <c r="J220" s="77">
        <v>0</v>
      </c>
      <c r="K220" s="77">
        <v>0</v>
      </c>
      <c r="L220" s="77">
        <v>175.2</v>
      </c>
      <c r="M220" s="77">
        <v>169</v>
      </c>
      <c r="N220" s="77">
        <v>95</v>
      </c>
      <c r="O220" s="77">
        <v>88</v>
      </c>
      <c r="P220" s="77">
        <v>17</v>
      </c>
      <c r="Q220" s="77">
        <v>85</v>
      </c>
      <c r="R220" s="77">
        <v>5</v>
      </c>
      <c r="S220" s="77">
        <v>151</v>
      </c>
      <c r="T220" s="77">
        <v>761</v>
      </c>
      <c r="U220" s="77">
        <v>0.25800000000000001</v>
      </c>
      <c r="V220" s="77">
        <v>1.45</v>
      </c>
      <c r="W220" s="77">
        <v>11</v>
      </c>
      <c r="X220" s="77">
        <v>0</v>
      </c>
      <c r="Y220" s="77">
        <v>0</v>
      </c>
      <c r="Z220" s="77">
        <v>23</v>
      </c>
      <c r="AA220" s="77">
        <v>192</v>
      </c>
      <c r="AB220" s="77">
        <v>153</v>
      </c>
      <c r="AC220" s="77">
        <v>9</v>
      </c>
      <c r="AD220" s="77">
        <v>0</v>
      </c>
      <c r="AE220" s="77">
        <v>13</v>
      </c>
      <c r="AF220" s="77">
        <v>7</v>
      </c>
      <c r="AG220" s="77">
        <v>1</v>
      </c>
      <c r="AH220" s="77">
        <v>3108</v>
      </c>
      <c r="AI220" s="77">
        <v>0.56499999999999995</v>
      </c>
      <c r="AJ220" s="77">
        <v>1.25</v>
      </c>
      <c r="AK220" s="77">
        <v>0.35</v>
      </c>
      <c r="AL220" s="77">
        <v>0.374</v>
      </c>
      <c r="AM220" s="77">
        <v>0.72399999999999998</v>
      </c>
      <c r="AN220" s="77">
        <v>7.74</v>
      </c>
      <c r="AO220" s="77">
        <v>4.3499999999999996</v>
      </c>
      <c r="AP220" s="77">
        <v>8.66</v>
      </c>
      <c r="AQ220" s="77">
        <v>1.78</v>
      </c>
      <c r="AR220" s="77">
        <v>17.690000000000001</v>
      </c>
    </row>
    <row r="221" spans="1:44" x14ac:dyDescent="0.2">
      <c r="A221"/>
      <c r="C221"/>
      <c r="E221"/>
      <c r="F221"/>
      <c r="G221"/>
      <c r="I221"/>
      <c r="J221"/>
      <c r="K221"/>
      <c r="L221"/>
      <c r="Q221"/>
      <c r="S221"/>
      <c r="U221"/>
      <c r="V221"/>
      <c r="W221"/>
      <c r="AH221"/>
      <c r="AI221"/>
      <c r="AJ221"/>
      <c r="AK221"/>
      <c r="AL221"/>
      <c r="AM221"/>
      <c r="AN221"/>
      <c r="AO221"/>
      <c r="AP221"/>
      <c r="AQ221"/>
      <c r="AR221"/>
    </row>
    <row r="222" spans="1:44" ht="25.5" x14ac:dyDescent="0.2">
      <c r="A222" s="185" t="s">
        <v>151</v>
      </c>
      <c r="B222" s="185" t="s">
        <v>245</v>
      </c>
      <c r="C222" s="185" t="s">
        <v>301</v>
      </c>
      <c r="D222" s="185" t="s">
        <v>302</v>
      </c>
      <c r="E222" s="185" t="s">
        <v>152</v>
      </c>
      <c r="F222" s="185" t="s">
        <v>303</v>
      </c>
      <c r="G222" s="185" t="s">
        <v>304</v>
      </c>
      <c r="H222" s="185" t="s">
        <v>316</v>
      </c>
      <c r="I222" s="185" t="s">
        <v>317</v>
      </c>
      <c r="J222" s="185" t="s">
        <v>305</v>
      </c>
      <c r="K222" s="185" t="s">
        <v>306</v>
      </c>
      <c r="L222" s="185" t="s">
        <v>307</v>
      </c>
      <c r="M222" s="185" t="s">
        <v>308</v>
      </c>
      <c r="N222" s="185" t="s">
        <v>309</v>
      </c>
      <c r="O222" s="185" t="s">
        <v>310</v>
      </c>
      <c r="P222" s="185" t="s">
        <v>311</v>
      </c>
      <c r="Q222" s="185" t="s">
        <v>312</v>
      </c>
      <c r="R222" s="185" t="s">
        <v>319</v>
      </c>
      <c r="S222" s="185" t="s">
        <v>313</v>
      </c>
      <c r="T222" s="185" t="s">
        <v>330</v>
      </c>
      <c r="U222" s="185" t="s">
        <v>314</v>
      </c>
      <c r="V222" s="185" t="s">
        <v>315</v>
      </c>
      <c r="W222" s="185" t="s">
        <v>318</v>
      </c>
      <c r="X222" s="185" t="s">
        <v>320</v>
      </c>
      <c r="Y222" s="185" t="s">
        <v>321</v>
      </c>
      <c r="Z222" s="185" t="s">
        <v>322</v>
      </c>
      <c r="AA222" s="185" t="s">
        <v>323</v>
      </c>
      <c r="AB222" s="185" t="s">
        <v>324</v>
      </c>
      <c r="AC222" s="185" t="s">
        <v>325</v>
      </c>
      <c r="AD222" s="185" t="s">
        <v>326</v>
      </c>
      <c r="AE222" s="185" t="s">
        <v>327</v>
      </c>
      <c r="AF222" s="185" t="s">
        <v>328</v>
      </c>
      <c r="AG222" s="185" t="s">
        <v>329</v>
      </c>
      <c r="AH222" s="185" t="s">
        <v>331</v>
      </c>
      <c r="AI222" s="185" t="s">
        <v>332</v>
      </c>
      <c r="AJ222" s="185" t="s">
        <v>333</v>
      </c>
      <c r="AK222" s="185" t="s">
        <v>334</v>
      </c>
      <c r="AL222" s="185" t="s">
        <v>1097</v>
      </c>
      <c r="AM222" s="185" t="s">
        <v>336</v>
      </c>
      <c r="AN222" s="185" t="s">
        <v>337</v>
      </c>
      <c r="AO222" s="185" t="s">
        <v>338</v>
      </c>
      <c r="AP222" s="185" t="s">
        <v>339</v>
      </c>
      <c r="AQ222" s="185" t="s">
        <v>340</v>
      </c>
      <c r="AR222" s="185" t="s">
        <v>341</v>
      </c>
    </row>
    <row r="223" spans="1:44" x14ac:dyDescent="0.2">
      <c r="A223" t="s">
        <v>1220</v>
      </c>
      <c r="B223" s="77" t="s">
        <v>239</v>
      </c>
      <c r="C223" s="77">
        <v>1</v>
      </c>
      <c r="D223" s="77">
        <v>0</v>
      </c>
      <c r="E223" s="77">
        <v>3.27</v>
      </c>
      <c r="F223" s="77">
        <v>7</v>
      </c>
      <c r="G223" s="77">
        <v>0</v>
      </c>
      <c r="H223" s="77">
        <v>0</v>
      </c>
      <c r="I223" s="77">
        <v>0</v>
      </c>
      <c r="J223" s="77">
        <v>0</v>
      </c>
      <c r="K223" s="77">
        <v>0</v>
      </c>
      <c r="L223" s="77">
        <v>11</v>
      </c>
      <c r="M223" s="77">
        <v>14</v>
      </c>
      <c r="N223" s="77">
        <v>7</v>
      </c>
      <c r="O223" s="77">
        <v>4</v>
      </c>
      <c r="P223" s="77">
        <v>2</v>
      </c>
      <c r="Q223" s="77">
        <v>3</v>
      </c>
      <c r="R223" s="77">
        <v>0</v>
      </c>
      <c r="S223" s="77">
        <v>5</v>
      </c>
      <c r="T223" s="77">
        <v>49</v>
      </c>
      <c r="U223" s="77">
        <v>0.30399999999999999</v>
      </c>
      <c r="V223" s="77">
        <v>1.55</v>
      </c>
      <c r="W223" s="77">
        <v>0</v>
      </c>
      <c r="X223" s="77">
        <v>1</v>
      </c>
      <c r="Y223" s="77">
        <v>0</v>
      </c>
      <c r="Z223" s="77">
        <v>0</v>
      </c>
      <c r="AA223" s="77">
        <v>8</v>
      </c>
      <c r="AB223" s="77">
        <v>19</v>
      </c>
      <c r="AC223" s="77">
        <v>0</v>
      </c>
      <c r="AD223" s="77">
        <v>0</v>
      </c>
      <c r="AE223" s="77">
        <v>1</v>
      </c>
      <c r="AF223" s="77">
        <v>1</v>
      </c>
      <c r="AG223" s="77">
        <v>0</v>
      </c>
      <c r="AH223" s="77">
        <v>169</v>
      </c>
      <c r="AI223" s="77">
        <v>1</v>
      </c>
      <c r="AJ223" s="77">
        <v>0.42</v>
      </c>
      <c r="AK223" s="77">
        <v>0.34699999999999998</v>
      </c>
      <c r="AL223" s="77">
        <v>0.52200000000000002</v>
      </c>
      <c r="AM223" s="77">
        <v>0.86899999999999999</v>
      </c>
      <c r="AN223" s="77">
        <v>4.09</v>
      </c>
      <c r="AO223" s="77">
        <v>2.4500000000000002</v>
      </c>
      <c r="AP223" s="77">
        <v>11.45</v>
      </c>
      <c r="AQ223" s="77">
        <v>1.67</v>
      </c>
      <c r="AR223" s="77">
        <v>15.36</v>
      </c>
    </row>
    <row r="224" spans="1:44" x14ac:dyDescent="0.2">
      <c r="A224" s="42" t="s">
        <v>834</v>
      </c>
      <c r="B224" s="77" t="s">
        <v>239</v>
      </c>
      <c r="C224" s="77">
        <v>3</v>
      </c>
      <c r="D224" s="77">
        <v>5</v>
      </c>
      <c r="E224" s="77">
        <v>4.3600000000000003</v>
      </c>
      <c r="F224" s="77">
        <v>68</v>
      </c>
      <c r="G224" s="77">
        <v>0</v>
      </c>
      <c r="H224" s="77">
        <v>0</v>
      </c>
      <c r="I224" s="77">
        <v>0</v>
      </c>
      <c r="J224" s="77">
        <v>3</v>
      </c>
      <c r="K224" s="77">
        <v>4</v>
      </c>
      <c r="L224" s="77">
        <v>64</v>
      </c>
      <c r="M224" s="77">
        <v>58</v>
      </c>
      <c r="N224" s="77">
        <v>34</v>
      </c>
      <c r="O224" s="77">
        <v>31</v>
      </c>
      <c r="P224" s="77">
        <v>6</v>
      </c>
      <c r="Q224" s="77">
        <v>25</v>
      </c>
      <c r="R224" s="77">
        <v>3</v>
      </c>
      <c r="S224" s="77">
        <v>46</v>
      </c>
      <c r="T224" s="77">
        <v>272</v>
      </c>
      <c r="U224" s="77">
        <v>0.24099999999999999</v>
      </c>
      <c r="V224" s="77">
        <v>1.3</v>
      </c>
      <c r="W224" s="77">
        <v>3</v>
      </c>
      <c r="X224" s="77">
        <v>21</v>
      </c>
      <c r="Y224" s="77">
        <v>14</v>
      </c>
      <c r="Z224" s="77">
        <v>6</v>
      </c>
      <c r="AA224" s="77">
        <v>58</v>
      </c>
      <c r="AB224" s="77">
        <v>82</v>
      </c>
      <c r="AC224" s="77">
        <v>1</v>
      </c>
      <c r="AD224" s="77">
        <v>0</v>
      </c>
      <c r="AE224" s="77">
        <v>10</v>
      </c>
      <c r="AF224" s="77">
        <v>0</v>
      </c>
      <c r="AG224" s="77">
        <v>1</v>
      </c>
      <c r="AH224" s="77">
        <v>1013</v>
      </c>
      <c r="AI224" s="77">
        <v>0.375</v>
      </c>
      <c r="AJ224" s="77">
        <v>0.71</v>
      </c>
      <c r="AK224" s="77">
        <v>0.316</v>
      </c>
      <c r="AL224" s="77">
        <v>0.36499999999999999</v>
      </c>
      <c r="AM224" s="77">
        <v>0.68100000000000005</v>
      </c>
      <c r="AN224" s="77">
        <v>6.47</v>
      </c>
      <c r="AO224" s="77">
        <v>3.52</v>
      </c>
      <c r="AP224" s="77">
        <v>8.16</v>
      </c>
      <c r="AQ224" s="77">
        <v>1.84</v>
      </c>
      <c r="AR224" s="77">
        <v>15.83</v>
      </c>
    </row>
    <row r="225" spans="1:44" x14ac:dyDescent="0.2">
      <c r="A225" t="s">
        <v>839</v>
      </c>
      <c r="B225" s="77" t="s">
        <v>239</v>
      </c>
      <c r="C225" s="77">
        <v>5</v>
      </c>
      <c r="D225" s="77">
        <v>13</v>
      </c>
      <c r="E225" s="77">
        <v>4.9400000000000004</v>
      </c>
      <c r="F225" s="77">
        <v>23</v>
      </c>
      <c r="G225" s="77">
        <v>23</v>
      </c>
      <c r="H225" s="77">
        <v>0</v>
      </c>
      <c r="I225" s="77">
        <v>0</v>
      </c>
      <c r="J225" s="77">
        <v>0</v>
      </c>
      <c r="K225" s="77">
        <v>0</v>
      </c>
      <c r="L225" s="77">
        <v>129.1</v>
      </c>
      <c r="M225" s="77">
        <v>157</v>
      </c>
      <c r="N225" s="77">
        <v>76</v>
      </c>
      <c r="O225" s="77">
        <v>71</v>
      </c>
      <c r="P225" s="77">
        <v>13</v>
      </c>
      <c r="Q225" s="77">
        <v>32</v>
      </c>
      <c r="R225" s="77">
        <v>1</v>
      </c>
      <c r="S225" s="77">
        <v>61</v>
      </c>
      <c r="T225" s="77">
        <v>572</v>
      </c>
      <c r="U225" s="77">
        <v>0.29699999999999999</v>
      </c>
      <c r="V225" s="77">
        <v>1.46</v>
      </c>
      <c r="W225" s="77">
        <v>5</v>
      </c>
      <c r="X225" s="77">
        <v>0</v>
      </c>
      <c r="Y225" s="77">
        <v>0</v>
      </c>
      <c r="Z225" s="77">
        <v>9</v>
      </c>
      <c r="AA225" s="77">
        <v>151</v>
      </c>
      <c r="AB225" s="77">
        <v>166</v>
      </c>
      <c r="AC225" s="77">
        <v>3</v>
      </c>
      <c r="AD225" s="77">
        <v>1</v>
      </c>
      <c r="AE225" s="77">
        <v>7</v>
      </c>
      <c r="AF225" s="77">
        <v>0</v>
      </c>
      <c r="AG225" s="77">
        <v>0</v>
      </c>
      <c r="AH225" s="77">
        <v>2122</v>
      </c>
      <c r="AI225" s="77">
        <v>0.27800000000000002</v>
      </c>
      <c r="AJ225" s="77">
        <v>0.91</v>
      </c>
      <c r="AK225" s="77">
        <v>0.34</v>
      </c>
      <c r="AL225" s="77">
        <v>0.44600000000000001</v>
      </c>
      <c r="AM225" s="77">
        <v>0.78600000000000003</v>
      </c>
      <c r="AN225" s="77">
        <v>4.24</v>
      </c>
      <c r="AO225" s="77">
        <v>2.23</v>
      </c>
      <c r="AP225" s="77">
        <v>10.93</v>
      </c>
      <c r="AQ225" s="77">
        <v>1.91</v>
      </c>
      <c r="AR225" s="77">
        <v>16.41</v>
      </c>
    </row>
    <row r="226" spans="1:44" x14ac:dyDescent="0.2">
      <c r="A226" t="s">
        <v>1223</v>
      </c>
      <c r="B226" s="77" t="s">
        <v>239</v>
      </c>
      <c r="C226" s="77">
        <v>0</v>
      </c>
      <c r="D226" s="77">
        <v>2</v>
      </c>
      <c r="E226" s="77">
        <v>7.13</v>
      </c>
      <c r="F226" s="77">
        <v>7</v>
      </c>
      <c r="G226" s="77">
        <v>4</v>
      </c>
      <c r="H226" s="77">
        <v>0</v>
      </c>
      <c r="I226" s="77">
        <v>0</v>
      </c>
      <c r="J226" s="77">
        <v>0</v>
      </c>
      <c r="K226" s="77">
        <v>0</v>
      </c>
      <c r="L226" s="77">
        <v>24</v>
      </c>
      <c r="M226" s="77">
        <v>31</v>
      </c>
      <c r="N226" s="77">
        <v>20</v>
      </c>
      <c r="O226" s="77">
        <v>19</v>
      </c>
      <c r="P226" s="77">
        <v>5</v>
      </c>
      <c r="Q226" s="77">
        <v>8</v>
      </c>
      <c r="R226" s="77">
        <v>0</v>
      </c>
      <c r="S226" s="77">
        <v>22</v>
      </c>
      <c r="T226" s="77">
        <v>112</v>
      </c>
      <c r="U226" s="77">
        <v>0.307</v>
      </c>
      <c r="V226" s="77">
        <v>1.63</v>
      </c>
      <c r="W226" s="77">
        <v>1</v>
      </c>
      <c r="X226" s="77">
        <v>2</v>
      </c>
      <c r="Y226" s="77">
        <v>0</v>
      </c>
      <c r="Z226" s="77">
        <v>0</v>
      </c>
      <c r="AA226" s="77">
        <v>29</v>
      </c>
      <c r="AB226" s="77">
        <v>21</v>
      </c>
      <c r="AC226" s="77">
        <v>0</v>
      </c>
      <c r="AD226" s="77">
        <v>0</v>
      </c>
      <c r="AE226" s="77">
        <v>0</v>
      </c>
      <c r="AF226" s="77">
        <v>0</v>
      </c>
      <c r="AG226" s="77">
        <v>0</v>
      </c>
      <c r="AH226" s="77">
        <v>394</v>
      </c>
      <c r="AI226" s="77">
        <v>0</v>
      </c>
      <c r="AJ226" s="77">
        <v>1.38</v>
      </c>
      <c r="AK226" s="77">
        <v>0.35699999999999998</v>
      </c>
      <c r="AL226" s="77">
        <v>0.54500000000000004</v>
      </c>
      <c r="AM226" s="77">
        <v>0.90200000000000002</v>
      </c>
      <c r="AN226" s="77">
        <v>8.25</v>
      </c>
      <c r="AO226" s="77">
        <v>3</v>
      </c>
      <c r="AP226" s="77">
        <v>11.62</v>
      </c>
      <c r="AQ226" s="77">
        <v>2.75</v>
      </c>
      <c r="AR226" s="77">
        <v>16.420000000000002</v>
      </c>
    </row>
    <row r="227" spans="1:44" x14ac:dyDescent="0.2">
      <c r="A227" t="s">
        <v>835</v>
      </c>
      <c r="B227" s="77" t="s">
        <v>239</v>
      </c>
      <c r="C227" s="77">
        <v>2</v>
      </c>
      <c r="D227" s="77">
        <v>5</v>
      </c>
      <c r="E227" s="77">
        <v>4.5999999999999996</v>
      </c>
      <c r="F227" s="77">
        <v>30</v>
      </c>
      <c r="G227" s="77">
        <v>8</v>
      </c>
      <c r="H227" s="77">
        <v>0</v>
      </c>
      <c r="I227" s="77">
        <v>0</v>
      </c>
      <c r="J227" s="77">
        <v>0</v>
      </c>
      <c r="K227" s="77">
        <v>0</v>
      </c>
      <c r="L227" s="77">
        <v>92</v>
      </c>
      <c r="M227" s="77">
        <v>92</v>
      </c>
      <c r="N227" s="77">
        <v>49</v>
      </c>
      <c r="O227" s="77">
        <v>47</v>
      </c>
      <c r="P227" s="77">
        <v>9</v>
      </c>
      <c r="Q227" s="77">
        <v>41</v>
      </c>
      <c r="R227" s="77">
        <v>1</v>
      </c>
      <c r="S227" s="77">
        <v>74</v>
      </c>
      <c r="T227" s="77">
        <v>408</v>
      </c>
      <c r="U227" s="77">
        <v>0.26100000000000001</v>
      </c>
      <c r="V227" s="77">
        <v>1.45</v>
      </c>
      <c r="W227" s="77">
        <v>10</v>
      </c>
      <c r="X227" s="77">
        <v>8</v>
      </c>
      <c r="Y227" s="77">
        <v>1</v>
      </c>
      <c r="Z227" s="77">
        <v>11</v>
      </c>
      <c r="AA227" s="77">
        <v>119</v>
      </c>
      <c r="AB227" s="77">
        <v>72</v>
      </c>
      <c r="AC227" s="77">
        <v>8</v>
      </c>
      <c r="AD227" s="77">
        <v>3</v>
      </c>
      <c r="AE227" s="77">
        <v>10</v>
      </c>
      <c r="AF227" s="77">
        <v>1</v>
      </c>
      <c r="AG227" s="77">
        <v>0</v>
      </c>
      <c r="AH227" s="77">
        <v>1565</v>
      </c>
      <c r="AI227" s="77">
        <v>0.28599999999999998</v>
      </c>
      <c r="AJ227" s="77">
        <v>1.65</v>
      </c>
      <c r="AK227" s="77">
        <v>0.35099999999999998</v>
      </c>
      <c r="AL227" s="77">
        <v>0.39500000000000002</v>
      </c>
      <c r="AM227" s="77">
        <v>0.746</v>
      </c>
      <c r="AN227" s="77">
        <v>7.24</v>
      </c>
      <c r="AO227" s="77">
        <v>4.01</v>
      </c>
      <c r="AP227" s="77">
        <v>9</v>
      </c>
      <c r="AQ227" s="77">
        <v>1.8</v>
      </c>
      <c r="AR227" s="77">
        <v>17.010000000000002</v>
      </c>
    </row>
    <row r="228" spans="1:44" x14ac:dyDescent="0.2">
      <c r="A228" s="42" t="s">
        <v>838</v>
      </c>
      <c r="B228" s="77" t="s">
        <v>239</v>
      </c>
      <c r="C228" s="77">
        <v>3</v>
      </c>
      <c r="D228" s="77">
        <v>3</v>
      </c>
      <c r="E228" s="77">
        <v>3.31</v>
      </c>
      <c r="F228" s="77">
        <v>62</v>
      </c>
      <c r="G228" s="77">
        <v>0</v>
      </c>
      <c r="H228" s="77">
        <v>0</v>
      </c>
      <c r="I228" s="77">
        <v>0</v>
      </c>
      <c r="J228" s="77">
        <v>0</v>
      </c>
      <c r="K228" s="77">
        <v>4</v>
      </c>
      <c r="L228" s="77">
        <v>54.1</v>
      </c>
      <c r="M228" s="77">
        <v>52</v>
      </c>
      <c r="N228" s="77">
        <v>20</v>
      </c>
      <c r="O228" s="77">
        <v>20</v>
      </c>
      <c r="P228" s="77">
        <v>6</v>
      </c>
      <c r="Q228" s="77">
        <v>20</v>
      </c>
      <c r="R228" s="77">
        <v>2</v>
      </c>
      <c r="S228" s="77">
        <v>33</v>
      </c>
      <c r="T228" s="77">
        <v>229</v>
      </c>
      <c r="U228" s="77">
        <v>0.254</v>
      </c>
      <c r="V228" s="77">
        <v>1.33</v>
      </c>
      <c r="W228" s="77">
        <v>1</v>
      </c>
      <c r="X228" s="77">
        <v>10</v>
      </c>
      <c r="Y228" s="77">
        <v>7</v>
      </c>
      <c r="Z228" s="77">
        <v>5</v>
      </c>
      <c r="AA228" s="77">
        <v>65</v>
      </c>
      <c r="AB228" s="77">
        <v>58</v>
      </c>
      <c r="AC228" s="77">
        <v>2</v>
      </c>
      <c r="AD228" s="77">
        <v>0</v>
      </c>
      <c r="AE228" s="77">
        <v>2</v>
      </c>
      <c r="AF228" s="77">
        <v>2</v>
      </c>
      <c r="AG228" s="77">
        <v>2</v>
      </c>
      <c r="AH228" s="77">
        <v>873</v>
      </c>
      <c r="AI228" s="77">
        <v>0.5</v>
      </c>
      <c r="AJ228" s="77">
        <v>1.1200000000000001</v>
      </c>
      <c r="AK228" s="77">
        <v>0.32</v>
      </c>
      <c r="AL228" s="77">
        <v>0.40500000000000003</v>
      </c>
      <c r="AM228" s="77">
        <v>0.72499999999999998</v>
      </c>
      <c r="AN228" s="77">
        <v>5.47</v>
      </c>
      <c r="AO228" s="77">
        <v>3.31</v>
      </c>
      <c r="AP228" s="77">
        <v>8.61</v>
      </c>
      <c r="AQ228" s="77">
        <v>1.65</v>
      </c>
      <c r="AR228" s="77">
        <v>16.07</v>
      </c>
    </row>
    <row r="229" spans="1:44" x14ac:dyDescent="0.2">
      <c r="A229" s="42" t="s">
        <v>837</v>
      </c>
      <c r="B229" s="77" t="s">
        <v>239</v>
      </c>
      <c r="C229" s="77">
        <v>5</v>
      </c>
      <c r="D229" s="77">
        <v>6</v>
      </c>
      <c r="E229" s="77">
        <v>3.98</v>
      </c>
      <c r="F229" s="77">
        <v>73</v>
      </c>
      <c r="G229" s="77">
        <v>0</v>
      </c>
      <c r="H229" s="77">
        <v>0</v>
      </c>
      <c r="I229" s="77">
        <v>0</v>
      </c>
      <c r="J229" s="77">
        <v>1</v>
      </c>
      <c r="K229" s="77">
        <v>5</v>
      </c>
      <c r="L229" s="77">
        <v>63.1</v>
      </c>
      <c r="M229" s="77">
        <v>64</v>
      </c>
      <c r="N229" s="77">
        <v>29</v>
      </c>
      <c r="O229" s="77">
        <v>28</v>
      </c>
      <c r="P229" s="77">
        <v>7</v>
      </c>
      <c r="Q229" s="77">
        <v>10</v>
      </c>
      <c r="R229" s="77">
        <v>0</v>
      </c>
      <c r="S229" s="77">
        <v>51</v>
      </c>
      <c r="T229" s="77">
        <v>260</v>
      </c>
      <c r="U229" s="77">
        <v>0.26200000000000001</v>
      </c>
      <c r="V229" s="77">
        <v>1.17</v>
      </c>
      <c r="W229" s="77">
        <v>0</v>
      </c>
      <c r="X229" s="77">
        <v>15</v>
      </c>
      <c r="Y229" s="77">
        <v>26</v>
      </c>
      <c r="Z229" s="77">
        <v>5</v>
      </c>
      <c r="AA229" s="77">
        <v>51</v>
      </c>
      <c r="AB229" s="77">
        <v>84</v>
      </c>
      <c r="AC229" s="77">
        <v>2</v>
      </c>
      <c r="AD229" s="77">
        <v>0</v>
      </c>
      <c r="AE229" s="77">
        <v>1</v>
      </c>
      <c r="AF229" s="77">
        <v>0</v>
      </c>
      <c r="AG229" s="77">
        <v>0</v>
      </c>
      <c r="AH229" s="77">
        <v>987</v>
      </c>
      <c r="AI229" s="77">
        <v>0.45500000000000002</v>
      </c>
      <c r="AJ229" s="77">
        <v>0.61</v>
      </c>
      <c r="AK229" s="77">
        <v>0.28699999999999998</v>
      </c>
      <c r="AL229" s="77">
        <v>0.41799999999999998</v>
      </c>
      <c r="AM229" s="77">
        <v>0.70499999999999996</v>
      </c>
      <c r="AN229" s="77">
        <v>7.25</v>
      </c>
      <c r="AO229" s="77">
        <v>1.42</v>
      </c>
      <c r="AP229" s="77">
        <v>9.09</v>
      </c>
      <c r="AQ229" s="77">
        <v>5.0999999999999996</v>
      </c>
      <c r="AR229" s="77">
        <v>15.58</v>
      </c>
    </row>
    <row r="230" spans="1:44" x14ac:dyDescent="0.2">
      <c r="A230" s="42" t="s">
        <v>841</v>
      </c>
      <c r="B230" s="77" t="s">
        <v>239</v>
      </c>
      <c r="C230" s="77">
        <v>13</v>
      </c>
      <c r="D230" s="77">
        <v>12</v>
      </c>
      <c r="E230" s="77">
        <v>4.47</v>
      </c>
      <c r="F230" s="77">
        <v>31</v>
      </c>
      <c r="G230" s="77">
        <v>31</v>
      </c>
      <c r="H230" s="77">
        <v>0</v>
      </c>
      <c r="I230" s="77">
        <v>0</v>
      </c>
      <c r="J230" s="77">
        <v>0</v>
      </c>
      <c r="K230" s="77">
        <v>0</v>
      </c>
      <c r="L230" s="77">
        <v>179.1</v>
      </c>
      <c r="M230" s="77">
        <v>178</v>
      </c>
      <c r="N230" s="77">
        <v>91</v>
      </c>
      <c r="O230" s="77">
        <v>89</v>
      </c>
      <c r="P230" s="77">
        <v>12</v>
      </c>
      <c r="Q230" s="77">
        <v>57</v>
      </c>
      <c r="R230" s="77">
        <v>0</v>
      </c>
      <c r="S230" s="77">
        <v>107</v>
      </c>
      <c r="T230" s="77">
        <v>757</v>
      </c>
      <c r="U230" s="77">
        <v>0.25800000000000001</v>
      </c>
      <c r="V230" s="77">
        <v>1.31</v>
      </c>
      <c r="W230" s="77">
        <v>2</v>
      </c>
      <c r="X230" s="77">
        <v>0</v>
      </c>
      <c r="Y230" s="77">
        <v>0</v>
      </c>
      <c r="Z230" s="77">
        <v>22</v>
      </c>
      <c r="AA230" s="77">
        <v>268</v>
      </c>
      <c r="AB230" s="77">
        <v>145</v>
      </c>
      <c r="AC230" s="77">
        <v>11</v>
      </c>
      <c r="AD230" s="77">
        <v>0</v>
      </c>
      <c r="AE230" s="77">
        <v>7</v>
      </c>
      <c r="AF230" s="77">
        <v>4</v>
      </c>
      <c r="AG230" s="77">
        <v>2</v>
      </c>
      <c r="AH230" s="77">
        <v>2800</v>
      </c>
      <c r="AI230" s="77">
        <v>0.52</v>
      </c>
      <c r="AJ230" s="77">
        <v>1.85</v>
      </c>
      <c r="AK230" s="77">
        <v>0.315</v>
      </c>
      <c r="AL230" s="77">
        <v>0.36499999999999999</v>
      </c>
      <c r="AM230" s="77">
        <v>0.67900000000000005</v>
      </c>
      <c r="AN230" s="77">
        <v>5.37</v>
      </c>
      <c r="AO230" s="77">
        <v>2.86</v>
      </c>
      <c r="AP230" s="77">
        <v>8.93</v>
      </c>
      <c r="AQ230" s="77">
        <v>1.88</v>
      </c>
      <c r="AR230" s="77">
        <v>15.61</v>
      </c>
    </row>
    <row r="231" spans="1:44" x14ac:dyDescent="0.2">
      <c r="A231" s="42" t="s">
        <v>475</v>
      </c>
      <c r="B231" s="77" t="s">
        <v>239</v>
      </c>
      <c r="C231" s="77">
        <v>0</v>
      </c>
      <c r="D231" s="77">
        <v>1</v>
      </c>
      <c r="E231" s="77">
        <v>3.86</v>
      </c>
      <c r="F231" s="77">
        <v>27</v>
      </c>
      <c r="G231" s="77">
        <v>0</v>
      </c>
      <c r="H231" s="77">
        <v>0</v>
      </c>
      <c r="I231" s="77">
        <v>0</v>
      </c>
      <c r="J231" s="77">
        <v>0</v>
      </c>
      <c r="K231" s="77">
        <v>1</v>
      </c>
      <c r="L231" s="77">
        <v>28</v>
      </c>
      <c r="M231" s="77">
        <v>30</v>
      </c>
      <c r="N231" s="77">
        <v>12</v>
      </c>
      <c r="O231" s="77">
        <v>12</v>
      </c>
      <c r="P231" s="77">
        <v>1</v>
      </c>
      <c r="Q231" s="77">
        <v>10</v>
      </c>
      <c r="R231" s="77">
        <v>3</v>
      </c>
      <c r="S231" s="77">
        <v>12</v>
      </c>
      <c r="T231" s="77">
        <v>124</v>
      </c>
      <c r="U231" s="77">
        <v>0.27300000000000002</v>
      </c>
      <c r="V231" s="77">
        <v>1.43</v>
      </c>
      <c r="W231" s="77">
        <v>1</v>
      </c>
      <c r="X231" s="77">
        <v>11</v>
      </c>
      <c r="Y231" s="77">
        <v>3</v>
      </c>
      <c r="Z231" s="77">
        <v>2</v>
      </c>
      <c r="AA231" s="77">
        <v>33</v>
      </c>
      <c r="AB231" s="77">
        <v>38</v>
      </c>
      <c r="AC231" s="77">
        <v>3</v>
      </c>
      <c r="AD231" s="77">
        <v>0</v>
      </c>
      <c r="AE231" s="77">
        <v>2</v>
      </c>
      <c r="AF231" s="77">
        <v>0</v>
      </c>
      <c r="AG231" s="77">
        <v>0</v>
      </c>
      <c r="AH231" s="77">
        <v>440</v>
      </c>
      <c r="AI231" s="77">
        <v>0</v>
      </c>
      <c r="AJ231" s="77">
        <v>0.87</v>
      </c>
      <c r="AK231" s="77">
        <v>0.33300000000000002</v>
      </c>
      <c r="AL231" s="77">
        <v>0.373</v>
      </c>
      <c r="AM231" s="77">
        <v>0.70599999999999996</v>
      </c>
      <c r="AN231" s="77">
        <v>3.86</v>
      </c>
      <c r="AO231" s="77">
        <v>3.21</v>
      </c>
      <c r="AP231" s="77">
        <v>9.64</v>
      </c>
      <c r="AQ231" s="77">
        <v>1.2</v>
      </c>
      <c r="AR231" s="77">
        <v>15.71</v>
      </c>
    </row>
    <row r="232" spans="1:44" x14ac:dyDescent="0.2">
      <c r="A232" s="42" t="s">
        <v>858</v>
      </c>
      <c r="B232" s="77" t="s">
        <v>239</v>
      </c>
      <c r="C232" s="77">
        <v>16</v>
      </c>
      <c r="D232" s="77">
        <v>10</v>
      </c>
      <c r="E232" s="77">
        <v>3.52</v>
      </c>
      <c r="F232" s="77">
        <v>32</v>
      </c>
      <c r="G232" s="77">
        <v>32</v>
      </c>
      <c r="H232" s="77">
        <v>1</v>
      </c>
      <c r="I232" s="77">
        <v>0</v>
      </c>
      <c r="J232" s="77">
        <v>0</v>
      </c>
      <c r="K232" s="77">
        <v>0</v>
      </c>
      <c r="L232" s="77">
        <v>209.2</v>
      </c>
      <c r="M232" s="77">
        <v>221</v>
      </c>
      <c r="N232" s="77">
        <v>88</v>
      </c>
      <c r="O232" s="77">
        <v>82</v>
      </c>
      <c r="P232" s="77">
        <v>16</v>
      </c>
      <c r="Q232" s="77">
        <v>16</v>
      </c>
      <c r="R232" s="77">
        <v>1</v>
      </c>
      <c r="S232" s="77">
        <v>186</v>
      </c>
      <c r="T232" s="77">
        <v>855</v>
      </c>
      <c r="U232" s="77">
        <v>0.26800000000000002</v>
      </c>
      <c r="V232" s="77">
        <v>1.1299999999999999</v>
      </c>
      <c r="W232" s="77">
        <v>5</v>
      </c>
      <c r="X232" s="77">
        <v>0</v>
      </c>
      <c r="Y232" s="77">
        <v>0</v>
      </c>
      <c r="Z232" s="77">
        <v>16</v>
      </c>
      <c r="AA232" s="77">
        <v>167</v>
      </c>
      <c r="AB232" s="77">
        <v>260</v>
      </c>
      <c r="AC232" s="77">
        <v>1</v>
      </c>
      <c r="AD232" s="77">
        <v>0</v>
      </c>
      <c r="AE232" s="77">
        <v>14</v>
      </c>
      <c r="AF232" s="77">
        <v>1</v>
      </c>
      <c r="AG232" s="77">
        <v>0</v>
      </c>
      <c r="AH232" s="77">
        <v>3046</v>
      </c>
      <c r="AI232" s="77">
        <v>0.61499999999999999</v>
      </c>
      <c r="AJ232" s="77">
        <v>0.64</v>
      </c>
      <c r="AK232" s="77">
        <v>0.28399999999999997</v>
      </c>
      <c r="AL232" s="77">
        <v>0.39</v>
      </c>
      <c r="AM232" s="77">
        <v>0.67400000000000004</v>
      </c>
      <c r="AN232" s="77">
        <v>7.98</v>
      </c>
      <c r="AO232" s="77">
        <v>0.69</v>
      </c>
      <c r="AP232" s="77">
        <v>9.49</v>
      </c>
      <c r="AQ232" s="77">
        <v>11.63</v>
      </c>
      <c r="AR232" s="77">
        <v>14.53</v>
      </c>
    </row>
    <row r="233" spans="1:44" x14ac:dyDescent="0.2">
      <c r="A233" t="s">
        <v>632</v>
      </c>
      <c r="B233" s="77" t="s">
        <v>239</v>
      </c>
      <c r="C233" s="77">
        <v>0</v>
      </c>
      <c r="D233" s="77">
        <v>1</v>
      </c>
      <c r="E233" s="77">
        <v>4.7300000000000004</v>
      </c>
      <c r="F233" s="77">
        <v>3</v>
      </c>
      <c r="G233" s="77">
        <v>3</v>
      </c>
      <c r="H233" s="77">
        <v>0</v>
      </c>
      <c r="I233" s="77">
        <v>0</v>
      </c>
      <c r="J233" s="77">
        <v>0</v>
      </c>
      <c r="K233" s="77">
        <v>0</v>
      </c>
      <c r="L233" s="77">
        <v>13.1</v>
      </c>
      <c r="M233" s="77">
        <v>17</v>
      </c>
      <c r="N233" s="77">
        <v>7</v>
      </c>
      <c r="O233" s="77">
        <v>7</v>
      </c>
      <c r="P233" s="77">
        <v>2</v>
      </c>
      <c r="Q233" s="77">
        <v>9</v>
      </c>
      <c r="R233" s="77">
        <v>0</v>
      </c>
      <c r="S233" s="77">
        <v>12</v>
      </c>
      <c r="T233" s="77">
        <v>64</v>
      </c>
      <c r="U233" s="77">
        <v>0.315</v>
      </c>
      <c r="V233" s="77">
        <v>1.95</v>
      </c>
      <c r="W233" s="77">
        <v>0</v>
      </c>
      <c r="X233" s="77">
        <v>0</v>
      </c>
      <c r="Y233" s="77">
        <v>0</v>
      </c>
      <c r="Z233" s="77">
        <v>1</v>
      </c>
      <c r="AA233" s="77">
        <v>17</v>
      </c>
      <c r="AB233" s="77">
        <v>9</v>
      </c>
      <c r="AC233" s="77">
        <v>1</v>
      </c>
      <c r="AD233" s="77">
        <v>0</v>
      </c>
      <c r="AE233" s="77">
        <v>1</v>
      </c>
      <c r="AF233" s="77">
        <v>1</v>
      </c>
      <c r="AG233" s="77">
        <v>1</v>
      </c>
      <c r="AH233" s="77">
        <v>254</v>
      </c>
      <c r="AI233" s="77">
        <v>0</v>
      </c>
      <c r="AJ233" s="77">
        <v>1.89</v>
      </c>
      <c r="AK233" s="77">
        <v>0.41299999999999998</v>
      </c>
      <c r="AL233" s="77">
        <v>0.48099999999999998</v>
      </c>
      <c r="AM233" s="77">
        <v>0.89400000000000002</v>
      </c>
      <c r="AN233" s="77">
        <v>8.1</v>
      </c>
      <c r="AO233" s="77">
        <v>6.08</v>
      </c>
      <c r="AP233" s="77">
        <v>11.48</v>
      </c>
      <c r="AQ233" s="77">
        <v>1.33</v>
      </c>
      <c r="AR233" s="77">
        <v>19.05</v>
      </c>
    </row>
    <row r="234" spans="1:44" x14ac:dyDescent="0.2">
      <c r="A234" s="42" t="s">
        <v>1224</v>
      </c>
      <c r="B234" s="77" t="s">
        <v>239</v>
      </c>
      <c r="C234" s="77">
        <v>3</v>
      </c>
      <c r="D234" s="77">
        <v>6</v>
      </c>
      <c r="E234" s="77">
        <v>7.88</v>
      </c>
      <c r="F234" s="77">
        <v>10</v>
      </c>
      <c r="G234" s="77">
        <v>9</v>
      </c>
      <c r="H234" s="77">
        <v>0</v>
      </c>
      <c r="I234" s="77">
        <v>0</v>
      </c>
      <c r="J234" s="77">
        <v>0</v>
      </c>
      <c r="K234" s="77">
        <v>0</v>
      </c>
      <c r="L234" s="77">
        <v>45.2</v>
      </c>
      <c r="M234" s="77">
        <v>59</v>
      </c>
      <c r="N234" s="77">
        <v>41</v>
      </c>
      <c r="O234" s="77">
        <v>40</v>
      </c>
      <c r="P234" s="77">
        <v>7</v>
      </c>
      <c r="Q234" s="77">
        <v>22</v>
      </c>
      <c r="R234" s="77">
        <v>1</v>
      </c>
      <c r="S234" s="77">
        <v>44</v>
      </c>
      <c r="T234" s="77">
        <v>213</v>
      </c>
      <c r="U234" s="77">
        <v>0.314</v>
      </c>
      <c r="V234" s="77">
        <v>1.77</v>
      </c>
      <c r="W234" s="77">
        <v>2</v>
      </c>
      <c r="X234" s="77">
        <v>0</v>
      </c>
      <c r="Y234" s="77">
        <v>0</v>
      </c>
      <c r="Z234" s="77">
        <v>3</v>
      </c>
      <c r="AA234" s="77">
        <v>37</v>
      </c>
      <c r="AB234" s="77">
        <v>49</v>
      </c>
      <c r="AC234" s="77">
        <v>3</v>
      </c>
      <c r="AD234" s="77">
        <v>0</v>
      </c>
      <c r="AE234" s="77">
        <v>1</v>
      </c>
      <c r="AF234" s="77">
        <v>0</v>
      </c>
      <c r="AG234" s="77">
        <v>0</v>
      </c>
      <c r="AH234" s="77">
        <v>839</v>
      </c>
      <c r="AI234" s="77">
        <v>0.33300000000000002</v>
      </c>
      <c r="AJ234" s="77">
        <v>0.76</v>
      </c>
      <c r="AK234" s="77">
        <v>0.39</v>
      </c>
      <c r="AL234" s="77">
        <v>0.51100000000000001</v>
      </c>
      <c r="AM234" s="77">
        <v>0.9</v>
      </c>
      <c r="AN234" s="77">
        <v>8.67</v>
      </c>
      <c r="AO234" s="77">
        <v>4.34</v>
      </c>
      <c r="AP234" s="77">
        <v>11.63</v>
      </c>
      <c r="AQ234" s="77">
        <v>2</v>
      </c>
      <c r="AR234" s="77">
        <v>18.37</v>
      </c>
    </row>
    <row r="235" spans="1:44" x14ac:dyDescent="0.2">
      <c r="A235" s="42" t="s">
        <v>871</v>
      </c>
      <c r="B235" s="77" t="s">
        <v>239</v>
      </c>
      <c r="C235" s="77">
        <v>0</v>
      </c>
      <c r="D235" s="77">
        <v>1</v>
      </c>
      <c r="E235" s="77">
        <v>7.06</v>
      </c>
      <c r="F235" s="77">
        <v>6</v>
      </c>
      <c r="G235" s="77">
        <v>5</v>
      </c>
      <c r="H235" s="77">
        <v>0</v>
      </c>
      <c r="I235" s="77">
        <v>0</v>
      </c>
      <c r="J235" s="77">
        <v>0</v>
      </c>
      <c r="K235" s="77">
        <v>0</v>
      </c>
      <c r="L235" s="77">
        <v>21.2</v>
      </c>
      <c r="M235" s="77">
        <v>37</v>
      </c>
      <c r="N235" s="77">
        <v>21</v>
      </c>
      <c r="O235" s="77">
        <v>17</v>
      </c>
      <c r="P235" s="77">
        <v>4</v>
      </c>
      <c r="Q235" s="77">
        <v>11</v>
      </c>
      <c r="R235" s="77">
        <v>0</v>
      </c>
      <c r="S235" s="77">
        <v>14</v>
      </c>
      <c r="T235" s="77">
        <v>114</v>
      </c>
      <c r="U235" s="77">
        <v>0.36299999999999999</v>
      </c>
      <c r="V235" s="77">
        <v>2.2200000000000002</v>
      </c>
      <c r="W235" s="77">
        <v>1</v>
      </c>
      <c r="X235" s="77">
        <v>1</v>
      </c>
      <c r="Y235" s="77">
        <v>0</v>
      </c>
      <c r="Z235" s="77">
        <v>2</v>
      </c>
      <c r="AA235" s="77">
        <v>26</v>
      </c>
      <c r="AB235" s="77">
        <v>25</v>
      </c>
      <c r="AC235" s="77">
        <v>0</v>
      </c>
      <c r="AD235" s="77">
        <v>0</v>
      </c>
      <c r="AE235" s="77">
        <v>3</v>
      </c>
      <c r="AF235" s="77">
        <v>2</v>
      </c>
      <c r="AG235" s="77">
        <v>1</v>
      </c>
      <c r="AH235" s="77">
        <v>431</v>
      </c>
      <c r="AI235" s="77">
        <v>0</v>
      </c>
      <c r="AJ235" s="77">
        <v>1.04</v>
      </c>
      <c r="AK235" s="77">
        <v>0.43</v>
      </c>
      <c r="AL235" s="77">
        <v>0.53900000000000003</v>
      </c>
      <c r="AM235" s="77">
        <v>0.96899999999999997</v>
      </c>
      <c r="AN235" s="77">
        <v>5.82</v>
      </c>
      <c r="AO235" s="77">
        <v>4.57</v>
      </c>
      <c r="AP235" s="77">
        <v>15.37</v>
      </c>
      <c r="AQ235" s="77">
        <v>1.27</v>
      </c>
      <c r="AR235" s="77">
        <v>19.89</v>
      </c>
    </row>
    <row r="236" spans="1:44" x14ac:dyDescent="0.2">
      <c r="A236" s="42" t="s">
        <v>538</v>
      </c>
      <c r="B236" s="77" t="s">
        <v>239</v>
      </c>
      <c r="C236" s="77">
        <v>6</v>
      </c>
      <c r="D236" s="77">
        <v>12</v>
      </c>
      <c r="E236" s="77">
        <v>5.38</v>
      </c>
      <c r="F236" s="77">
        <v>27</v>
      </c>
      <c r="G236" s="77">
        <v>27</v>
      </c>
      <c r="H236" s="77">
        <v>1</v>
      </c>
      <c r="I236" s="77">
        <v>0</v>
      </c>
      <c r="J236" s="77">
        <v>0</v>
      </c>
      <c r="K236" s="77">
        <v>0</v>
      </c>
      <c r="L236" s="77">
        <v>159</v>
      </c>
      <c r="M236" s="77">
        <v>203</v>
      </c>
      <c r="N236" s="77">
        <v>96</v>
      </c>
      <c r="O236" s="77">
        <v>95</v>
      </c>
      <c r="P236" s="77">
        <v>22</v>
      </c>
      <c r="Q236" s="77">
        <v>38</v>
      </c>
      <c r="R236" s="77">
        <v>1</v>
      </c>
      <c r="S236" s="77">
        <v>115</v>
      </c>
      <c r="T236" s="77">
        <v>695</v>
      </c>
      <c r="U236" s="77">
        <v>0.316</v>
      </c>
      <c r="V236" s="77">
        <v>1.52</v>
      </c>
      <c r="W236" s="77">
        <v>5</v>
      </c>
      <c r="X236" s="77">
        <v>0</v>
      </c>
      <c r="Y236" s="77">
        <v>0</v>
      </c>
      <c r="Z236" s="77">
        <v>16</v>
      </c>
      <c r="AA236" s="77">
        <v>162</v>
      </c>
      <c r="AB236" s="77">
        <v>172</v>
      </c>
      <c r="AC236" s="77">
        <v>5</v>
      </c>
      <c r="AD236" s="77">
        <v>0</v>
      </c>
      <c r="AE236" s="77">
        <v>16</v>
      </c>
      <c r="AF236" s="77">
        <v>5</v>
      </c>
      <c r="AG236" s="77">
        <v>2</v>
      </c>
      <c r="AH236" s="77">
        <v>2641</v>
      </c>
      <c r="AI236" s="77">
        <v>0.33300000000000002</v>
      </c>
      <c r="AJ236" s="77">
        <v>0.94</v>
      </c>
      <c r="AK236" s="77">
        <v>0.35599999999999998</v>
      </c>
      <c r="AL236" s="77">
        <v>0.505</v>
      </c>
      <c r="AM236" s="77">
        <v>0.86099999999999999</v>
      </c>
      <c r="AN236" s="77">
        <v>6.51</v>
      </c>
      <c r="AO236" s="77">
        <v>2.15</v>
      </c>
      <c r="AP236" s="77">
        <v>11.49</v>
      </c>
      <c r="AQ236" s="77">
        <v>3.03</v>
      </c>
      <c r="AR236" s="77">
        <v>16.61</v>
      </c>
    </row>
    <row r="237" spans="1:44" x14ac:dyDescent="0.2">
      <c r="A237" t="s">
        <v>1222</v>
      </c>
      <c r="B237" s="77" t="s">
        <v>239</v>
      </c>
      <c r="C237" s="77">
        <v>0</v>
      </c>
      <c r="D237" s="77">
        <v>1</v>
      </c>
      <c r="E237" s="77">
        <v>7.11</v>
      </c>
      <c r="F237" s="77">
        <v>7</v>
      </c>
      <c r="G237" s="77">
        <v>0</v>
      </c>
      <c r="H237" s="77">
        <v>0</v>
      </c>
      <c r="I237" s="77">
        <v>0</v>
      </c>
      <c r="J237" s="77">
        <v>0</v>
      </c>
      <c r="K237" s="77">
        <v>0</v>
      </c>
      <c r="L237" s="77">
        <v>6.1</v>
      </c>
      <c r="M237" s="77">
        <v>6</v>
      </c>
      <c r="N237" s="77">
        <v>5</v>
      </c>
      <c r="O237" s="77">
        <v>5</v>
      </c>
      <c r="P237" s="77">
        <v>2</v>
      </c>
      <c r="Q237" s="77">
        <v>3</v>
      </c>
      <c r="R237" s="77">
        <v>0</v>
      </c>
      <c r="S237" s="77">
        <v>5</v>
      </c>
      <c r="T237" s="77">
        <v>27</v>
      </c>
      <c r="U237" s="77">
        <v>0.26100000000000001</v>
      </c>
      <c r="V237" s="77">
        <v>1.42</v>
      </c>
      <c r="W237" s="77">
        <v>0</v>
      </c>
      <c r="X237" s="77">
        <v>2</v>
      </c>
      <c r="Y237" s="77">
        <v>0</v>
      </c>
      <c r="Z237" s="77">
        <v>1</v>
      </c>
      <c r="AA237" s="77">
        <v>5</v>
      </c>
      <c r="AB237" s="77">
        <v>8</v>
      </c>
      <c r="AC237" s="77">
        <v>2</v>
      </c>
      <c r="AD237" s="77">
        <v>0</v>
      </c>
      <c r="AE237" s="77">
        <v>0</v>
      </c>
      <c r="AF237" s="77">
        <v>0</v>
      </c>
      <c r="AG237" s="77">
        <v>0</v>
      </c>
      <c r="AH237" s="77">
        <v>123</v>
      </c>
      <c r="AI237" s="77">
        <v>0</v>
      </c>
      <c r="AJ237" s="77">
        <v>0.63</v>
      </c>
      <c r="AK237" s="77">
        <v>0.33300000000000002</v>
      </c>
      <c r="AL237" s="77">
        <v>0.60899999999999999</v>
      </c>
      <c r="AM237" s="77">
        <v>0.94199999999999995</v>
      </c>
      <c r="AN237" s="77">
        <v>7.11</v>
      </c>
      <c r="AO237" s="77">
        <v>4.26</v>
      </c>
      <c r="AP237" s="77">
        <v>8.5299999999999994</v>
      </c>
      <c r="AQ237" s="77">
        <v>1.67</v>
      </c>
      <c r="AR237" s="77">
        <v>19.420000000000002</v>
      </c>
    </row>
    <row r="238" spans="1:44" x14ac:dyDescent="0.2">
      <c r="A238" t="s">
        <v>840</v>
      </c>
      <c r="B238" s="77" t="s">
        <v>239</v>
      </c>
      <c r="C238" s="77">
        <v>0</v>
      </c>
      <c r="D238" s="77">
        <v>3</v>
      </c>
      <c r="E238" s="77">
        <v>7.99</v>
      </c>
      <c r="F238" s="77">
        <v>5</v>
      </c>
      <c r="G238" s="77">
        <v>5</v>
      </c>
      <c r="H238" s="77">
        <v>0</v>
      </c>
      <c r="I238" s="77">
        <v>0</v>
      </c>
      <c r="J238" s="77">
        <v>0</v>
      </c>
      <c r="K238" s="77">
        <v>0</v>
      </c>
      <c r="L238" s="77">
        <v>23.2</v>
      </c>
      <c r="M238" s="77">
        <v>29</v>
      </c>
      <c r="N238" s="77">
        <v>23</v>
      </c>
      <c r="O238" s="77">
        <v>21</v>
      </c>
      <c r="P238" s="77">
        <v>5</v>
      </c>
      <c r="Q238" s="77">
        <v>18</v>
      </c>
      <c r="R238" s="77">
        <v>0</v>
      </c>
      <c r="S238" s="77">
        <v>10</v>
      </c>
      <c r="T238" s="77">
        <v>119</v>
      </c>
      <c r="U238" s="77">
        <v>0.30499999999999999</v>
      </c>
      <c r="V238" s="77">
        <v>1.99</v>
      </c>
      <c r="W238" s="77">
        <v>2</v>
      </c>
      <c r="X238" s="77">
        <v>0</v>
      </c>
      <c r="Y238" s="77">
        <v>0</v>
      </c>
      <c r="Z238" s="77">
        <v>0</v>
      </c>
      <c r="AA238" s="77">
        <v>29</v>
      </c>
      <c r="AB238" s="77">
        <v>31</v>
      </c>
      <c r="AC238" s="77">
        <v>1</v>
      </c>
      <c r="AD238" s="77">
        <v>0</v>
      </c>
      <c r="AE238" s="77">
        <v>5</v>
      </c>
      <c r="AF238" s="77">
        <v>0</v>
      </c>
      <c r="AG238" s="77">
        <v>0</v>
      </c>
      <c r="AH238" s="77">
        <v>457</v>
      </c>
      <c r="AI238" s="77">
        <v>0</v>
      </c>
      <c r="AJ238" s="77">
        <v>0.94</v>
      </c>
      <c r="AK238" s="77">
        <v>0.41899999999999998</v>
      </c>
      <c r="AL238" s="77">
        <v>0.505</v>
      </c>
      <c r="AM238" s="77">
        <v>0.92400000000000004</v>
      </c>
      <c r="AN238" s="77">
        <v>3.8</v>
      </c>
      <c r="AO238" s="77">
        <v>6.85</v>
      </c>
      <c r="AP238" s="77">
        <v>11.03</v>
      </c>
      <c r="AQ238" s="77">
        <v>0.56000000000000005</v>
      </c>
      <c r="AR238" s="77">
        <v>19.309999999999999</v>
      </c>
    </row>
    <row r="239" spans="1:44" x14ac:dyDescent="0.2">
      <c r="A239" s="42" t="s">
        <v>832</v>
      </c>
      <c r="B239" s="77" t="s">
        <v>239</v>
      </c>
      <c r="C239" s="77">
        <v>4</v>
      </c>
      <c r="D239" s="77">
        <v>3</v>
      </c>
      <c r="E239" s="77">
        <v>3.65</v>
      </c>
      <c r="F239" s="77">
        <v>63</v>
      </c>
      <c r="G239" s="77">
        <v>0</v>
      </c>
      <c r="H239" s="77">
        <v>0</v>
      </c>
      <c r="I239" s="77">
        <v>0</v>
      </c>
      <c r="J239" s="77">
        <v>34</v>
      </c>
      <c r="K239" s="77">
        <v>41</v>
      </c>
      <c r="L239" s="77">
        <v>61.2</v>
      </c>
      <c r="M239" s="77">
        <v>62</v>
      </c>
      <c r="N239" s="77">
        <v>29</v>
      </c>
      <c r="O239" s="77">
        <v>25</v>
      </c>
      <c r="P239" s="77">
        <v>7</v>
      </c>
      <c r="Q239" s="77">
        <v>11</v>
      </c>
      <c r="R239" s="77">
        <v>2</v>
      </c>
      <c r="S239" s="77">
        <v>66</v>
      </c>
      <c r="T239" s="77">
        <v>260</v>
      </c>
      <c r="U239" s="77">
        <v>0.25800000000000001</v>
      </c>
      <c r="V239" s="77">
        <v>1.18</v>
      </c>
      <c r="W239" s="77">
        <v>2</v>
      </c>
      <c r="X239" s="77">
        <v>56</v>
      </c>
      <c r="Y239" s="77">
        <v>0</v>
      </c>
      <c r="Z239" s="77">
        <v>2</v>
      </c>
      <c r="AA239" s="77">
        <v>46</v>
      </c>
      <c r="AB239" s="77">
        <v>73</v>
      </c>
      <c r="AC239" s="77">
        <v>3</v>
      </c>
      <c r="AD239" s="77">
        <v>0</v>
      </c>
      <c r="AE239" s="77">
        <v>2</v>
      </c>
      <c r="AF239" s="77">
        <v>2</v>
      </c>
      <c r="AG239" s="77">
        <v>1</v>
      </c>
      <c r="AH239" s="77">
        <v>946</v>
      </c>
      <c r="AI239" s="77">
        <v>0.57099999999999995</v>
      </c>
      <c r="AJ239" s="77">
        <v>0.63</v>
      </c>
      <c r="AK239" s="77">
        <v>0.29099999999999998</v>
      </c>
      <c r="AL239" s="77">
        <v>0.42899999999999999</v>
      </c>
      <c r="AM239" s="77">
        <v>0.72</v>
      </c>
      <c r="AN239" s="77">
        <v>9.6300000000000008</v>
      </c>
      <c r="AO239" s="77">
        <v>1.61</v>
      </c>
      <c r="AP239" s="77">
        <v>9.0500000000000007</v>
      </c>
      <c r="AQ239" s="77">
        <v>6</v>
      </c>
      <c r="AR239" s="77">
        <v>15.34</v>
      </c>
    </row>
    <row r="240" spans="1:44" x14ac:dyDescent="0.2">
      <c r="A240" s="42" t="s">
        <v>1221</v>
      </c>
      <c r="B240" s="77" t="s">
        <v>239</v>
      </c>
      <c r="C240" s="77">
        <v>2</v>
      </c>
      <c r="D240" s="77">
        <v>5</v>
      </c>
      <c r="E240" s="77">
        <v>5.07</v>
      </c>
      <c r="F240" s="77">
        <v>11</v>
      </c>
      <c r="G240" s="77">
        <v>11</v>
      </c>
      <c r="H240" s="77">
        <v>0</v>
      </c>
      <c r="I240" s="77">
        <v>0</v>
      </c>
      <c r="J240" s="77">
        <v>0</v>
      </c>
      <c r="K240" s="77">
        <v>0</v>
      </c>
      <c r="L240" s="77">
        <v>60.1</v>
      </c>
      <c r="M240" s="77">
        <v>66</v>
      </c>
      <c r="N240" s="77">
        <v>37</v>
      </c>
      <c r="O240" s="77">
        <v>34</v>
      </c>
      <c r="P240" s="77">
        <v>8</v>
      </c>
      <c r="Q240" s="77">
        <v>14</v>
      </c>
      <c r="R240" s="77">
        <v>0</v>
      </c>
      <c r="S240" s="77">
        <v>50</v>
      </c>
      <c r="T240" s="77">
        <v>258</v>
      </c>
      <c r="U240" s="77">
        <v>0.27800000000000002</v>
      </c>
      <c r="V240" s="77">
        <v>1.33</v>
      </c>
      <c r="W240" s="77">
        <v>1</v>
      </c>
      <c r="X240" s="77">
        <v>0</v>
      </c>
      <c r="Y240" s="77">
        <v>0</v>
      </c>
      <c r="Z240" s="77">
        <v>2</v>
      </c>
      <c r="AA240" s="77">
        <v>45</v>
      </c>
      <c r="AB240" s="77">
        <v>82</v>
      </c>
      <c r="AC240" s="77">
        <v>2</v>
      </c>
      <c r="AD240" s="77">
        <v>0</v>
      </c>
      <c r="AE240" s="77">
        <v>3</v>
      </c>
      <c r="AF240" s="77">
        <v>1</v>
      </c>
      <c r="AG240" s="77">
        <v>1</v>
      </c>
      <c r="AH240" s="77">
        <v>1012</v>
      </c>
      <c r="AI240" s="77">
        <v>0.28599999999999998</v>
      </c>
      <c r="AJ240" s="77">
        <v>0.55000000000000004</v>
      </c>
      <c r="AK240" s="77">
        <v>0.316</v>
      </c>
      <c r="AL240" s="77">
        <v>0.443</v>
      </c>
      <c r="AM240" s="77">
        <v>0.75900000000000001</v>
      </c>
      <c r="AN240" s="77">
        <v>7.46</v>
      </c>
      <c r="AO240" s="77">
        <v>2.09</v>
      </c>
      <c r="AP240" s="77">
        <v>9.85</v>
      </c>
      <c r="AQ240" s="77">
        <v>3.57</v>
      </c>
      <c r="AR240" s="77">
        <v>16.77</v>
      </c>
    </row>
    <row r="241" spans="1:44" x14ac:dyDescent="0.2">
      <c r="A241" s="42" t="s">
        <v>836</v>
      </c>
      <c r="B241" s="77" t="s">
        <v>239</v>
      </c>
      <c r="C241" s="77">
        <v>2</v>
      </c>
      <c r="D241" s="77">
        <v>0</v>
      </c>
      <c r="E241" s="77">
        <v>2.86</v>
      </c>
      <c r="F241" s="77">
        <v>25</v>
      </c>
      <c r="G241" s="77">
        <v>0</v>
      </c>
      <c r="H241" s="77">
        <v>0</v>
      </c>
      <c r="I241" s="77">
        <v>0</v>
      </c>
      <c r="J241" s="77">
        <v>0</v>
      </c>
      <c r="K241" s="77">
        <v>1</v>
      </c>
      <c r="L241" s="77">
        <v>28.1</v>
      </c>
      <c r="M241" s="77">
        <v>30</v>
      </c>
      <c r="N241" s="77">
        <v>10</v>
      </c>
      <c r="O241" s="77">
        <v>9</v>
      </c>
      <c r="P241" s="77">
        <v>3</v>
      </c>
      <c r="Q241" s="77">
        <v>8</v>
      </c>
      <c r="R241" s="77">
        <v>2</v>
      </c>
      <c r="S241" s="77">
        <v>14</v>
      </c>
      <c r="T241" s="77">
        <v>122</v>
      </c>
      <c r="U241" s="77">
        <v>0.27800000000000002</v>
      </c>
      <c r="V241" s="77">
        <v>1.34</v>
      </c>
      <c r="W241" s="77">
        <v>1</v>
      </c>
      <c r="X241" s="77">
        <v>5</v>
      </c>
      <c r="Y241" s="77">
        <v>2</v>
      </c>
      <c r="Z241" s="77">
        <v>1</v>
      </c>
      <c r="AA241" s="77">
        <v>39</v>
      </c>
      <c r="AB241" s="77">
        <v>30</v>
      </c>
      <c r="AC241" s="77">
        <v>1</v>
      </c>
      <c r="AD241" s="77">
        <v>0</v>
      </c>
      <c r="AE241" s="77">
        <v>4</v>
      </c>
      <c r="AF241" s="77">
        <v>1</v>
      </c>
      <c r="AG241" s="77">
        <v>0</v>
      </c>
      <c r="AH241" s="77">
        <v>387</v>
      </c>
      <c r="AI241" s="77">
        <v>1</v>
      </c>
      <c r="AJ241" s="77">
        <v>1.3</v>
      </c>
      <c r="AK241" s="77">
        <v>0.32500000000000001</v>
      </c>
      <c r="AL241" s="77">
        <v>0.45400000000000001</v>
      </c>
      <c r="AM241" s="77">
        <v>0.77900000000000003</v>
      </c>
      <c r="AN241" s="77">
        <v>4.45</v>
      </c>
      <c r="AO241" s="77">
        <v>2.54</v>
      </c>
      <c r="AP241" s="77">
        <v>9.5299999999999994</v>
      </c>
      <c r="AQ241" s="77">
        <v>1.75</v>
      </c>
      <c r="AR241" s="77">
        <v>13.66</v>
      </c>
    </row>
    <row r="242" spans="1:44" x14ac:dyDescent="0.2">
      <c r="A242" s="42" t="s">
        <v>833</v>
      </c>
      <c r="B242" s="77" t="s">
        <v>239</v>
      </c>
      <c r="C242" s="77">
        <v>3</v>
      </c>
      <c r="D242" s="77">
        <v>2</v>
      </c>
      <c r="E242" s="77">
        <v>4.5999999999999996</v>
      </c>
      <c r="F242" s="77">
        <v>50</v>
      </c>
      <c r="G242" s="77">
        <v>4</v>
      </c>
      <c r="H242" s="77">
        <v>0</v>
      </c>
      <c r="I242" s="77">
        <v>0</v>
      </c>
      <c r="J242" s="77">
        <v>0</v>
      </c>
      <c r="K242" s="77">
        <v>1</v>
      </c>
      <c r="L242" s="77">
        <v>86</v>
      </c>
      <c r="M242" s="77">
        <v>100</v>
      </c>
      <c r="N242" s="77">
        <v>48</v>
      </c>
      <c r="O242" s="77">
        <v>44</v>
      </c>
      <c r="P242" s="77">
        <v>5</v>
      </c>
      <c r="Q242" s="77">
        <v>28</v>
      </c>
      <c r="R242" s="77">
        <v>5</v>
      </c>
      <c r="S242" s="77">
        <v>47</v>
      </c>
      <c r="T242" s="77">
        <v>378</v>
      </c>
      <c r="U242" s="77">
        <v>0.28799999999999998</v>
      </c>
      <c r="V242" s="77">
        <v>1.49</v>
      </c>
      <c r="W242" s="77">
        <v>0</v>
      </c>
      <c r="X242" s="77">
        <v>11</v>
      </c>
      <c r="Y242" s="77">
        <v>3</v>
      </c>
      <c r="Z242" s="77">
        <v>11</v>
      </c>
      <c r="AA242" s="77">
        <v>101</v>
      </c>
      <c r="AB242" s="77">
        <v>102</v>
      </c>
      <c r="AC242" s="77">
        <v>0</v>
      </c>
      <c r="AD242" s="77">
        <v>2</v>
      </c>
      <c r="AE242" s="77">
        <v>2</v>
      </c>
      <c r="AF242" s="77">
        <v>0</v>
      </c>
      <c r="AG242" s="77">
        <v>0</v>
      </c>
      <c r="AH242" s="77">
        <v>1405</v>
      </c>
      <c r="AI242" s="77">
        <v>0.6</v>
      </c>
      <c r="AJ242" s="77">
        <v>0.99</v>
      </c>
      <c r="AK242" s="77">
        <v>0.34</v>
      </c>
      <c r="AL242" s="77">
        <v>0.41199999999999998</v>
      </c>
      <c r="AM242" s="77">
        <v>0.752</v>
      </c>
      <c r="AN242" s="77">
        <v>4.92</v>
      </c>
      <c r="AO242" s="77">
        <v>2.93</v>
      </c>
      <c r="AP242" s="77">
        <v>10.47</v>
      </c>
      <c r="AQ242" s="77">
        <v>1.68</v>
      </c>
      <c r="AR242" s="77">
        <v>16.34</v>
      </c>
    </row>
    <row r="243" spans="1:44" x14ac:dyDescent="0.2">
      <c r="A243" s="42" t="s">
        <v>831</v>
      </c>
      <c r="B243" s="77" t="s">
        <v>239</v>
      </c>
      <c r="C243" s="77">
        <v>2</v>
      </c>
      <c r="D243" s="77">
        <v>1</v>
      </c>
      <c r="E243" s="77">
        <v>3.4</v>
      </c>
      <c r="F243" s="77">
        <v>54</v>
      </c>
      <c r="G243" s="77">
        <v>0</v>
      </c>
      <c r="H243" s="77">
        <v>0</v>
      </c>
      <c r="I243" s="77">
        <v>0</v>
      </c>
      <c r="J243" s="77">
        <v>0</v>
      </c>
      <c r="K243" s="77">
        <v>1</v>
      </c>
      <c r="L243" s="77">
        <v>47.2</v>
      </c>
      <c r="M243" s="77">
        <v>51</v>
      </c>
      <c r="N243" s="77">
        <v>19</v>
      </c>
      <c r="O243" s="77">
        <v>18</v>
      </c>
      <c r="P243" s="77">
        <v>3</v>
      </c>
      <c r="Q243" s="77">
        <v>16</v>
      </c>
      <c r="R243" s="77">
        <v>1</v>
      </c>
      <c r="S243" s="77">
        <v>35</v>
      </c>
      <c r="T243" s="77">
        <v>206</v>
      </c>
      <c r="U243" s="77">
        <v>0.28000000000000003</v>
      </c>
      <c r="V243" s="77">
        <v>1.41</v>
      </c>
      <c r="W243" s="77">
        <v>1</v>
      </c>
      <c r="X243" s="77">
        <v>7</v>
      </c>
      <c r="Y243" s="77">
        <v>7</v>
      </c>
      <c r="Z243" s="77">
        <v>2</v>
      </c>
      <c r="AA243" s="77">
        <v>39</v>
      </c>
      <c r="AB243" s="77">
        <v>64</v>
      </c>
      <c r="AC243" s="77">
        <v>0</v>
      </c>
      <c r="AD243" s="77">
        <v>0</v>
      </c>
      <c r="AE243" s="77">
        <v>5</v>
      </c>
      <c r="AF243" s="77">
        <v>1</v>
      </c>
      <c r="AG243" s="77">
        <v>1</v>
      </c>
      <c r="AH243" s="77">
        <v>813</v>
      </c>
      <c r="AI243" s="77">
        <v>0.66700000000000004</v>
      </c>
      <c r="AJ243" s="77">
        <v>0.61</v>
      </c>
      <c r="AK243" s="77">
        <v>0.33200000000000002</v>
      </c>
      <c r="AL243" s="77">
        <v>0.40699999999999997</v>
      </c>
      <c r="AM243" s="77">
        <v>0.73799999999999999</v>
      </c>
      <c r="AN243" s="77">
        <v>6.61</v>
      </c>
      <c r="AO243" s="77">
        <v>3.02</v>
      </c>
      <c r="AP243" s="77">
        <v>9.6300000000000008</v>
      </c>
      <c r="AQ243" s="77">
        <v>2.19</v>
      </c>
      <c r="AR243" s="77">
        <v>17.059999999999999</v>
      </c>
    </row>
    <row r="244" spans="1:44" x14ac:dyDescent="0.2">
      <c r="A244" t="s">
        <v>1219</v>
      </c>
      <c r="B244" s="77" t="s">
        <v>239</v>
      </c>
      <c r="C244" s="77">
        <v>0</v>
      </c>
      <c r="D244" s="77">
        <v>0</v>
      </c>
      <c r="E244" s="77">
        <v>2.4500000000000002</v>
      </c>
      <c r="F244" s="77">
        <v>7</v>
      </c>
      <c r="G244" s="77">
        <v>0</v>
      </c>
      <c r="H244" s="77">
        <v>0</v>
      </c>
      <c r="I244" s="77">
        <v>0</v>
      </c>
      <c r="J244" s="77">
        <v>0</v>
      </c>
      <c r="K244" s="77">
        <v>0</v>
      </c>
      <c r="L244" s="77">
        <v>7.1</v>
      </c>
      <c r="M244" s="77">
        <v>8</v>
      </c>
      <c r="N244" s="77">
        <v>2</v>
      </c>
      <c r="O244" s="77">
        <v>2</v>
      </c>
      <c r="P244" s="77">
        <v>0</v>
      </c>
      <c r="Q244" s="77">
        <v>2</v>
      </c>
      <c r="R244" s="77">
        <v>1</v>
      </c>
      <c r="S244" s="77">
        <v>6</v>
      </c>
      <c r="T244" s="77">
        <v>31</v>
      </c>
      <c r="U244" s="77">
        <v>0.28599999999999998</v>
      </c>
      <c r="V244" s="77">
        <v>1.36</v>
      </c>
      <c r="W244" s="77">
        <v>0</v>
      </c>
      <c r="X244" s="77">
        <v>2</v>
      </c>
      <c r="Y244" s="77">
        <v>1</v>
      </c>
      <c r="Z244" s="77">
        <v>1</v>
      </c>
      <c r="AA244" s="77">
        <v>5</v>
      </c>
      <c r="AB244" s="77">
        <v>10</v>
      </c>
      <c r="AC244" s="77">
        <v>0</v>
      </c>
      <c r="AD244" s="77">
        <v>0</v>
      </c>
      <c r="AE244" s="77">
        <v>0</v>
      </c>
      <c r="AF244" s="77">
        <v>0</v>
      </c>
      <c r="AG244" s="77">
        <v>0</v>
      </c>
      <c r="AH244" s="77">
        <v>102</v>
      </c>
      <c r="AI244" s="77" t="s">
        <v>342</v>
      </c>
      <c r="AJ244" s="77">
        <v>0.5</v>
      </c>
      <c r="AK244" s="77">
        <v>0.32300000000000001</v>
      </c>
      <c r="AL244" s="77">
        <v>0.39300000000000002</v>
      </c>
      <c r="AM244" s="77">
        <v>0.71499999999999997</v>
      </c>
      <c r="AN244" s="77">
        <v>7.36</v>
      </c>
      <c r="AO244" s="77">
        <v>2.4500000000000002</v>
      </c>
      <c r="AP244" s="77">
        <v>9.82</v>
      </c>
      <c r="AQ244" s="77">
        <v>3</v>
      </c>
      <c r="AR244" s="77">
        <v>13.91</v>
      </c>
    </row>
    <row r="245" spans="1:44" x14ac:dyDescent="0.2">
      <c r="A245" s="42" t="s">
        <v>830</v>
      </c>
      <c r="B245" s="77" t="s">
        <v>239</v>
      </c>
      <c r="C245" s="77">
        <v>0</v>
      </c>
      <c r="D245" s="77">
        <v>0</v>
      </c>
      <c r="E245" s="77">
        <v>4.74</v>
      </c>
      <c r="F245" s="77">
        <v>25</v>
      </c>
      <c r="G245" s="77">
        <v>0</v>
      </c>
      <c r="H245" s="77">
        <v>0</v>
      </c>
      <c r="I245" s="77">
        <v>0</v>
      </c>
      <c r="J245" s="77">
        <v>0</v>
      </c>
      <c r="K245" s="77">
        <v>0</v>
      </c>
      <c r="L245" s="77">
        <v>19</v>
      </c>
      <c r="M245" s="77">
        <v>23</v>
      </c>
      <c r="N245" s="77">
        <v>13</v>
      </c>
      <c r="O245" s="77">
        <v>10</v>
      </c>
      <c r="P245" s="77">
        <v>2</v>
      </c>
      <c r="Q245" s="77">
        <v>6</v>
      </c>
      <c r="R245" s="77">
        <v>0</v>
      </c>
      <c r="S245" s="77">
        <v>16</v>
      </c>
      <c r="T245" s="77">
        <v>87</v>
      </c>
      <c r="U245" s="77">
        <v>0.307</v>
      </c>
      <c r="V245" s="77">
        <v>1.53</v>
      </c>
      <c r="W245" s="77">
        <v>2</v>
      </c>
      <c r="X245" s="77">
        <v>8</v>
      </c>
      <c r="Y245" s="77">
        <v>4</v>
      </c>
      <c r="Z245" s="77">
        <v>2</v>
      </c>
      <c r="AA245" s="77">
        <v>20</v>
      </c>
      <c r="AB245" s="77">
        <v>19</v>
      </c>
      <c r="AC245" s="77">
        <v>1</v>
      </c>
      <c r="AD245" s="77">
        <v>0</v>
      </c>
      <c r="AE245" s="77">
        <v>4</v>
      </c>
      <c r="AF245" s="77">
        <v>0</v>
      </c>
      <c r="AG245" s="77">
        <v>1</v>
      </c>
      <c r="AH245" s="77">
        <v>332</v>
      </c>
      <c r="AI245" s="77" t="s">
        <v>342</v>
      </c>
      <c r="AJ245" s="77">
        <v>1.05</v>
      </c>
      <c r="AK245" s="77">
        <v>0.36899999999999999</v>
      </c>
      <c r="AL245" s="77">
        <v>0.45300000000000001</v>
      </c>
      <c r="AM245" s="77">
        <v>0.82199999999999995</v>
      </c>
      <c r="AN245" s="77">
        <v>7.58</v>
      </c>
      <c r="AO245" s="77">
        <v>2.84</v>
      </c>
      <c r="AP245" s="77">
        <v>10.89</v>
      </c>
      <c r="AQ245" s="77">
        <v>2.67</v>
      </c>
      <c r="AR245" s="77">
        <v>17.47</v>
      </c>
    </row>
    <row r="246" spans="1:44" x14ac:dyDescent="0.2">
      <c r="A246"/>
      <c r="C246"/>
      <c r="E246"/>
      <c r="F246"/>
      <c r="G246"/>
      <c r="I246"/>
      <c r="J246"/>
      <c r="K246"/>
      <c r="L246"/>
      <c r="Q246"/>
      <c r="S246"/>
      <c r="U246"/>
      <c r="V246"/>
      <c r="W246"/>
      <c r="AH246"/>
      <c r="AI246"/>
      <c r="AJ246"/>
      <c r="AK246"/>
      <c r="AL246"/>
      <c r="AM246"/>
      <c r="AN246"/>
      <c r="AO246"/>
      <c r="AP246"/>
      <c r="AQ246"/>
      <c r="AR246"/>
    </row>
    <row r="247" spans="1:44" ht="25.5" x14ac:dyDescent="0.2">
      <c r="A247" s="185" t="s">
        <v>151</v>
      </c>
      <c r="B247" s="185" t="s">
        <v>245</v>
      </c>
      <c r="C247" s="185" t="s">
        <v>301</v>
      </c>
      <c r="D247" s="185" t="s">
        <v>302</v>
      </c>
      <c r="E247" s="185" t="s">
        <v>152</v>
      </c>
      <c r="F247" s="185" t="s">
        <v>303</v>
      </c>
      <c r="G247" s="185" t="s">
        <v>304</v>
      </c>
      <c r="H247" s="185" t="s">
        <v>316</v>
      </c>
      <c r="I247" s="185" t="s">
        <v>317</v>
      </c>
      <c r="J247" s="185" t="s">
        <v>305</v>
      </c>
      <c r="K247" s="185" t="s">
        <v>306</v>
      </c>
      <c r="L247" s="185" t="s">
        <v>307</v>
      </c>
      <c r="M247" s="185" t="s">
        <v>308</v>
      </c>
      <c r="N247" s="185" t="s">
        <v>309</v>
      </c>
      <c r="O247" s="185" t="s">
        <v>310</v>
      </c>
      <c r="P247" s="185" t="s">
        <v>311</v>
      </c>
      <c r="Q247" s="185" t="s">
        <v>312</v>
      </c>
      <c r="R247" s="185" t="s">
        <v>319</v>
      </c>
      <c r="S247" s="185" t="s">
        <v>313</v>
      </c>
      <c r="T247" s="185" t="s">
        <v>330</v>
      </c>
      <c r="U247" s="185" t="s">
        <v>314</v>
      </c>
      <c r="V247" s="185" t="s">
        <v>315</v>
      </c>
      <c r="W247" s="185" t="s">
        <v>318</v>
      </c>
      <c r="X247" s="185" t="s">
        <v>320</v>
      </c>
      <c r="Y247" s="185" t="s">
        <v>321</v>
      </c>
      <c r="Z247" s="185" t="s">
        <v>322</v>
      </c>
      <c r="AA247" s="185" t="s">
        <v>323</v>
      </c>
      <c r="AB247" s="185" t="s">
        <v>324</v>
      </c>
      <c r="AC247" s="185" t="s">
        <v>325</v>
      </c>
      <c r="AD247" s="185" t="s">
        <v>326</v>
      </c>
      <c r="AE247" s="185" t="s">
        <v>327</v>
      </c>
      <c r="AF247" s="185" t="s">
        <v>328</v>
      </c>
      <c r="AG247" s="185" t="s">
        <v>329</v>
      </c>
      <c r="AH247" s="185" t="s">
        <v>331</v>
      </c>
      <c r="AI247" s="185" t="s">
        <v>332</v>
      </c>
      <c r="AJ247" s="185" t="s">
        <v>333</v>
      </c>
      <c r="AK247" s="185" t="s">
        <v>334</v>
      </c>
      <c r="AL247" s="185" t="s">
        <v>1097</v>
      </c>
      <c r="AM247" s="185" t="s">
        <v>336</v>
      </c>
      <c r="AN247" s="185" t="s">
        <v>337</v>
      </c>
      <c r="AO247" s="185" t="s">
        <v>338</v>
      </c>
      <c r="AP247" s="185" t="s">
        <v>339</v>
      </c>
      <c r="AQ247" s="185" t="s">
        <v>340</v>
      </c>
      <c r="AR247" s="185" t="s">
        <v>341</v>
      </c>
    </row>
    <row r="248" spans="1:44" x14ac:dyDescent="0.2">
      <c r="A248" t="s">
        <v>726</v>
      </c>
      <c r="B248" s="77" t="s">
        <v>240</v>
      </c>
      <c r="C248" s="77">
        <v>1</v>
      </c>
      <c r="D248" s="77">
        <v>2</v>
      </c>
      <c r="E248" s="77">
        <v>6.52</v>
      </c>
      <c r="F248" s="77">
        <v>10</v>
      </c>
      <c r="G248" s="77">
        <v>0</v>
      </c>
      <c r="H248" s="77">
        <v>0</v>
      </c>
      <c r="I248" s="77">
        <v>0</v>
      </c>
      <c r="J248" s="77">
        <v>0</v>
      </c>
      <c r="K248" s="77">
        <v>0</v>
      </c>
      <c r="L248" s="77">
        <v>19.100000000000001</v>
      </c>
      <c r="M248" s="77">
        <v>23</v>
      </c>
      <c r="N248" s="77">
        <v>14</v>
      </c>
      <c r="O248" s="77">
        <v>14</v>
      </c>
      <c r="P248" s="77">
        <v>6</v>
      </c>
      <c r="Q248" s="77">
        <v>4</v>
      </c>
      <c r="R248" s="77">
        <v>0</v>
      </c>
      <c r="S248" s="77">
        <v>16</v>
      </c>
      <c r="T248" s="77">
        <v>85</v>
      </c>
      <c r="U248" s="77">
        <v>0.28799999999999998</v>
      </c>
      <c r="V248" s="77">
        <v>1.4</v>
      </c>
      <c r="W248" s="77">
        <v>1</v>
      </c>
      <c r="X248" s="77">
        <v>5</v>
      </c>
      <c r="Y248" s="77">
        <v>1</v>
      </c>
      <c r="Z248" s="77">
        <v>1</v>
      </c>
      <c r="AA248" s="77">
        <v>10</v>
      </c>
      <c r="AB248" s="77">
        <v>31</v>
      </c>
      <c r="AC248" s="77">
        <v>0</v>
      </c>
      <c r="AD248" s="77">
        <v>1</v>
      </c>
      <c r="AE248" s="77">
        <v>0</v>
      </c>
      <c r="AF248" s="77">
        <v>0</v>
      </c>
      <c r="AG248" s="77">
        <v>0</v>
      </c>
      <c r="AH248" s="77">
        <v>323</v>
      </c>
      <c r="AI248" s="77">
        <v>0.33300000000000002</v>
      </c>
      <c r="AJ248" s="77">
        <v>0.32</v>
      </c>
      <c r="AK248" s="77">
        <v>0.32900000000000001</v>
      </c>
      <c r="AL248" s="77">
        <v>0.56299999999999994</v>
      </c>
      <c r="AM248" s="77">
        <v>0.89200000000000002</v>
      </c>
      <c r="AN248" s="77">
        <v>7.45</v>
      </c>
      <c r="AO248" s="77">
        <v>1.86</v>
      </c>
      <c r="AP248" s="77">
        <v>10.71</v>
      </c>
      <c r="AQ248" s="77">
        <v>4</v>
      </c>
      <c r="AR248" s="77">
        <v>16.71</v>
      </c>
    </row>
    <row r="249" spans="1:44" x14ac:dyDescent="0.2">
      <c r="A249" t="s">
        <v>1231</v>
      </c>
      <c r="B249" s="77" t="s">
        <v>240</v>
      </c>
      <c r="C249" s="77">
        <v>0</v>
      </c>
      <c r="D249" s="77">
        <v>0</v>
      </c>
      <c r="E249" s="77">
        <v>18</v>
      </c>
      <c r="F249" s="77">
        <v>1</v>
      </c>
      <c r="G249" s="77">
        <v>0</v>
      </c>
      <c r="H249" s="77">
        <v>0</v>
      </c>
      <c r="I249" s="77">
        <v>0</v>
      </c>
      <c r="J249" s="77">
        <v>0</v>
      </c>
      <c r="K249" s="77">
        <v>0</v>
      </c>
      <c r="L249" s="77">
        <v>1</v>
      </c>
      <c r="M249" s="77">
        <v>3</v>
      </c>
      <c r="N249" s="77">
        <v>2</v>
      </c>
      <c r="O249" s="77">
        <v>2</v>
      </c>
      <c r="P249" s="77">
        <v>0</v>
      </c>
      <c r="Q249" s="77">
        <v>0</v>
      </c>
      <c r="R249" s="77">
        <v>0</v>
      </c>
      <c r="S249" s="77">
        <v>0</v>
      </c>
      <c r="T249" s="77">
        <v>6</v>
      </c>
      <c r="U249" s="77">
        <v>0.5</v>
      </c>
      <c r="V249" s="77">
        <v>3</v>
      </c>
      <c r="W249" s="77">
        <v>0</v>
      </c>
      <c r="X249" s="77">
        <v>1</v>
      </c>
      <c r="Y249" s="77">
        <v>0</v>
      </c>
      <c r="Z249" s="77">
        <v>0</v>
      </c>
      <c r="AA249" s="77">
        <v>0</v>
      </c>
      <c r="AB249" s="77">
        <v>3</v>
      </c>
      <c r="AC249" s="77">
        <v>0</v>
      </c>
      <c r="AD249" s="77">
        <v>0</v>
      </c>
      <c r="AE249" s="77">
        <v>0</v>
      </c>
      <c r="AF249" s="77">
        <v>0</v>
      </c>
      <c r="AG249" s="77">
        <v>0</v>
      </c>
      <c r="AH249" s="77">
        <v>17</v>
      </c>
      <c r="AI249" s="77" t="s">
        <v>342</v>
      </c>
      <c r="AJ249" s="77">
        <v>0</v>
      </c>
      <c r="AK249" s="77">
        <v>0.5</v>
      </c>
      <c r="AL249" s="77">
        <v>0.66700000000000004</v>
      </c>
      <c r="AM249" s="77">
        <v>1.167</v>
      </c>
      <c r="AN249" s="77">
        <v>0</v>
      </c>
      <c r="AO249" s="77">
        <v>0</v>
      </c>
      <c r="AP249" s="77">
        <v>27</v>
      </c>
      <c r="AQ249" s="77" t="s">
        <v>342</v>
      </c>
      <c r="AR249" s="77">
        <v>17</v>
      </c>
    </row>
    <row r="250" spans="1:44" x14ac:dyDescent="0.2">
      <c r="A250" s="42" t="s">
        <v>859</v>
      </c>
      <c r="B250" s="77" t="s">
        <v>240</v>
      </c>
      <c r="C250" s="77">
        <v>5</v>
      </c>
      <c r="D250" s="77">
        <v>0</v>
      </c>
      <c r="E250" s="77">
        <v>1.4</v>
      </c>
      <c r="F250" s="77">
        <v>70</v>
      </c>
      <c r="G250" s="77">
        <v>0</v>
      </c>
      <c r="H250" s="77">
        <v>0</v>
      </c>
      <c r="I250" s="77">
        <v>0</v>
      </c>
      <c r="J250" s="77">
        <v>1</v>
      </c>
      <c r="K250" s="77">
        <v>5</v>
      </c>
      <c r="L250" s="77">
        <v>90</v>
      </c>
      <c r="M250" s="77">
        <v>46</v>
      </c>
      <c r="N250" s="77">
        <v>15</v>
      </c>
      <c r="O250" s="77">
        <v>14</v>
      </c>
      <c r="P250" s="77">
        <v>4</v>
      </c>
      <c r="Q250" s="77">
        <v>24</v>
      </c>
      <c r="R250" s="77">
        <v>1</v>
      </c>
      <c r="S250" s="77">
        <v>135</v>
      </c>
      <c r="T250" s="77">
        <v>341</v>
      </c>
      <c r="U250" s="77">
        <v>0.14899999999999999</v>
      </c>
      <c r="V250" s="77">
        <v>0.78</v>
      </c>
      <c r="W250" s="77">
        <v>4</v>
      </c>
      <c r="X250" s="77">
        <v>8</v>
      </c>
      <c r="Y250" s="77">
        <v>22</v>
      </c>
      <c r="Z250" s="77">
        <v>1</v>
      </c>
      <c r="AA250" s="77">
        <v>68</v>
      </c>
      <c r="AB250" s="77">
        <v>64</v>
      </c>
      <c r="AC250" s="77">
        <v>2</v>
      </c>
      <c r="AD250" s="77">
        <v>1</v>
      </c>
      <c r="AE250" s="77">
        <v>12</v>
      </c>
      <c r="AF250" s="77">
        <v>3</v>
      </c>
      <c r="AG250" s="77">
        <v>1</v>
      </c>
      <c r="AH250" s="77">
        <v>1365</v>
      </c>
      <c r="AI250" s="77">
        <v>1</v>
      </c>
      <c r="AJ250" s="77">
        <v>1.06</v>
      </c>
      <c r="AK250" s="77">
        <v>0.218</v>
      </c>
      <c r="AL250" s="77">
        <v>0.224</v>
      </c>
      <c r="AM250" s="77">
        <v>0.442</v>
      </c>
      <c r="AN250" s="77">
        <v>13.5</v>
      </c>
      <c r="AO250" s="77">
        <v>2.4</v>
      </c>
      <c r="AP250" s="77">
        <v>4.5999999999999996</v>
      </c>
      <c r="AQ250" s="77">
        <v>5.63</v>
      </c>
      <c r="AR250" s="77">
        <v>15.17</v>
      </c>
    </row>
    <row r="251" spans="1:44" x14ac:dyDescent="0.2">
      <c r="A251" t="s">
        <v>1230</v>
      </c>
      <c r="B251" s="77" t="s">
        <v>240</v>
      </c>
      <c r="C251" s="77">
        <v>0</v>
      </c>
      <c r="D251" s="77">
        <v>0</v>
      </c>
      <c r="E251" s="77">
        <v>9</v>
      </c>
      <c r="F251" s="77">
        <v>1</v>
      </c>
      <c r="G251" s="77">
        <v>0</v>
      </c>
      <c r="H251" s="77">
        <v>0</v>
      </c>
      <c r="I251" s="77">
        <v>0</v>
      </c>
      <c r="J251" s="77">
        <v>0</v>
      </c>
      <c r="K251" s="77">
        <v>0</v>
      </c>
      <c r="L251" s="77">
        <v>4</v>
      </c>
      <c r="M251" s="77">
        <v>4</v>
      </c>
      <c r="N251" s="77">
        <v>4</v>
      </c>
      <c r="O251" s="77">
        <v>4</v>
      </c>
      <c r="P251" s="77">
        <v>2</v>
      </c>
      <c r="Q251" s="77">
        <v>1</v>
      </c>
      <c r="R251" s="77">
        <v>0</v>
      </c>
      <c r="S251" s="77">
        <v>7</v>
      </c>
      <c r="T251" s="77">
        <v>17</v>
      </c>
      <c r="U251" s="77">
        <v>0.25</v>
      </c>
      <c r="V251" s="77">
        <v>1.25</v>
      </c>
      <c r="W251" s="77">
        <v>0</v>
      </c>
      <c r="X251" s="77">
        <v>0</v>
      </c>
      <c r="Y251" s="77">
        <v>0</v>
      </c>
      <c r="Z251" s="77">
        <v>0</v>
      </c>
      <c r="AA251" s="77">
        <v>2</v>
      </c>
      <c r="AB251" s="77">
        <v>3</v>
      </c>
      <c r="AC251" s="77">
        <v>0</v>
      </c>
      <c r="AD251" s="77">
        <v>0</v>
      </c>
      <c r="AE251" s="77">
        <v>0</v>
      </c>
      <c r="AF251" s="77">
        <v>0</v>
      </c>
      <c r="AG251" s="77">
        <v>0</v>
      </c>
      <c r="AH251" s="77">
        <v>76</v>
      </c>
      <c r="AI251" s="77" t="s">
        <v>342</v>
      </c>
      <c r="AJ251" s="77">
        <v>0.67</v>
      </c>
      <c r="AK251" s="77">
        <v>0.29399999999999998</v>
      </c>
      <c r="AL251" s="77">
        <v>0.68799999999999994</v>
      </c>
      <c r="AM251" s="77">
        <v>0.98199999999999998</v>
      </c>
      <c r="AN251" s="77">
        <v>15.75</v>
      </c>
      <c r="AO251" s="77">
        <v>2.25</v>
      </c>
      <c r="AP251" s="77">
        <v>9</v>
      </c>
      <c r="AQ251" s="77">
        <v>7</v>
      </c>
      <c r="AR251" s="77">
        <v>19</v>
      </c>
    </row>
    <row r="252" spans="1:44" x14ac:dyDescent="0.2">
      <c r="A252" t="s">
        <v>848</v>
      </c>
      <c r="B252" s="77" t="s">
        <v>240</v>
      </c>
      <c r="C252" s="77">
        <v>0</v>
      </c>
      <c r="D252" s="77">
        <v>0</v>
      </c>
      <c r="E252" s="77">
        <v>27</v>
      </c>
      <c r="F252" s="77">
        <v>4</v>
      </c>
      <c r="G252" s="77">
        <v>0</v>
      </c>
      <c r="H252" s="77">
        <v>0</v>
      </c>
      <c r="I252" s="77">
        <v>0</v>
      </c>
      <c r="J252" s="77">
        <v>0</v>
      </c>
      <c r="K252" s="77">
        <v>0</v>
      </c>
      <c r="L252" s="77">
        <v>1</v>
      </c>
      <c r="M252" s="77">
        <v>4</v>
      </c>
      <c r="N252" s="77">
        <v>3</v>
      </c>
      <c r="O252" s="77">
        <v>3</v>
      </c>
      <c r="P252" s="77">
        <v>0</v>
      </c>
      <c r="Q252" s="77">
        <v>2</v>
      </c>
      <c r="R252" s="77">
        <v>0</v>
      </c>
      <c r="S252" s="77">
        <v>2</v>
      </c>
      <c r="T252" s="77">
        <v>12</v>
      </c>
      <c r="U252" s="77">
        <v>0.57099999999999995</v>
      </c>
      <c r="V252" s="77">
        <v>6</v>
      </c>
      <c r="W252" s="77">
        <v>3</v>
      </c>
      <c r="X252" s="77">
        <v>0</v>
      </c>
      <c r="Y252" s="77">
        <v>1</v>
      </c>
      <c r="Z252" s="77">
        <v>0</v>
      </c>
      <c r="AA252" s="77">
        <v>0</v>
      </c>
      <c r="AB252" s="77">
        <v>1</v>
      </c>
      <c r="AC252" s="77">
        <v>1</v>
      </c>
      <c r="AD252" s="77">
        <v>1</v>
      </c>
      <c r="AE252" s="77">
        <v>0</v>
      </c>
      <c r="AF252" s="77">
        <v>0</v>
      </c>
      <c r="AG252" s="77">
        <v>0</v>
      </c>
      <c r="AH252" s="77">
        <v>49</v>
      </c>
      <c r="AI252" s="77" t="s">
        <v>342</v>
      </c>
      <c r="AJ252" s="77">
        <v>0</v>
      </c>
      <c r="AK252" s="77">
        <v>0.75</v>
      </c>
      <c r="AL252" s="77">
        <v>0.57099999999999995</v>
      </c>
      <c r="AM252" s="77">
        <v>1.321</v>
      </c>
      <c r="AN252" s="77">
        <v>18</v>
      </c>
      <c r="AO252" s="77">
        <v>18</v>
      </c>
      <c r="AP252" s="77">
        <v>36</v>
      </c>
      <c r="AQ252" s="77">
        <v>1</v>
      </c>
      <c r="AR252" s="77">
        <v>49</v>
      </c>
    </row>
    <row r="253" spans="1:44" x14ac:dyDescent="0.2">
      <c r="A253" s="42" t="s">
        <v>542</v>
      </c>
      <c r="B253" s="77" t="s">
        <v>240</v>
      </c>
      <c r="C253" s="77">
        <v>2</v>
      </c>
      <c r="D253" s="77">
        <v>3</v>
      </c>
      <c r="E253" s="77">
        <v>4.25</v>
      </c>
      <c r="F253" s="77">
        <v>12</v>
      </c>
      <c r="G253" s="77">
        <v>12</v>
      </c>
      <c r="H253" s="77">
        <v>0</v>
      </c>
      <c r="I253" s="77">
        <v>0</v>
      </c>
      <c r="J253" s="77">
        <v>0</v>
      </c>
      <c r="K253" s="77">
        <v>0</v>
      </c>
      <c r="L253" s="77">
        <v>65.2</v>
      </c>
      <c r="M253" s="77">
        <v>67</v>
      </c>
      <c r="N253" s="77">
        <v>34</v>
      </c>
      <c r="O253" s="77">
        <v>31</v>
      </c>
      <c r="P253" s="77">
        <v>7</v>
      </c>
      <c r="Q253" s="77">
        <v>19</v>
      </c>
      <c r="R253" s="77">
        <v>1</v>
      </c>
      <c r="S253" s="77">
        <v>55</v>
      </c>
      <c r="T253" s="77">
        <v>286</v>
      </c>
      <c r="U253" s="77">
        <v>0.26100000000000001</v>
      </c>
      <c r="V253" s="77">
        <v>1.31</v>
      </c>
      <c r="W253" s="77">
        <v>3</v>
      </c>
      <c r="X253" s="77">
        <v>0</v>
      </c>
      <c r="Y253" s="77">
        <v>0</v>
      </c>
      <c r="Z253" s="77">
        <v>2</v>
      </c>
      <c r="AA253" s="77">
        <v>69</v>
      </c>
      <c r="AB253" s="77">
        <v>73</v>
      </c>
      <c r="AC253" s="77">
        <v>4</v>
      </c>
      <c r="AD253" s="77">
        <v>0</v>
      </c>
      <c r="AE253" s="77">
        <v>1</v>
      </c>
      <c r="AF253" s="77">
        <v>0</v>
      </c>
      <c r="AG253" s="77">
        <v>0</v>
      </c>
      <c r="AH253" s="77">
        <v>1083</v>
      </c>
      <c r="AI253" s="77">
        <v>0.4</v>
      </c>
      <c r="AJ253" s="77">
        <v>0.95</v>
      </c>
      <c r="AK253" s="77">
        <v>0.314</v>
      </c>
      <c r="AL253" s="77">
        <v>0.41199999999999998</v>
      </c>
      <c r="AM253" s="77">
        <v>0.72699999999999998</v>
      </c>
      <c r="AN253" s="77">
        <v>7.54</v>
      </c>
      <c r="AO253" s="77">
        <v>2.6</v>
      </c>
      <c r="AP253" s="77">
        <v>9.18</v>
      </c>
      <c r="AQ253" s="77">
        <v>2.89</v>
      </c>
      <c r="AR253" s="77">
        <v>16.489999999999998</v>
      </c>
    </row>
    <row r="254" spans="1:44" x14ac:dyDescent="0.2">
      <c r="A254" t="s">
        <v>853</v>
      </c>
      <c r="B254" s="77" t="s">
        <v>240</v>
      </c>
      <c r="C254" s="77">
        <v>3</v>
      </c>
      <c r="D254" s="77">
        <v>0</v>
      </c>
      <c r="E254" s="77">
        <v>3</v>
      </c>
      <c r="F254" s="77">
        <v>18</v>
      </c>
      <c r="G254" s="77">
        <v>0</v>
      </c>
      <c r="H254" s="77">
        <v>0</v>
      </c>
      <c r="I254" s="77">
        <v>0</v>
      </c>
      <c r="J254" s="77">
        <v>0</v>
      </c>
      <c r="K254" s="77">
        <v>1</v>
      </c>
      <c r="L254" s="77">
        <v>21</v>
      </c>
      <c r="M254" s="77">
        <v>24</v>
      </c>
      <c r="N254" s="77">
        <v>9</v>
      </c>
      <c r="O254" s="77">
        <v>7</v>
      </c>
      <c r="P254" s="77">
        <v>1</v>
      </c>
      <c r="Q254" s="77">
        <v>10</v>
      </c>
      <c r="R254" s="77">
        <v>3</v>
      </c>
      <c r="S254" s="77">
        <v>16</v>
      </c>
      <c r="T254" s="77">
        <v>96</v>
      </c>
      <c r="U254" s="77">
        <v>0.28599999999999998</v>
      </c>
      <c r="V254" s="77">
        <v>1.62</v>
      </c>
      <c r="W254" s="77">
        <v>0</v>
      </c>
      <c r="X254" s="77">
        <v>9</v>
      </c>
      <c r="Y254" s="77">
        <v>0</v>
      </c>
      <c r="Z254" s="77">
        <v>1</v>
      </c>
      <c r="AA254" s="77">
        <v>19</v>
      </c>
      <c r="AB254" s="77">
        <v>27</v>
      </c>
      <c r="AC254" s="77">
        <v>0</v>
      </c>
      <c r="AD254" s="77">
        <v>0</v>
      </c>
      <c r="AE254" s="77">
        <v>2</v>
      </c>
      <c r="AF254" s="77">
        <v>2</v>
      </c>
      <c r="AG254" s="77">
        <v>0</v>
      </c>
      <c r="AH254" s="77">
        <v>367</v>
      </c>
      <c r="AI254" s="77">
        <v>1</v>
      </c>
      <c r="AJ254" s="77">
        <v>0.7</v>
      </c>
      <c r="AK254" s="77">
        <v>0.35399999999999998</v>
      </c>
      <c r="AL254" s="77">
        <v>0.41699999999999998</v>
      </c>
      <c r="AM254" s="77">
        <v>0.77100000000000002</v>
      </c>
      <c r="AN254" s="77">
        <v>6.86</v>
      </c>
      <c r="AO254" s="77">
        <v>4.29</v>
      </c>
      <c r="AP254" s="77">
        <v>10.29</v>
      </c>
      <c r="AQ254" s="77">
        <v>1.6</v>
      </c>
      <c r="AR254" s="77">
        <v>17.48</v>
      </c>
    </row>
    <row r="255" spans="1:44" x14ac:dyDescent="0.2">
      <c r="A255" t="s">
        <v>845</v>
      </c>
      <c r="B255" s="77" t="s">
        <v>240</v>
      </c>
      <c r="C255" s="77">
        <v>0</v>
      </c>
      <c r="D255" s="77">
        <v>1</v>
      </c>
      <c r="E255" s="77">
        <v>5.0199999999999996</v>
      </c>
      <c r="F255" s="77">
        <v>13</v>
      </c>
      <c r="G255" s="77">
        <v>0</v>
      </c>
      <c r="H255" s="77">
        <v>0</v>
      </c>
      <c r="I255" s="77">
        <v>0</v>
      </c>
      <c r="J255" s="77">
        <v>0</v>
      </c>
      <c r="K255" s="77">
        <v>0</v>
      </c>
      <c r="L255" s="77">
        <v>14.1</v>
      </c>
      <c r="M255" s="77">
        <v>12</v>
      </c>
      <c r="N255" s="77">
        <v>11</v>
      </c>
      <c r="O255" s="77">
        <v>8</v>
      </c>
      <c r="P255" s="77">
        <v>4</v>
      </c>
      <c r="Q255" s="77">
        <v>6</v>
      </c>
      <c r="R255" s="77">
        <v>1</v>
      </c>
      <c r="S255" s="77">
        <v>10</v>
      </c>
      <c r="T255" s="77">
        <v>63</v>
      </c>
      <c r="U255" s="77">
        <v>0.222</v>
      </c>
      <c r="V255" s="77">
        <v>1.26</v>
      </c>
      <c r="W255" s="77">
        <v>1</v>
      </c>
      <c r="X255" s="77">
        <v>5</v>
      </c>
      <c r="Y255" s="77">
        <v>1</v>
      </c>
      <c r="Z255" s="77">
        <v>0</v>
      </c>
      <c r="AA255" s="77">
        <v>10</v>
      </c>
      <c r="AB255" s="77">
        <v>24</v>
      </c>
      <c r="AC255" s="77">
        <v>0</v>
      </c>
      <c r="AD255" s="77">
        <v>0</v>
      </c>
      <c r="AE255" s="77">
        <v>0</v>
      </c>
      <c r="AF255" s="77">
        <v>0</v>
      </c>
      <c r="AG255" s="77">
        <v>0</v>
      </c>
      <c r="AH255" s="77">
        <v>226</v>
      </c>
      <c r="AI255" s="77">
        <v>0</v>
      </c>
      <c r="AJ255" s="77">
        <v>0.42</v>
      </c>
      <c r="AK255" s="77">
        <v>0.30599999999999999</v>
      </c>
      <c r="AL255" s="77">
        <v>0.51900000000000002</v>
      </c>
      <c r="AM255" s="77">
        <v>0.82499999999999996</v>
      </c>
      <c r="AN255" s="77">
        <v>6.28</v>
      </c>
      <c r="AO255" s="77">
        <v>3.77</v>
      </c>
      <c r="AP255" s="77">
        <v>7.53</v>
      </c>
      <c r="AQ255" s="77">
        <v>1.67</v>
      </c>
      <c r="AR255" s="77">
        <v>15.77</v>
      </c>
    </row>
    <row r="256" spans="1:44" x14ac:dyDescent="0.2">
      <c r="A256" t="s">
        <v>525</v>
      </c>
      <c r="B256" s="77" t="s">
        <v>240</v>
      </c>
      <c r="C256" s="77">
        <v>1</v>
      </c>
      <c r="D256" s="77">
        <v>0</v>
      </c>
      <c r="E256" s="77">
        <v>5.4</v>
      </c>
      <c r="F256" s="77">
        <v>2</v>
      </c>
      <c r="G256" s="77">
        <v>0</v>
      </c>
      <c r="H256" s="77">
        <v>0</v>
      </c>
      <c r="I256" s="77">
        <v>0</v>
      </c>
      <c r="J256" s="77">
        <v>0</v>
      </c>
      <c r="K256" s="77">
        <v>0</v>
      </c>
      <c r="L256" s="77">
        <v>1.2</v>
      </c>
      <c r="M256" s="77">
        <v>2</v>
      </c>
      <c r="N256" s="77">
        <v>1</v>
      </c>
      <c r="O256" s="77">
        <v>1</v>
      </c>
      <c r="P256" s="77">
        <v>1</v>
      </c>
      <c r="Q256" s="77">
        <v>0</v>
      </c>
      <c r="R256" s="77">
        <v>0</v>
      </c>
      <c r="S256" s="77">
        <v>1</v>
      </c>
      <c r="T256" s="77">
        <v>7</v>
      </c>
      <c r="U256" s="77">
        <v>0.28599999999999998</v>
      </c>
      <c r="V256" s="77">
        <v>1.2</v>
      </c>
      <c r="W256" s="77">
        <v>0</v>
      </c>
      <c r="X256" s="77">
        <v>2</v>
      </c>
      <c r="Y256" s="77">
        <v>0</v>
      </c>
      <c r="Z256" s="77">
        <v>0</v>
      </c>
      <c r="AA256" s="77">
        <v>2</v>
      </c>
      <c r="AB256" s="77">
        <v>2</v>
      </c>
      <c r="AC256" s="77">
        <v>0</v>
      </c>
      <c r="AD256" s="77">
        <v>0</v>
      </c>
      <c r="AE256" s="77">
        <v>0</v>
      </c>
      <c r="AF256" s="77">
        <v>0</v>
      </c>
      <c r="AG256" s="77">
        <v>0</v>
      </c>
      <c r="AH256" s="77">
        <v>27</v>
      </c>
      <c r="AI256" s="77">
        <v>1</v>
      </c>
      <c r="AJ256" s="77">
        <v>1</v>
      </c>
      <c r="AK256" s="77">
        <v>0.28599999999999998</v>
      </c>
      <c r="AL256" s="77">
        <v>0.71399999999999997</v>
      </c>
      <c r="AM256" s="77">
        <v>1</v>
      </c>
      <c r="AN256" s="77">
        <v>5.4</v>
      </c>
      <c r="AO256" s="77">
        <v>0</v>
      </c>
      <c r="AP256" s="77">
        <v>10.8</v>
      </c>
      <c r="AQ256" s="77" t="s">
        <v>342</v>
      </c>
      <c r="AR256" s="77">
        <v>16.2</v>
      </c>
    </row>
    <row r="257" spans="1:44" x14ac:dyDescent="0.2">
      <c r="A257" s="42" t="s">
        <v>1228</v>
      </c>
      <c r="B257" s="77" t="s">
        <v>240</v>
      </c>
      <c r="C257" s="77">
        <v>5</v>
      </c>
      <c r="D257" s="77">
        <v>4</v>
      </c>
      <c r="E257" s="77">
        <v>3.78</v>
      </c>
      <c r="F257" s="77">
        <v>15</v>
      </c>
      <c r="G257" s="77">
        <v>14</v>
      </c>
      <c r="H257" s="77">
        <v>0</v>
      </c>
      <c r="I257" s="77">
        <v>0</v>
      </c>
      <c r="J257" s="77">
        <v>0</v>
      </c>
      <c r="K257" s="77">
        <v>0</v>
      </c>
      <c r="L257" s="77">
        <v>78.2</v>
      </c>
      <c r="M257" s="77">
        <v>81</v>
      </c>
      <c r="N257" s="77">
        <v>38</v>
      </c>
      <c r="O257" s="77">
        <v>33</v>
      </c>
      <c r="P257" s="77">
        <v>8</v>
      </c>
      <c r="Q257" s="77">
        <v>29</v>
      </c>
      <c r="R257" s="77">
        <v>0</v>
      </c>
      <c r="S257" s="77">
        <v>81</v>
      </c>
      <c r="T257" s="77">
        <v>345</v>
      </c>
      <c r="U257" s="77">
        <v>0.26200000000000001</v>
      </c>
      <c r="V257" s="77">
        <v>1.4</v>
      </c>
      <c r="W257" s="77">
        <v>6</v>
      </c>
      <c r="X257" s="77">
        <v>0</v>
      </c>
      <c r="Y257" s="77">
        <v>0</v>
      </c>
      <c r="Z257" s="77">
        <v>8</v>
      </c>
      <c r="AA257" s="77">
        <v>84</v>
      </c>
      <c r="AB257" s="77">
        <v>64</v>
      </c>
      <c r="AC257" s="77">
        <v>1</v>
      </c>
      <c r="AD257" s="77">
        <v>0</v>
      </c>
      <c r="AE257" s="77">
        <v>5</v>
      </c>
      <c r="AF257" s="77">
        <v>3</v>
      </c>
      <c r="AG257" s="77">
        <v>0</v>
      </c>
      <c r="AH257" s="77">
        <v>1353</v>
      </c>
      <c r="AI257" s="77">
        <v>0.55600000000000005</v>
      </c>
      <c r="AJ257" s="77">
        <v>1.31</v>
      </c>
      <c r="AK257" s="77">
        <v>0.33600000000000002</v>
      </c>
      <c r="AL257" s="77">
        <v>0.379</v>
      </c>
      <c r="AM257" s="77">
        <v>0.71499999999999997</v>
      </c>
      <c r="AN257" s="77">
        <v>9.27</v>
      </c>
      <c r="AO257" s="77">
        <v>3.32</v>
      </c>
      <c r="AP257" s="77">
        <v>9.27</v>
      </c>
      <c r="AQ257" s="77">
        <v>2.79</v>
      </c>
      <c r="AR257" s="77">
        <v>17.2</v>
      </c>
    </row>
    <row r="258" spans="1:44" x14ac:dyDescent="0.2">
      <c r="A258" t="s">
        <v>763</v>
      </c>
      <c r="B258" s="77" t="s">
        <v>240</v>
      </c>
      <c r="C258" s="77">
        <v>0</v>
      </c>
      <c r="D258" s="77">
        <v>0</v>
      </c>
      <c r="E258" s="77">
        <v>1.69</v>
      </c>
      <c r="F258" s="77">
        <v>14</v>
      </c>
      <c r="G258" s="77">
        <v>0</v>
      </c>
      <c r="H258" s="77">
        <v>0</v>
      </c>
      <c r="I258" s="77">
        <v>0</v>
      </c>
      <c r="J258" s="77">
        <v>0</v>
      </c>
      <c r="K258" s="77">
        <v>0</v>
      </c>
      <c r="L258" s="77">
        <v>5.0999999999999996</v>
      </c>
      <c r="M258" s="77">
        <v>6</v>
      </c>
      <c r="N258" s="77">
        <v>1</v>
      </c>
      <c r="O258" s="77">
        <v>1</v>
      </c>
      <c r="P258" s="77">
        <v>0</v>
      </c>
      <c r="Q258" s="77">
        <v>3</v>
      </c>
      <c r="R258" s="77">
        <v>1</v>
      </c>
      <c r="S258" s="77">
        <v>9</v>
      </c>
      <c r="T258" s="77">
        <v>25</v>
      </c>
      <c r="U258" s="77">
        <v>0.28599999999999998</v>
      </c>
      <c r="V258" s="77">
        <v>1.69</v>
      </c>
      <c r="W258" s="77">
        <v>1</v>
      </c>
      <c r="X258" s="77">
        <v>2</v>
      </c>
      <c r="Y258" s="77">
        <v>1</v>
      </c>
      <c r="Z258" s="77">
        <v>1</v>
      </c>
      <c r="AA258" s="77">
        <v>3</v>
      </c>
      <c r="AB258" s="77">
        <v>3</v>
      </c>
      <c r="AC258" s="77">
        <v>0</v>
      </c>
      <c r="AD258" s="77">
        <v>0</v>
      </c>
      <c r="AE258" s="77">
        <v>2</v>
      </c>
      <c r="AF258" s="77">
        <v>0</v>
      </c>
      <c r="AG258" s="77">
        <v>0</v>
      </c>
      <c r="AH258" s="77">
        <v>99</v>
      </c>
      <c r="AI258" s="77" t="s">
        <v>342</v>
      </c>
      <c r="AJ258" s="77">
        <v>1</v>
      </c>
      <c r="AK258" s="77">
        <v>0.4</v>
      </c>
      <c r="AL258" s="77">
        <v>0.28599999999999998</v>
      </c>
      <c r="AM258" s="77">
        <v>0.68600000000000005</v>
      </c>
      <c r="AN258" s="77">
        <v>15.19</v>
      </c>
      <c r="AO258" s="77">
        <v>5.0599999999999996</v>
      </c>
      <c r="AP258" s="77">
        <v>10.130000000000001</v>
      </c>
      <c r="AQ258" s="77">
        <v>3</v>
      </c>
      <c r="AR258" s="77">
        <v>18.559999999999999</v>
      </c>
    </row>
    <row r="259" spans="1:44" x14ac:dyDescent="0.2">
      <c r="A259" s="42" t="s">
        <v>766</v>
      </c>
      <c r="B259" s="77" t="s">
        <v>240</v>
      </c>
      <c r="C259" s="77">
        <v>3</v>
      </c>
      <c r="D259" s="77">
        <v>1</v>
      </c>
      <c r="E259" s="77">
        <v>1.85</v>
      </c>
      <c r="F259" s="77">
        <v>30</v>
      </c>
      <c r="G259" s="77">
        <v>0</v>
      </c>
      <c r="H259" s="77">
        <v>0</v>
      </c>
      <c r="I259" s="77">
        <v>0</v>
      </c>
      <c r="J259" s="77">
        <v>0</v>
      </c>
      <c r="K259" s="77">
        <v>0</v>
      </c>
      <c r="L259" s="77">
        <v>39</v>
      </c>
      <c r="M259" s="77">
        <v>34</v>
      </c>
      <c r="N259" s="77">
        <v>10</v>
      </c>
      <c r="O259" s="77">
        <v>8</v>
      </c>
      <c r="P259" s="77">
        <v>3</v>
      </c>
      <c r="Q259" s="77">
        <v>17</v>
      </c>
      <c r="R259" s="77">
        <v>2</v>
      </c>
      <c r="S259" s="77">
        <v>28</v>
      </c>
      <c r="T259" s="77">
        <v>166</v>
      </c>
      <c r="U259" s="77">
        <v>0.23100000000000001</v>
      </c>
      <c r="V259" s="77">
        <v>1.31</v>
      </c>
      <c r="W259" s="77">
        <v>0</v>
      </c>
      <c r="X259" s="77">
        <v>13</v>
      </c>
      <c r="Y259" s="77">
        <v>3</v>
      </c>
      <c r="Z259" s="77">
        <v>2</v>
      </c>
      <c r="AA259" s="77">
        <v>40</v>
      </c>
      <c r="AB259" s="77">
        <v>47</v>
      </c>
      <c r="AC259" s="77">
        <v>1</v>
      </c>
      <c r="AD259" s="77">
        <v>0</v>
      </c>
      <c r="AE259" s="77">
        <v>2</v>
      </c>
      <c r="AF259" s="77">
        <v>2</v>
      </c>
      <c r="AG259" s="77">
        <v>2</v>
      </c>
      <c r="AH259" s="77">
        <v>642</v>
      </c>
      <c r="AI259" s="77">
        <v>0.75</v>
      </c>
      <c r="AJ259" s="77">
        <v>0.85</v>
      </c>
      <c r="AK259" s="77">
        <v>0.311</v>
      </c>
      <c r="AL259" s="77">
        <v>0.313</v>
      </c>
      <c r="AM259" s="77">
        <v>0.624</v>
      </c>
      <c r="AN259" s="77">
        <v>6.46</v>
      </c>
      <c r="AO259" s="77">
        <v>3.92</v>
      </c>
      <c r="AP259" s="77">
        <v>7.85</v>
      </c>
      <c r="AQ259" s="77">
        <v>1.65</v>
      </c>
      <c r="AR259" s="77">
        <v>16.46</v>
      </c>
    </row>
    <row r="260" spans="1:44" x14ac:dyDescent="0.2">
      <c r="A260" s="42" t="s">
        <v>854</v>
      </c>
      <c r="B260" s="77" t="s">
        <v>240</v>
      </c>
      <c r="C260" s="77">
        <v>3</v>
      </c>
      <c r="D260" s="77">
        <v>6</v>
      </c>
      <c r="E260" s="77">
        <v>4.53</v>
      </c>
      <c r="F260" s="77">
        <v>59</v>
      </c>
      <c r="G260" s="77">
        <v>0</v>
      </c>
      <c r="H260" s="77">
        <v>0</v>
      </c>
      <c r="I260" s="77">
        <v>0</v>
      </c>
      <c r="J260" s="77">
        <v>4</v>
      </c>
      <c r="K260" s="77">
        <v>7</v>
      </c>
      <c r="L260" s="77">
        <v>51.2</v>
      </c>
      <c r="M260" s="77">
        <v>45</v>
      </c>
      <c r="N260" s="77">
        <v>26</v>
      </c>
      <c r="O260" s="77">
        <v>26</v>
      </c>
      <c r="P260" s="77">
        <v>5</v>
      </c>
      <c r="Q260" s="77">
        <v>20</v>
      </c>
      <c r="R260" s="77">
        <v>4</v>
      </c>
      <c r="S260" s="77">
        <v>67</v>
      </c>
      <c r="T260" s="77">
        <v>220</v>
      </c>
      <c r="U260" s="77">
        <v>0.23100000000000001</v>
      </c>
      <c r="V260" s="77">
        <v>1.26</v>
      </c>
      <c r="W260" s="77">
        <v>1</v>
      </c>
      <c r="X260" s="77">
        <v>15</v>
      </c>
      <c r="Y260" s="77">
        <v>12</v>
      </c>
      <c r="Z260" s="77">
        <v>1</v>
      </c>
      <c r="AA260" s="77">
        <v>39</v>
      </c>
      <c r="AB260" s="77">
        <v>48</v>
      </c>
      <c r="AC260" s="77">
        <v>3</v>
      </c>
      <c r="AD260" s="77">
        <v>0</v>
      </c>
      <c r="AE260" s="77">
        <v>1</v>
      </c>
      <c r="AF260" s="77">
        <v>0</v>
      </c>
      <c r="AG260" s="77">
        <v>0</v>
      </c>
      <c r="AH260" s="77">
        <v>889</v>
      </c>
      <c r="AI260" s="77">
        <v>0.33300000000000002</v>
      </c>
      <c r="AJ260" s="77">
        <v>0.81</v>
      </c>
      <c r="AK260" s="77">
        <v>0.30399999999999999</v>
      </c>
      <c r="AL260" s="77">
        <v>0.35899999999999999</v>
      </c>
      <c r="AM260" s="77">
        <v>0.66300000000000003</v>
      </c>
      <c r="AN260" s="77">
        <v>11.67</v>
      </c>
      <c r="AO260" s="77">
        <v>3.48</v>
      </c>
      <c r="AP260" s="77">
        <v>7.84</v>
      </c>
      <c r="AQ260" s="77">
        <v>3.35</v>
      </c>
      <c r="AR260" s="77">
        <v>17.21</v>
      </c>
    </row>
    <row r="261" spans="1:44" x14ac:dyDescent="0.2">
      <c r="A261" s="42" t="s">
        <v>851</v>
      </c>
      <c r="B261" s="77" t="s">
        <v>240</v>
      </c>
      <c r="C261" s="77">
        <v>11</v>
      </c>
      <c r="D261" s="77">
        <v>9</v>
      </c>
      <c r="E261" s="77">
        <v>3.71</v>
      </c>
      <c r="F261" s="77">
        <v>32</v>
      </c>
      <c r="G261" s="77">
        <v>32</v>
      </c>
      <c r="H261" s="77">
        <v>0</v>
      </c>
      <c r="I261" s="77">
        <v>0</v>
      </c>
      <c r="J261" s="77">
        <v>0</v>
      </c>
      <c r="K261" s="77">
        <v>0</v>
      </c>
      <c r="L261" s="77">
        <v>199</v>
      </c>
      <c r="M261" s="77">
        <v>191</v>
      </c>
      <c r="N261" s="77">
        <v>91</v>
      </c>
      <c r="O261" s="77">
        <v>82</v>
      </c>
      <c r="P261" s="77">
        <v>20</v>
      </c>
      <c r="Q261" s="77">
        <v>35</v>
      </c>
      <c r="R261" s="77">
        <v>0</v>
      </c>
      <c r="S261" s="77">
        <v>146</v>
      </c>
      <c r="T261" s="77">
        <v>820</v>
      </c>
      <c r="U261" s="77">
        <v>0.249</v>
      </c>
      <c r="V261" s="77">
        <v>1.1399999999999999</v>
      </c>
      <c r="W261" s="77">
        <v>7</v>
      </c>
      <c r="X261" s="77">
        <v>0</v>
      </c>
      <c r="Y261" s="77">
        <v>0</v>
      </c>
      <c r="Z261" s="77">
        <v>15</v>
      </c>
      <c r="AA261" s="77">
        <v>240</v>
      </c>
      <c r="AB261" s="77">
        <v>201</v>
      </c>
      <c r="AC261" s="77">
        <v>13</v>
      </c>
      <c r="AD261" s="77">
        <v>0</v>
      </c>
      <c r="AE261" s="77">
        <v>4</v>
      </c>
      <c r="AF261" s="77">
        <v>2</v>
      </c>
      <c r="AG261" s="77">
        <v>1</v>
      </c>
      <c r="AH261" s="77">
        <v>3097</v>
      </c>
      <c r="AI261" s="77">
        <v>0.55000000000000004</v>
      </c>
      <c r="AJ261" s="77">
        <v>1.19</v>
      </c>
      <c r="AK261" s="77">
        <v>0.28599999999999998</v>
      </c>
      <c r="AL261" s="77">
        <v>0.38200000000000001</v>
      </c>
      <c r="AM261" s="77">
        <v>0.66800000000000004</v>
      </c>
      <c r="AN261" s="77">
        <v>6.6</v>
      </c>
      <c r="AO261" s="77">
        <v>1.58</v>
      </c>
      <c r="AP261" s="77">
        <v>8.64</v>
      </c>
      <c r="AQ261" s="77">
        <v>4.17</v>
      </c>
      <c r="AR261" s="77">
        <v>15.56</v>
      </c>
    </row>
    <row r="262" spans="1:44" x14ac:dyDescent="0.2">
      <c r="A262" t="s">
        <v>562</v>
      </c>
      <c r="B262" s="77" t="s">
        <v>240</v>
      </c>
      <c r="C262" s="77">
        <v>0</v>
      </c>
      <c r="D262" s="77">
        <v>0</v>
      </c>
      <c r="E262" s="77">
        <v>18</v>
      </c>
      <c r="F262" s="77">
        <v>1</v>
      </c>
      <c r="G262" s="77">
        <v>0</v>
      </c>
      <c r="H262" s="77">
        <v>0</v>
      </c>
      <c r="I262" s="77">
        <v>0</v>
      </c>
      <c r="J262" s="77">
        <v>0</v>
      </c>
      <c r="K262" s="77">
        <v>0</v>
      </c>
      <c r="L262" s="77">
        <v>1</v>
      </c>
      <c r="M262" s="77">
        <v>2</v>
      </c>
      <c r="N262" s="77">
        <v>2</v>
      </c>
      <c r="O262" s="77">
        <v>2</v>
      </c>
      <c r="P262" s="77">
        <v>0</v>
      </c>
      <c r="Q262" s="77">
        <v>1</v>
      </c>
      <c r="R262" s="77">
        <v>1</v>
      </c>
      <c r="S262" s="77">
        <v>0</v>
      </c>
      <c r="T262" s="77">
        <v>7</v>
      </c>
      <c r="U262" s="77">
        <v>0.5</v>
      </c>
      <c r="V262" s="77">
        <v>3</v>
      </c>
      <c r="W262" s="77">
        <v>1</v>
      </c>
      <c r="X262" s="77">
        <v>1</v>
      </c>
      <c r="Y262" s="77">
        <v>0</v>
      </c>
      <c r="Z262" s="77">
        <v>0</v>
      </c>
      <c r="AA262" s="77">
        <v>2</v>
      </c>
      <c r="AB262" s="77">
        <v>1</v>
      </c>
      <c r="AC262" s="77">
        <v>0</v>
      </c>
      <c r="AD262" s="77">
        <v>0</v>
      </c>
      <c r="AE262" s="77">
        <v>0</v>
      </c>
      <c r="AF262" s="77">
        <v>0</v>
      </c>
      <c r="AG262" s="77">
        <v>0</v>
      </c>
      <c r="AH262" s="77">
        <v>20</v>
      </c>
      <c r="AI262" s="77" t="s">
        <v>342</v>
      </c>
      <c r="AJ262" s="77">
        <v>2</v>
      </c>
      <c r="AK262" s="77">
        <v>0.57099999999999995</v>
      </c>
      <c r="AL262" s="77">
        <v>0.5</v>
      </c>
      <c r="AM262" s="77">
        <v>1.071</v>
      </c>
      <c r="AN262" s="77">
        <v>0</v>
      </c>
      <c r="AO262" s="77">
        <v>9</v>
      </c>
      <c r="AP262" s="77">
        <v>18</v>
      </c>
      <c r="AQ262" s="77">
        <v>0</v>
      </c>
      <c r="AR262" s="77">
        <v>20</v>
      </c>
    </row>
    <row r="263" spans="1:44" x14ac:dyDescent="0.2">
      <c r="A263" t="s">
        <v>633</v>
      </c>
      <c r="B263" s="77" t="s">
        <v>240</v>
      </c>
      <c r="C263" s="77">
        <v>0</v>
      </c>
      <c r="D263" s="77">
        <v>1</v>
      </c>
      <c r="E263" s="77">
        <v>22.5</v>
      </c>
      <c r="F263" s="77">
        <v>2</v>
      </c>
      <c r="G263" s="77">
        <v>0</v>
      </c>
      <c r="H263" s="77">
        <v>0</v>
      </c>
      <c r="I263" s="77">
        <v>0</v>
      </c>
      <c r="J263" s="77">
        <v>0</v>
      </c>
      <c r="K263" s="77">
        <v>0</v>
      </c>
      <c r="L263" s="77">
        <v>2</v>
      </c>
      <c r="M263" s="77">
        <v>7</v>
      </c>
      <c r="N263" s="77">
        <v>5</v>
      </c>
      <c r="O263" s="77">
        <v>5</v>
      </c>
      <c r="P263" s="77">
        <v>0</v>
      </c>
      <c r="Q263" s="77">
        <v>2</v>
      </c>
      <c r="R263" s="77">
        <v>1</v>
      </c>
      <c r="S263" s="77">
        <v>3</v>
      </c>
      <c r="T263" s="77">
        <v>15</v>
      </c>
      <c r="U263" s="77">
        <v>0.53800000000000003</v>
      </c>
      <c r="V263" s="77">
        <v>4.5</v>
      </c>
      <c r="W263" s="77">
        <v>0</v>
      </c>
      <c r="X263" s="77">
        <v>2</v>
      </c>
      <c r="Y263" s="77">
        <v>0</v>
      </c>
      <c r="Z263" s="77">
        <v>0</v>
      </c>
      <c r="AA263" s="77">
        <v>1</v>
      </c>
      <c r="AB263" s="77">
        <v>2</v>
      </c>
      <c r="AC263" s="77">
        <v>0</v>
      </c>
      <c r="AD263" s="77">
        <v>0</v>
      </c>
      <c r="AE263" s="77">
        <v>1</v>
      </c>
      <c r="AF263" s="77">
        <v>0</v>
      </c>
      <c r="AG263" s="77">
        <v>0</v>
      </c>
      <c r="AH263" s="77">
        <v>56</v>
      </c>
      <c r="AI263" s="77">
        <v>0</v>
      </c>
      <c r="AJ263" s="77">
        <v>0.5</v>
      </c>
      <c r="AK263" s="77">
        <v>0.6</v>
      </c>
      <c r="AL263" s="77">
        <v>0.61499999999999999</v>
      </c>
      <c r="AM263" s="77">
        <v>1.2150000000000001</v>
      </c>
      <c r="AN263" s="77">
        <v>13.5</v>
      </c>
      <c r="AO263" s="77">
        <v>9</v>
      </c>
      <c r="AP263" s="77">
        <v>31.5</v>
      </c>
      <c r="AQ263" s="77">
        <v>1.5</v>
      </c>
      <c r="AR263" s="77">
        <v>28</v>
      </c>
    </row>
    <row r="264" spans="1:44" x14ac:dyDescent="0.2">
      <c r="A264" s="42" t="s">
        <v>449</v>
      </c>
      <c r="B264" s="77" t="s">
        <v>240</v>
      </c>
      <c r="C264" s="77">
        <v>7</v>
      </c>
      <c r="D264" s="77">
        <v>5</v>
      </c>
      <c r="E264" s="77">
        <v>2.89</v>
      </c>
      <c r="F264" s="77">
        <v>14</v>
      </c>
      <c r="G264" s="77">
        <v>14</v>
      </c>
      <c r="H264" s="77">
        <v>1</v>
      </c>
      <c r="I264" s="77">
        <v>1</v>
      </c>
      <c r="J264" s="77">
        <v>0</v>
      </c>
      <c r="K264" s="77">
        <v>0</v>
      </c>
      <c r="L264" s="77">
        <v>90.1</v>
      </c>
      <c r="M264" s="77">
        <v>91</v>
      </c>
      <c r="N264" s="77">
        <v>35</v>
      </c>
      <c r="O264" s="77">
        <v>29</v>
      </c>
      <c r="P264" s="77">
        <v>10</v>
      </c>
      <c r="Q264" s="77">
        <v>13</v>
      </c>
      <c r="R264" s="77">
        <v>0</v>
      </c>
      <c r="S264" s="77">
        <v>82</v>
      </c>
      <c r="T264" s="77">
        <v>370</v>
      </c>
      <c r="U264" s="77">
        <v>0.25700000000000001</v>
      </c>
      <c r="V264" s="77">
        <v>1.1499999999999999</v>
      </c>
      <c r="W264" s="77">
        <v>1</v>
      </c>
      <c r="X264" s="77">
        <v>0</v>
      </c>
      <c r="Y264" s="77">
        <v>0</v>
      </c>
      <c r="Z264" s="77">
        <v>6</v>
      </c>
      <c r="AA264" s="77">
        <v>111</v>
      </c>
      <c r="AB264" s="77">
        <v>72</v>
      </c>
      <c r="AC264" s="77">
        <v>1</v>
      </c>
      <c r="AD264" s="77">
        <v>0</v>
      </c>
      <c r="AE264" s="77">
        <v>6</v>
      </c>
      <c r="AF264" s="77">
        <v>2</v>
      </c>
      <c r="AG264" s="77">
        <v>0</v>
      </c>
      <c r="AH264" s="77">
        <v>1409</v>
      </c>
      <c r="AI264" s="77">
        <v>0.58299999999999996</v>
      </c>
      <c r="AJ264" s="77">
        <v>1.54</v>
      </c>
      <c r="AK264" s="77">
        <v>0.28499999999999998</v>
      </c>
      <c r="AL264" s="77">
        <v>0.39500000000000002</v>
      </c>
      <c r="AM264" s="77">
        <v>0.68</v>
      </c>
      <c r="AN264" s="77">
        <v>8.17</v>
      </c>
      <c r="AO264" s="77">
        <v>1.3</v>
      </c>
      <c r="AP264" s="77">
        <v>9.07</v>
      </c>
      <c r="AQ264" s="77">
        <v>6.31</v>
      </c>
      <c r="AR264" s="77">
        <v>15.6</v>
      </c>
    </row>
    <row r="265" spans="1:44" s="147" customFormat="1" x14ac:dyDescent="0.2">
      <c r="A265" t="s">
        <v>860</v>
      </c>
      <c r="B265" s="77" t="s">
        <v>240</v>
      </c>
      <c r="C265" s="77">
        <v>0</v>
      </c>
      <c r="D265" s="77">
        <v>0</v>
      </c>
      <c r="E265" s="77">
        <v>20.25</v>
      </c>
      <c r="F265" s="77">
        <v>2</v>
      </c>
      <c r="G265" s="77">
        <v>0</v>
      </c>
      <c r="H265" s="77">
        <v>0</v>
      </c>
      <c r="I265" s="77">
        <v>0</v>
      </c>
      <c r="J265" s="77">
        <v>0</v>
      </c>
      <c r="K265" s="77">
        <v>0</v>
      </c>
      <c r="L265" s="77">
        <v>2.2000000000000002</v>
      </c>
      <c r="M265" s="77">
        <v>7</v>
      </c>
      <c r="N265" s="77">
        <v>6</v>
      </c>
      <c r="O265" s="77">
        <v>6</v>
      </c>
      <c r="P265" s="77">
        <v>3</v>
      </c>
      <c r="Q265" s="77">
        <v>2</v>
      </c>
      <c r="R265" s="77">
        <v>0</v>
      </c>
      <c r="S265" s="77">
        <v>2</v>
      </c>
      <c r="T265" s="77">
        <v>16</v>
      </c>
      <c r="U265" s="77">
        <v>0.5</v>
      </c>
      <c r="V265" s="77">
        <v>3.38</v>
      </c>
      <c r="W265" s="77">
        <v>0</v>
      </c>
      <c r="X265" s="77">
        <v>1</v>
      </c>
      <c r="Y265" s="77">
        <v>0</v>
      </c>
      <c r="Z265" s="77">
        <v>1</v>
      </c>
      <c r="AA265" s="77">
        <v>1</v>
      </c>
      <c r="AB265" s="77">
        <v>4</v>
      </c>
      <c r="AC265" s="77">
        <v>0</v>
      </c>
      <c r="AD265" s="77">
        <v>0</v>
      </c>
      <c r="AE265" s="77">
        <v>1</v>
      </c>
      <c r="AF265" s="77">
        <v>0</v>
      </c>
      <c r="AG265" s="77">
        <v>0</v>
      </c>
      <c r="AH265" s="77">
        <v>63</v>
      </c>
      <c r="AI265" s="77" t="s">
        <v>342</v>
      </c>
      <c r="AJ265" s="77">
        <v>0.25</v>
      </c>
      <c r="AK265" s="77">
        <v>0.56299999999999994</v>
      </c>
      <c r="AL265" s="77">
        <v>1.214</v>
      </c>
      <c r="AM265" s="77">
        <v>1.7769999999999999</v>
      </c>
      <c r="AN265" s="77">
        <v>6.75</v>
      </c>
      <c r="AO265" s="77">
        <v>6.75</v>
      </c>
      <c r="AP265" s="77">
        <v>23.63</v>
      </c>
      <c r="AQ265" s="77">
        <v>1</v>
      </c>
      <c r="AR265" s="77">
        <v>23.62</v>
      </c>
    </row>
    <row r="266" spans="1:44" x14ac:dyDescent="0.2">
      <c r="A266" t="s">
        <v>1226</v>
      </c>
      <c r="B266" s="77" t="s">
        <v>240</v>
      </c>
      <c r="C266" s="77">
        <v>0</v>
      </c>
      <c r="D266" s="77">
        <v>1</v>
      </c>
      <c r="E266" s="77">
        <v>2.4500000000000002</v>
      </c>
      <c r="F266" s="77">
        <v>3</v>
      </c>
      <c r="G266" s="77">
        <v>1</v>
      </c>
      <c r="H266" s="77">
        <v>0</v>
      </c>
      <c r="I266" s="77">
        <v>0</v>
      </c>
      <c r="J266" s="77">
        <v>0</v>
      </c>
      <c r="K266" s="77">
        <v>0</v>
      </c>
      <c r="L266" s="77">
        <v>11</v>
      </c>
      <c r="M266" s="77">
        <v>10</v>
      </c>
      <c r="N266" s="77">
        <v>3</v>
      </c>
      <c r="O266" s="77">
        <v>3</v>
      </c>
      <c r="P266" s="77">
        <v>0</v>
      </c>
      <c r="Q266" s="77">
        <v>3</v>
      </c>
      <c r="R266" s="77">
        <v>0</v>
      </c>
      <c r="S266" s="77">
        <v>7</v>
      </c>
      <c r="T266" s="77">
        <v>44</v>
      </c>
      <c r="U266" s="77">
        <v>0.25600000000000001</v>
      </c>
      <c r="V266" s="77">
        <v>1.18</v>
      </c>
      <c r="W266" s="77">
        <v>2</v>
      </c>
      <c r="X266" s="77">
        <v>1</v>
      </c>
      <c r="Y266" s="77">
        <v>0</v>
      </c>
      <c r="Z266" s="77">
        <v>1</v>
      </c>
      <c r="AA266" s="77">
        <v>15</v>
      </c>
      <c r="AB266" s="77">
        <v>8</v>
      </c>
      <c r="AC266" s="77">
        <v>0</v>
      </c>
      <c r="AD266" s="77">
        <v>0</v>
      </c>
      <c r="AE266" s="77">
        <v>0</v>
      </c>
      <c r="AF266" s="77">
        <v>1</v>
      </c>
      <c r="AG266" s="77">
        <v>0</v>
      </c>
      <c r="AH266" s="77">
        <v>157</v>
      </c>
      <c r="AI266" s="77">
        <v>0</v>
      </c>
      <c r="AJ266" s="77">
        <v>1.88</v>
      </c>
      <c r="AK266" s="77">
        <v>0.34100000000000003</v>
      </c>
      <c r="AL266" s="77">
        <v>0.41</v>
      </c>
      <c r="AM266" s="77">
        <v>0.751</v>
      </c>
      <c r="AN266" s="77">
        <v>5.73</v>
      </c>
      <c r="AO266" s="77">
        <v>2.4500000000000002</v>
      </c>
      <c r="AP266" s="77">
        <v>8.18</v>
      </c>
      <c r="AQ266" s="77">
        <v>2.33</v>
      </c>
      <c r="AR266" s="77">
        <v>14.27</v>
      </c>
    </row>
    <row r="267" spans="1:44" x14ac:dyDescent="0.2">
      <c r="A267" t="s">
        <v>849</v>
      </c>
      <c r="B267" s="77" t="s">
        <v>240</v>
      </c>
      <c r="C267" s="77">
        <v>2</v>
      </c>
      <c r="D267" s="77">
        <v>2</v>
      </c>
      <c r="E267" s="77">
        <v>8.27</v>
      </c>
      <c r="F267" s="77">
        <v>4</v>
      </c>
      <c r="G267" s="77">
        <v>4</v>
      </c>
      <c r="H267" s="77">
        <v>0</v>
      </c>
      <c r="I267" s="77">
        <v>0</v>
      </c>
      <c r="J267" s="77">
        <v>0</v>
      </c>
      <c r="K267" s="77">
        <v>0</v>
      </c>
      <c r="L267" s="77">
        <v>20.2</v>
      </c>
      <c r="M267" s="77">
        <v>32</v>
      </c>
      <c r="N267" s="77">
        <v>19</v>
      </c>
      <c r="O267" s="77">
        <v>19</v>
      </c>
      <c r="P267" s="77">
        <v>6</v>
      </c>
      <c r="Q267" s="77">
        <v>6</v>
      </c>
      <c r="R267" s="77">
        <v>0</v>
      </c>
      <c r="S267" s="77">
        <v>12</v>
      </c>
      <c r="T267" s="77">
        <v>96</v>
      </c>
      <c r="U267" s="77">
        <v>0.372</v>
      </c>
      <c r="V267" s="77">
        <v>1.84</v>
      </c>
      <c r="W267" s="77">
        <v>2</v>
      </c>
      <c r="X267" s="77">
        <v>0</v>
      </c>
      <c r="Y267" s="77">
        <v>0</v>
      </c>
      <c r="Z267" s="77">
        <v>4</v>
      </c>
      <c r="AA267" s="77">
        <v>24</v>
      </c>
      <c r="AB267" s="77">
        <v>20</v>
      </c>
      <c r="AC267" s="77">
        <v>1</v>
      </c>
      <c r="AD267" s="77">
        <v>0</v>
      </c>
      <c r="AE267" s="77">
        <v>1</v>
      </c>
      <c r="AF267" s="77">
        <v>0</v>
      </c>
      <c r="AG267" s="77">
        <v>1</v>
      </c>
      <c r="AH267" s="77">
        <v>328</v>
      </c>
      <c r="AI267" s="77">
        <v>0.5</v>
      </c>
      <c r="AJ267" s="77">
        <v>1.2</v>
      </c>
      <c r="AK267" s="77">
        <v>0.41699999999999998</v>
      </c>
      <c r="AL267" s="77">
        <v>0.61599999999999999</v>
      </c>
      <c r="AM267" s="77">
        <v>1.0329999999999999</v>
      </c>
      <c r="AN267" s="77">
        <v>5.23</v>
      </c>
      <c r="AO267" s="77">
        <v>2.61</v>
      </c>
      <c r="AP267" s="77">
        <v>13.94</v>
      </c>
      <c r="AQ267" s="77">
        <v>2</v>
      </c>
      <c r="AR267" s="77">
        <v>15.87</v>
      </c>
    </row>
    <row r="268" spans="1:44" x14ac:dyDescent="0.2">
      <c r="A268" t="s">
        <v>847</v>
      </c>
      <c r="B268" s="77" t="s">
        <v>240</v>
      </c>
      <c r="C268" s="77">
        <v>2</v>
      </c>
      <c r="D268" s="77">
        <v>5</v>
      </c>
      <c r="E268" s="77">
        <v>5.42</v>
      </c>
      <c r="F268" s="77">
        <v>17</v>
      </c>
      <c r="G268" s="77">
        <v>14</v>
      </c>
      <c r="H268" s="77">
        <v>0</v>
      </c>
      <c r="I268" s="77">
        <v>0</v>
      </c>
      <c r="J268" s="77">
        <v>0</v>
      </c>
      <c r="K268" s="77">
        <v>0</v>
      </c>
      <c r="L268" s="77">
        <v>78</v>
      </c>
      <c r="M268" s="77">
        <v>86</v>
      </c>
      <c r="N268" s="77">
        <v>52</v>
      </c>
      <c r="O268" s="77">
        <v>47</v>
      </c>
      <c r="P268" s="77">
        <v>15</v>
      </c>
      <c r="Q268" s="77">
        <v>26</v>
      </c>
      <c r="R268" s="77">
        <v>1</v>
      </c>
      <c r="S268" s="77">
        <v>60</v>
      </c>
      <c r="T268" s="77">
        <v>339</v>
      </c>
      <c r="U268" s="77">
        <v>0.28199999999999997</v>
      </c>
      <c r="V268" s="77">
        <v>1.44</v>
      </c>
      <c r="W268" s="77">
        <v>2</v>
      </c>
      <c r="X268" s="77">
        <v>1</v>
      </c>
      <c r="Y268" s="77">
        <v>0</v>
      </c>
      <c r="Z268" s="77">
        <v>7</v>
      </c>
      <c r="AA268" s="77">
        <v>72</v>
      </c>
      <c r="AB268" s="77">
        <v>93</v>
      </c>
      <c r="AC268" s="77">
        <v>4</v>
      </c>
      <c r="AD268" s="77">
        <v>0</v>
      </c>
      <c r="AE268" s="77">
        <v>1</v>
      </c>
      <c r="AF268" s="77">
        <v>1</v>
      </c>
      <c r="AG268" s="77">
        <v>0</v>
      </c>
      <c r="AH268" s="77">
        <v>1301</v>
      </c>
      <c r="AI268" s="77">
        <v>0.28599999999999998</v>
      </c>
      <c r="AJ268" s="77">
        <v>0.77</v>
      </c>
      <c r="AK268" s="77">
        <v>0.33600000000000002</v>
      </c>
      <c r="AL268" s="77">
        <v>0.495</v>
      </c>
      <c r="AM268" s="77">
        <v>0.83099999999999996</v>
      </c>
      <c r="AN268" s="77">
        <v>6.92</v>
      </c>
      <c r="AO268" s="77">
        <v>3</v>
      </c>
      <c r="AP268" s="77">
        <v>9.92</v>
      </c>
      <c r="AQ268" s="77">
        <v>2.31</v>
      </c>
      <c r="AR268" s="77">
        <v>16.68</v>
      </c>
    </row>
    <row r="269" spans="1:44" x14ac:dyDescent="0.2">
      <c r="A269" s="42" t="s">
        <v>520</v>
      </c>
      <c r="B269" s="77" t="s">
        <v>240</v>
      </c>
      <c r="C269" s="77">
        <v>0</v>
      </c>
      <c r="D269" s="77">
        <v>0</v>
      </c>
      <c r="E269" s="77">
        <v>0</v>
      </c>
      <c r="F269" s="77">
        <v>9</v>
      </c>
      <c r="G269" s="77">
        <v>0</v>
      </c>
      <c r="H269" s="77">
        <v>0</v>
      </c>
      <c r="I269" s="77">
        <v>0</v>
      </c>
      <c r="J269" s="77">
        <v>0</v>
      </c>
      <c r="K269" s="77">
        <v>0</v>
      </c>
      <c r="L269" s="77">
        <v>3.2</v>
      </c>
      <c r="M269" s="77">
        <v>2</v>
      </c>
      <c r="N269" s="77">
        <v>0</v>
      </c>
      <c r="O269" s="77">
        <v>0</v>
      </c>
      <c r="P269" s="77">
        <v>0</v>
      </c>
      <c r="Q269" s="77">
        <v>0</v>
      </c>
      <c r="R269" s="77">
        <v>0</v>
      </c>
      <c r="S269" s="77">
        <v>2</v>
      </c>
      <c r="T269" s="77">
        <v>12</v>
      </c>
      <c r="U269" s="77">
        <v>0.182</v>
      </c>
      <c r="V269" s="77">
        <v>0.55000000000000004</v>
      </c>
      <c r="W269" s="77">
        <v>0</v>
      </c>
      <c r="X269" s="77">
        <v>0</v>
      </c>
      <c r="Y269" s="77">
        <v>1</v>
      </c>
      <c r="Z269" s="77">
        <v>1</v>
      </c>
      <c r="AA269" s="77">
        <v>5</v>
      </c>
      <c r="AB269" s="77">
        <v>3</v>
      </c>
      <c r="AC269" s="77">
        <v>0</v>
      </c>
      <c r="AD269" s="77">
        <v>0</v>
      </c>
      <c r="AE269" s="77">
        <v>0</v>
      </c>
      <c r="AF269" s="77">
        <v>0</v>
      </c>
      <c r="AG269" s="77">
        <v>0</v>
      </c>
      <c r="AH269" s="77">
        <v>49</v>
      </c>
      <c r="AI269" s="77" t="s">
        <v>342</v>
      </c>
      <c r="AJ269" s="77">
        <v>1.67</v>
      </c>
      <c r="AK269" s="77">
        <v>0.182</v>
      </c>
      <c r="AL269" s="77">
        <v>0.27300000000000002</v>
      </c>
      <c r="AM269" s="77">
        <v>0.45500000000000002</v>
      </c>
      <c r="AN269" s="77">
        <v>4.91</v>
      </c>
      <c r="AO269" s="77">
        <v>0</v>
      </c>
      <c r="AP269" s="77">
        <v>4.91</v>
      </c>
      <c r="AQ269" s="77" t="s">
        <v>342</v>
      </c>
      <c r="AR269" s="77">
        <v>13.36</v>
      </c>
    </row>
    <row r="270" spans="1:44" x14ac:dyDescent="0.2">
      <c r="A270" s="42" t="s">
        <v>857</v>
      </c>
      <c r="B270" s="77" t="s">
        <v>240</v>
      </c>
      <c r="C270" s="77">
        <v>5</v>
      </c>
      <c r="D270" s="77">
        <v>5</v>
      </c>
      <c r="E270" s="77">
        <v>4.38</v>
      </c>
      <c r="F270" s="77">
        <v>32</v>
      </c>
      <c r="G270" s="77">
        <v>17</v>
      </c>
      <c r="H270" s="77">
        <v>1</v>
      </c>
      <c r="I270" s="77">
        <v>0</v>
      </c>
      <c r="J270" s="77">
        <v>1</v>
      </c>
      <c r="K270" s="77">
        <v>1</v>
      </c>
      <c r="L270" s="77">
        <v>113</v>
      </c>
      <c r="M270" s="77">
        <v>115</v>
      </c>
      <c r="N270" s="77">
        <v>62</v>
      </c>
      <c r="O270" s="77">
        <v>55</v>
      </c>
      <c r="P270" s="77">
        <v>13</v>
      </c>
      <c r="Q270" s="77">
        <v>46</v>
      </c>
      <c r="R270" s="77">
        <v>2</v>
      </c>
      <c r="S270" s="77">
        <v>92</v>
      </c>
      <c r="T270" s="77">
        <v>497</v>
      </c>
      <c r="U270" s="77">
        <v>0.26300000000000001</v>
      </c>
      <c r="V270" s="77">
        <v>1.42</v>
      </c>
      <c r="W270" s="77">
        <v>7</v>
      </c>
      <c r="X270" s="77">
        <v>5</v>
      </c>
      <c r="Y270" s="77">
        <v>5</v>
      </c>
      <c r="Z270" s="77">
        <v>7</v>
      </c>
      <c r="AA270" s="77">
        <v>113</v>
      </c>
      <c r="AB270" s="77">
        <v>124</v>
      </c>
      <c r="AC270" s="77">
        <v>2</v>
      </c>
      <c r="AD270" s="77">
        <v>1</v>
      </c>
      <c r="AE270" s="77">
        <v>7</v>
      </c>
      <c r="AF270" s="77">
        <v>6</v>
      </c>
      <c r="AG270" s="77">
        <v>3</v>
      </c>
      <c r="AH270" s="77">
        <v>1925</v>
      </c>
      <c r="AI270" s="77">
        <v>0.5</v>
      </c>
      <c r="AJ270" s="77">
        <v>0.91</v>
      </c>
      <c r="AK270" s="77">
        <v>0.34100000000000003</v>
      </c>
      <c r="AL270" s="77">
        <v>0.41199999999999998</v>
      </c>
      <c r="AM270" s="77">
        <v>0.753</v>
      </c>
      <c r="AN270" s="77">
        <v>7.33</v>
      </c>
      <c r="AO270" s="77">
        <v>3.66</v>
      </c>
      <c r="AP270" s="77">
        <v>9.16</v>
      </c>
      <c r="AQ270" s="77">
        <v>2</v>
      </c>
      <c r="AR270" s="77">
        <v>17.04</v>
      </c>
    </row>
    <row r="271" spans="1:44" x14ac:dyDescent="0.2">
      <c r="A271" s="42" t="s">
        <v>1225</v>
      </c>
      <c r="B271" s="77" t="s">
        <v>240</v>
      </c>
      <c r="C271" s="77">
        <v>5</v>
      </c>
      <c r="D271" s="77">
        <v>5</v>
      </c>
      <c r="E271" s="77">
        <v>1.89</v>
      </c>
      <c r="F271" s="77">
        <v>13</v>
      </c>
      <c r="G271" s="77">
        <v>13</v>
      </c>
      <c r="H271" s="77">
        <v>0</v>
      </c>
      <c r="I271" s="77">
        <v>0</v>
      </c>
      <c r="J271" s="77">
        <v>0</v>
      </c>
      <c r="K271" s="77">
        <v>0</v>
      </c>
      <c r="L271" s="77">
        <v>76.099999999999994</v>
      </c>
      <c r="M271" s="77">
        <v>56</v>
      </c>
      <c r="N271" s="77">
        <v>18</v>
      </c>
      <c r="O271" s="77">
        <v>16</v>
      </c>
      <c r="P271" s="77">
        <v>5</v>
      </c>
      <c r="Q271" s="77">
        <v>7</v>
      </c>
      <c r="R271" s="77">
        <v>0</v>
      </c>
      <c r="S271" s="77">
        <v>59</v>
      </c>
      <c r="T271" s="77">
        <v>290</v>
      </c>
      <c r="U271" s="77">
        <v>0.2</v>
      </c>
      <c r="V271" s="77">
        <v>0.83</v>
      </c>
      <c r="W271" s="77">
        <v>0</v>
      </c>
      <c r="X271" s="77">
        <v>0</v>
      </c>
      <c r="Y271" s="77">
        <v>0</v>
      </c>
      <c r="Z271" s="77">
        <v>0</v>
      </c>
      <c r="AA271" s="77">
        <v>75</v>
      </c>
      <c r="AB271" s="77">
        <v>93</v>
      </c>
      <c r="AC271" s="77">
        <v>3</v>
      </c>
      <c r="AD271" s="77">
        <v>1</v>
      </c>
      <c r="AE271" s="77">
        <v>5</v>
      </c>
      <c r="AF271" s="77">
        <v>4</v>
      </c>
      <c r="AG271" s="77">
        <v>1</v>
      </c>
      <c r="AH271" s="77">
        <v>1140</v>
      </c>
      <c r="AI271" s="77">
        <v>0.5</v>
      </c>
      <c r="AJ271" s="77">
        <v>0.81</v>
      </c>
      <c r="AK271" s="77">
        <v>0.219</v>
      </c>
      <c r="AL271" s="77">
        <v>0.307</v>
      </c>
      <c r="AM271" s="77">
        <v>0.52600000000000002</v>
      </c>
      <c r="AN271" s="77">
        <v>6.96</v>
      </c>
      <c r="AO271" s="77">
        <v>0.83</v>
      </c>
      <c r="AP271" s="77">
        <v>6.6</v>
      </c>
      <c r="AQ271" s="77">
        <v>8.43</v>
      </c>
      <c r="AR271" s="77">
        <v>14.93</v>
      </c>
    </row>
    <row r="272" spans="1:44" x14ac:dyDescent="0.2">
      <c r="A272" t="s">
        <v>615</v>
      </c>
      <c r="B272" s="77" t="s">
        <v>240</v>
      </c>
      <c r="C272" s="77">
        <v>0</v>
      </c>
      <c r="D272" s="77">
        <v>2</v>
      </c>
      <c r="E272" s="77">
        <v>5.4</v>
      </c>
      <c r="F272" s="77">
        <v>8</v>
      </c>
      <c r="G272" s="77">
        <v>0</v>
      </c>
      <c r="H272" s="77">
        <v>0</v>
      </c>
      <c r="I272" s="77">
        <v>0</v>
      </c>
      <c r="J272" s="77">
        <v>0</v>
      </c>
      <c r="K272" s="77">
        <v>0</v>
      </c>
      <c r="L272" s="77">
        <v>10</v>
      </c>
      <c r="M272" s="77">
        <v>11</v>
      </c>
      <c r="N272" s="77">
        <v>6</v>
      </c>
      <c r="O272" s="77">
        <v>6</v>
      </c>
      <c r="P272" s="77">
        <v>2</v>
      </c>
      <c r="Q272" s="77">
        <v>7</v>
      </c>
      <c r="R272" s="77">
        <v>0</v>
      </c>
      <c r="S272" s="77">
        <v>10</v>
      </c>
      <c r="T272" s="77">
        <v>49</v>
      </c>
      <c r="U272" s="77">
        <v>0.27500000000000002</v>
      </c>
      <c r="V272" s="77">
        <v>1.8</v>
      </c>
      <c r="W272" s="77">
        <v>2</v>
      </c>
      <c r="X272" s="77">
        <v>5</v>
      </c>
      <c r="Y272" s="77">
        <v>0</v>
      </c>
      <c r="Z272" s="77">
        <v>0</v>
      </c>
      <c r="AA272" s="77">
        <v>2</v>
      </c>
      <c r="AB272" s="77">
        <v>17</v>
      </c>
      <c r="AC272" s="77">
        <v>0</v>
      </c>
      <c r="AD272" s="77">
        <v>0</v>
      </c>
      <c r="AE272" s="77">
        <v>1</v>
      </c>
      <c r="AF272" s="77">
        <v>0</v>
      </c>
      <c r="AG272" s="77">
        <v>0</v>
      </c>
      <c r="AH272" s="77">
        <v>204</v>
      </c>
      <c r="AI272" s="77">
        <v>0</v>
      </c>
      <c r="AJ272" s="77">
        <v>0.12</v>
      </c>
      <c r="AK272" s="77">
        <v>0.40799999999999997</v>
      </c>
      <c r="AL272" s="77">
        <v>0.5</v>
      </c>
      <c r="AM272" s="77">
        <v>0.90800000000000003</v>
      </c>
      <c r="AN272" s="77">
        <v>9</v>
      </c>
      <c r="AO272" s="77">
        <v>6.3</v>
      </c>
      <c r="AP272" s="77">
        <v>9.9</v>
      </c>
      <c r="AQ272" s="77">
        <v>1.43</v>
      </c>
      <c r="AR272" s="77">
        <v>20.399999999999999</v>
      </c>
    </row>
    <row r="273" spans="1:44" x14ac:dyDescent="0.2">
      <c r="A273" s="42" t="s">
        <v>846</v>
      </c>
      <c r="B273" s="77" t="s">
        <v>240</v>
      </c>
      <c r="C273" s="77">
        <v>4</v>
      </c>
      <c r="D273" s="77">
        <v>5</v>
      </c>
      <c r="E273" s="77">
        <v>3.08</v>
      </c>
      <c r="F273" s="77">
        <v>63</v>
      </c>
      <c r="G273" s="77">
        <v>0</v>
      </c>
      <c r="H273" s="77">
        <v>0</v>
      </c>
      <c r="I273" s="77">
        <v>0</v>
      </c>
      <c r="J273" s="77">
        <v>39</v>
      </c>
      <c r="K273" s="77">
        <v>44</v>
      </c>
      <c r="L273" s="77">
        <v>64.099999999999994</v>
      </c>
      <c r="M273" s="77">
        <v>45</v>
      </c>
      <c r="N273" s="77">
        <v>23</v>
      </c>
      <c r="O273" s="77">
        <v>22</v>
      </c>
      <c r="P273" s="77">
        <v>7</v>
      </c>
      <c r="Q273" s="77">
        <v>23</v>
      </c>
      <c r="R273" s="77">
        <v>2</v>
      </c>
      <c r="S273" s="77">
        <v>96</v>
      </c>
      <c r="T273" s="77">
        <v>259</v>
      </c>
      <c r="U273" s="77">
        <v>0.192</v>
      </c>
      <c r="V273" s="77">
        <v>1.06</v>
      </c>
      <c r="W273" s="77">
        <v>1</v>
      </c>
      <c r="X273" s="77">
        <v>55</v>
      </c>
      <c r="Y273" s="77">
        <v>0</v>
      </c>
      <c r="Z273" s="77">
        <v>2</v>
      </c>
      <c r="AA273" s="77">
        <v>47</v>
      </c>
      <c r="AB273" s="77">
        <v>47</v>
      </c>
      <c r="AC273" s="77">
        <v>0</v>
      </c>
      <c r="AD273" s="77">
        <v>0</v>
      </c>
      <c r="AE273" s="77">
        <v>8</v>
      </c>
      <c r="AF273" s="77">
        <v>1</v>
      </c>
      <c r="AG273" s="77">
        <v>0</v>
      </c>
      <c r="AH273" s="77">
        <v>1088</v>
      </c>
      <c r="AI273" s="77">
        <v>0.44400000000000001</v>
      </c>
      <c r="AJ273" s="77">
        <v>1</v>
      </c>
      <c r="AK273" s="77">
        <v>0.26700000000000002</v>
      </c>
      <c r="AL273" s="77">
        <v>0.32100000000000001</v>
      </c>
      <c r="AM273" s="77">
        <v>0.58799999999999997</v>
      </c>
      <c r="AN273" s="77">
        <v>13.43</v>
      </c>
      <c r="AO273" s="77">
        <v>3.22</v>
      </c>
      <c r="AP273" s="77">
        <v>6.3</v>
      </c>
      <c r="AQ273" s="77">
        <v>4.17</v>
      </c>
      <c r="AR273" s="77">
        <v>16.91</v>
      </c>
    </row>
    <row r="274" spans="1:44" x14ac:dyDescent="0.2">
      <c r="A274" t="s">
        <v>446</v>
      </c>
      <c r="B274" s="77" t="s">
        <v>240</v>
      </c>
      <c r="C274" s="77">
        <v>0</v>
      </c>
      <c r="D274" s="77">
        <v>0</v>
      </c>
      <c r="E274" s="77">
        <v>9</v>
      </c>
      <c r="F274" s="77">
        <v>3</v>
      </c>
      <c r="G274" s="77">
        <v>0</v>
      </c>
      <c r="H274" s="77">
        <v>0</v>
      </c>
      <c r="I274" s="77">
        <v>0</v>
      </c>
      <c r="J274" s="77">
        <v>0</v>
      </c>
      <c r="K274" s="77">
        <v>0</v>
      </c>
      <c r="L274" s="77">
        <v>2</v>
      </c>
      <c r="M274" s="77">
        <v>3</v>
      </c>
      <c r="N274" s="77">
        <v>3</v>
      </c>
      <c r="O274" s="77">
        <v>2</v>
      </c>
      <c r="P274" s="77">
        <v>0</v>
      </c>
      <c r="Q274" s="77">
        <v>3</v>
      </c>
      <c r="R274" s="77">
        <v>0</v>
      </c>
      <c r="S274" s="77">
        <v>4</v>
      </c>
      <c r="T274" s="77">
        <v>13</v>
      </c>
      <c r="U274" s="77">
        <v>0.33300000000000002</v>
      </c>
      <c r="V274" s="77">
        <v>3</v>
      </c>
      <c r="W274" s="77">
        <v>0</v>
      </c>
      <c r="X274" s="77">
        <v>2</v>
      </c>
      <c r="Y274" s="77">
        <v>0</v>
      </c>
      <c r="Z274" s="77">
        <v>0</v>
      </c>
      <c r="AA274" s="77">
        <v>1</v>
      </c>
      <c r="AB274" s="77">
        <v>2</v>
      </c>
      <c r="AC274" s="77">
        <v>1</v>
      </c>
      <c r="AD274" s="77">
        <v>0</v>
      </c>
      <c r="AE274" s="77">
        <v>0</v>
      </c>
      <c r="AF274" s="77">
        <v>0</v>
      </c>
      <c r="AG274" s="77">
        <v>0</v>
      </c>
      <c r="AH274" s="77">
        <v>46</v>
      </c>
      <c r="AI274" s="77" t="s">
        <v>342</v>
      </c>
      <c r="AJ274" s="77">
        <v>0.5</v>
      </c>
      <c r="AK274" s="77">
        <v>0.46200000000000002</v>
      </c>
      <c r="AL274" s="77">
        <v>0.77800000000000002</v>
      </c>
      <c r="AM274" s="77">
        <v>1.2390000000000001</v>
      </c>
      <c r="AN274" s="77">
        <v>18</v>
      </c>
      <c r="AO274" s="77">
        <v>13.5</v>
      </c>
      <c r="AP274" s="77">
        <v>13.5</v>
      </c>
      <c r="AQ274" s="77">
        <v>1.33</v>
      </c>
      <c r="AR274" s="77">
        <v>23</v>
      </c>
    </row>
    <row r="275" spans="1:44" x14ac:dyDescent="0.2">
      <c r="A275" s="42" t="s">
        <v>907</v>
      </c>
      <c r="B275" s="77" t="s">
        <v>240</v>
      </c>
      <c r="C275" s="77">
        <v>2</v>
      </c>
      <c r="D275" s="77">
        <v>0</v>
      </c>
      <c r="E275" s="77">
        <v>4.68</v>
      </c>
      <c r="F275" s="77">
        <v>18</v>
      </c>
      <c r="G275" s="77">
        <v>1</v>
      </c>
      <c r="H275" s="77">
        <v>0</v>
      </c>
      <c r="I275" s="77">
        <v>0</v>
      </c>
      <c r="J275" s="77">
        <v>0</v>
      </c>
      <c r="K275" s="77">
        <v>1</v>
      </c>
      <c r="L275" s="77">
        <v>25</v>
      </c>
      <c r="M275" s="77">
        <v>22</v>
      </c>
      <c r="N275" s="77">
        <v>13</v>
      </c>
      <c r="O275" s="77">
        <v>13</v>
      </c>
      <c r="P275" s="77">
        <v>3</v>
      </c>
      <c r="Q275" s="77">
        <v>10</v>
      </c>
      <c r="R275" s="77">
        <v>0</v>
      </c>
      <c r="S275" s="77">
        <v>23</v>
      </c>
      <c r="T275" s="77">
        <v>106</v>
      </c>
      <c r="U275" s="77">
        <v>0.23699999999999999</v>
      </c>
      <c r="V275" s="77">
        <v>1.28</v>
      </c>
      <c r="W275" s="77">
        <v>1</v>
      </c>
      <c r="X275" s="77">
        <v>4</v>
      </c>
      <c r="Y275" s="77">
        <v>3</v>
      </c>
      <c r="Z275" s="77">
        <v>1</v>
      </c>
      <c r="AA275" s="77">
        <v>19</v>
      </c>
      <c r="AB275" s="77">
        <v>31</v>
      </c>
      <c r="AC275" s="77">
        <v>0</v>
      </c>
      <c r="AD275" s="77">
        <v>1</v>
      </c>
      <c r="AE275" s="77">
        <v>0</v>
      </c>
      <c r="AF275" s="77">
        <v>0</v>
      </c>
      <c r="AG275" s="77">
        <v>0</v>
      </c>
      <c r="AH275" s="77">
        <v>434</v>
      </c>
      <c r="AI275" s="77">
        <v>1</v>
      </c>
      <c r="AJ275" s="77">
        <v>0.61</v>
      </c>
      <c r="AK275" s="77">
        <v>0.317</v>
      </c>
      <c r="AL275" s="77">
        <v>0.376</v>
      </c>
      <c r="AM275" s="77">
        <v>0.69399999999999995</v>
      </c>
      <c r="AN275" s="77">
        <v>8.2799999999999994</v>
      </c>
      <c r="AO275" s="77">
        <v>3.6</v>
      </c>
      <c r="AP275" s="77">
        <v>7.92</v>
      </c>
      <c r="AQ275" s="77">
        <v>2.2999999999999998</v>
      </c>
      <c r="AR275" s="77">
        <v>17.36</v>
      </c>
    </row>
    <row r="276" spans="1:44" x14ac:dyDescent="0.2">
      <c r="A276" t="s">
        <v>855</v>
      </c>
      <c r="B276" s="77" t="s">
        <v>240</v>
      </c>
      <c r="C276" s="77">
        <v>3</v>
      </c>
      <c r="D276" s="77">
        <v>4</v>
      </c>
      <c r="E276" s="77">
        <v>5.28</v>
      </c>
      <c r="F276" s="77">
        <v>8</v>
      </c>
      <c r="G276" s="77">
        <v>8</v>
      </c>
      <c r="H276" s="77">
        <v>0</v>
      </c>
      <c r="I276" s="77">
        <v>0</v>
      </c>
      <c r="J276" s="77">
        <v>0</v>
      </c>
      <c r="K276" s="77">
        <v>0</v>
      </c>
      <c r="L276" s="77">
        <v>46</v>
      </c>
      <c r="M276" s="77">
        <v>58</v>
      </c>
      <c r="N276" s="77">
        <v>31</v>
      </c>
      <c r="O276" s="77">
        <v>27</v>
      </c>
      <c r="P276" s="77">
        <v>10</v>
      </c>
      <c r="Q276" s="77">
        <v>10</v>
      </c>
      <c r="R276" s="77">
        <v>0</v>
      </c>
      <c r="S276" s="77">
        <v>48</v>
      </c>
      <c r="T276" s="77">
        <v>209</v>
      </c>
      <c r="U276" s="77">
        <v>0.30099999999999999</v>
      </c>
      <c r="V276" s="77">
        <v>1.48</v>
      </c>
      <c r="W276" s="77">
        <v>4</v>
      </c>
      <c r="X276" s="77">
        <v>0</v>
      </c>
      <c r="Y276" s="77">
        <v>0</v>
      </c>
      <c r="Z276" s="77">
        <v>1</v>
      </c>
      <c r="AA276" s="77">
        <v>56</v>
      </c>
      <c r="AB276" s="77">
        <v>35</v>
      </c>
      <c r="AC276" s="77">
        <v>2</v>
      </c>
      <c r="AD276" s="77">
        <v>0</v>
      </c>
      <c r="AE276" s="77">
        <v>1</v>
      </c>
      <c r="AF276" s="77">
        <v>0</v>
      </c>
      <c r="AG276" s="77">
        <v>0</v>
      </c>
      <c r="AH276" s="77">
        <v>798</v>
      </c>
      <c r="AI276" s="77">
        <v>0.42899999999999999</v>
      </c>
      <c r="AJ276" s="77">
        <v>1.6</v>
      </c>
      <c r="AK276" s="77">
        <v>0.34599999999999997</v>
      </c>
      <c r="AL276" s="77">
        <v>0.52800000000000002</v>
      </c>
      <c r="AM276" s="77">
        <v>0.875</v>
      </c>
      <c r="AN276" s="77">
        <v>9.39</v>
      </c>
      <c r="AO276" s="77">
        <v>1.96</v>
      </c>
      <c r="AP276" s="77">
        <v>11.35</v>
      </c>
      <c r="AQ276" s="77">
        <v>4.8</v>
      </c>
      <c r="AR276" s="77">
        <v>17.350000000000001</v>
      </c>
    </row>
    <row r="277" spans="1:44" x14ac:dyDescent="0.2">
      <c r="A277" s="42" t="s">
        <v>1227</v>
      </c>
      <c r="B277" s="77" t="s">
        <v>240</v>
      </c>
      <c r="C277" s="77">
        <v>13</v>
      </c>
      <c r="D277" s="77">
        <v>5</v>
      </c>
      <c r="E277" s="77">
        <v>2.77</v>
      </c>
      <c r="F277" s="77">
        <v>20</v>
      </c>
      <c r="G277" s="77">
        <v>20</v>
      </c>
      <c r="H277" s="77">
        <v>3</v>
      </c>
      <c r="I277" s="77">
        <v>1</v>
      </c>
      <c r="J277" s="77">
        <v>0</v>
      </c>
      <c r="K277" s="77">
        <v>0</v>
      </c>
      <c r="L277" s="77">
        <v>136.1</v>
      </c>
      <c r="M277" s="77">
        <v>123</v>
      </c>
      <c r="N277" s="77">
        <v>47</v>
      </c>
      <c r="O277" s="77">
        <v>42</v>
      </c>
      <c r="P277" s="77">
        <v>15</v>
      </c>
      <c r="Q277" s="77">
        <v>21</v>
      </c>
      <c r="R277" s="77">
        <v>0</v>
      </c>
      <c r="S277" s="77">
        <v>141</v>
      </c>
      <c r="T277" s="77">
        <v>542</v>
      </c>
      <c r="U277" s="77">
        <v>0.24</v>
      </c>
      <c r="V277" s="77">
        <v>1.06</v>
      </c>
      <c r="W277" s="77">
        <v>4</v>
      </c>
      <c r="X277" s="77">
        <v>0</v>
      </c>
      <c r="Y277" s="77">
        <v>0</v>
      </c>
      <c r="Z277" s="77">
        <v>11</v>
      </c>
      <c r="AA277" s="77">
        <v>140</v>
      </c>
      <c r="AB277" s="77">
        <v>113</v>
      </c>
      <c r="AC277" s="77">
        <v>4</v>
      </c>
      <c r="AD277" s="77">
        <v>0</v>
      </c>
      <c r="AE277" s="77">
        <v>6</v>
      </c>
      <c r="AF277" s="77">
        <v>1</v>
      </c>
      <c r="AG277" s="77">
        <v>0</v>
      </c>
      <c r="AH277" s="77">
        <v>2009</v>
      </c>
      <c r="AI277" s="77">
        <v>0.72199999999999998</v>
      </c>
      <c r="AJ277" s="77">
        <v>1.24</v>
      </c>
      <c r="AK277" s="77">
        <v>0.27400000000000002</v>
      </c>
      <c r="AL277" s="77">
        <v>0.38300000000000001</v>
      </c>
      <c r="AM277" s="77">
        <v>0.65700000000000003</v>
      </c>
      <c r="AN277" s="77">
        <v>9.31</v>
      </c>
      <c r="AO277" s="77">
        <v>1.39</v>
      </c>
      <c r="AP277" s="77">
        <v>8.1199999999999992</v>
      </c>
      <c r="AQ277" s="77">
        <v>6.71</v>
      </c>
      <c r="AR277" s="77">
        <v>14.74</v>
      </c>
    </row>
    <row r="278" spans="1:44" x14ac:dyDescent="0.2">
      <c r="A278" t="s">
        <v>719</v>
      </c>
      <c r="B278" s="77" t="s">
        <v>240</v>
      </c>
      <c r="C278" s="77">
        <v>0</v>
      </c>
      <c r="D278" s="77">
        <v>3</v>
      </c>
      <c r="E278" s="77">
        <v>2.5499999999999998</v>
      </c>
      <c r="F278" s="77">
        <v>46</v>
      </c>
      <c r="G278" s="77">
        <v>0</v>
      </c>
      <c r="H278" s="77">
        <v>0</v>
      </c>
      <c r="I278" s="77">
        <v>0</v>
      </c>
      <c r="J278" s="77">
        <v>0</v>
      </c>
      <c r="K278" s="77">
        <v>4</v>
      </c>
      <c r="L278" s="77">
        <v>24.2</v>
      </c>
      <c r="M278" s="77">
        <v>23</v>
      </c>
      <c r="N278" s="77">
        <v>9</v>
      </c>
      <c r="O278" s="77">
        <v>7</v>
      </c>
      <c r="P278" s="77">
        <v>0</v>
      </c>
      <c r="Q278" s="77">
        <v>6</v>
      </c>
      <c r="R278" s="77">
        <v>2</v>
      </c>
      <c r="S278" s="77">
        <v>20</v>
      </c>
      <c r="T278" s="77">
        <v>107</v>
      </c>
      <c r="U278" s="77">
        <v>0.247</v>
      </c>
      <c r="V278" s="77">
        <v>1.18</v>
      </c>
      <c r="W278" s="77">
        <v>4</v>
      </c>
      <c r="X278" s="77">
        <v>6</v>
      </c>
      <c r="Y278" s="77">
        <v>12</v>
      </c>
      <c r="Z278" s="77">
        <v>1</v>
      </c>
      <c r="AA278" s="77">
        <v>31</v>
      </c>
      <c r="AB278" s="77">
        <v>23</v>
      </c>
      <c r="AC278" s="77">
        <v>0</v>
      </c>
      <c r="AD278" s="77">
        <v>0</v>
      </c>
      <c r="AE278" s="77">
        <v>4</v>
      </c>
      <c r="AF278" s="77">
        <v>2</v>
      </c>
      <c r="AG278" s="77">
        <v>1</v>
      </c>
      <c r="AH278" s="77">
        <v>460</v>
      </c>
      <c r="AI278" s="77">
        <v>0</v>
      </c>
      <c r="AJ278" s="77">
        <v>1.35</v>
      </c>
      <c r="AK278" s="77">
        <v>0.314</v>
      </c>
      <c r="AL278" s="77">
        <v>0.30099999999999999</v>
      </c>
      <c r="AM278" s="77">
        <v>0.61499999999999999</v>
      </c>
      <c r="AN278" s="77">
        <v>7.3</v>
      </c>
      <c r="AO278" s="77">
        <v>2.19</v>
      </c>
      <c r="AP278" s="77">
        <v>8.39</v>
      </c>
      <c r="AQ278" s="77">
        <v>3.33</v>
      </c>
      <c r="AR278" s="77">
        <v>18.649999999999999</v>
      </c>
    </row>
    <row r="279" spans="1:44" x14ac:dyDescent="0.2">
      <c r="A279" s="42" t="s">
        <v>852</v>
      </c>
      <c r="B279" s="77" t="s">
        <v>240</v>
      </c>
      <c r="C279" s="77">
        <v>3</v>
      </c>
      <c r="D279" s="77">
        <v>6</v>
      </c>
      <c r="E279" s="77">
        <v>2.97</v>
      </c>
      <c r="F279" s="77">
        <v>69</v>
      </c>
      <c r="G279" s="77">
        <v>0</v>
      </c>
      <c r="H279" s="77">
        <v>0</v>
      </c>
      <c r="I279" s="77">
        <v>0</v>
      </c>
      <c r="J279" s="77">
        <v>3</v>
      </c>
      <c r="K279" s="77">
        <v>6</v>
      </c>
      <c r="L279" s="77">
        <v>78.2</v>
      </c>
      <c r="M279" s="77">
        <v>63</v>
      </c>
      <c r="N279" s="77">
        <v>27</v>
      </c>
      <c r="O279" s="77">
        <v>26</v>
      </c>
      <c r="P279" s="77">
        <v>4</v>
      </c>
      <c r="Q279" s="77">
        <v>24</v>
      </c>
      <c r="R279" s="77">
        <v>1</v>
      </c>
      <c r="S279" s="77">
        <v>76</v>
      </c>
      <c r="T279" s="77">
        <v>324</v>
      </c>
      <c r="U279" s="77">
        <v>0.219</v>
      </c>
      <c r="V279" s="77">
        <v>1.1100000000000001</v>
      </c>
      <c r="W279" s="77">
        <v>3</v>
      </c>
      <c r="X279" s="77">
        <v>11</v>
      </c>
      <c r="Y279" s="77">
        <v>23</v>
      </c>
      <c r="Z279" s="77">
        <v>7</v>
      </c>
      <c r="AA279" s="77">
        <v>85</v>
      </c>
      <c r="AB279" s="77">
        <v>73</v>
      </c>
      <c r="AC279" s="77">
        <v>4</v>
      </c>
      <c r="AD279" s="77">
        <v>0</v>
      </c>
      <c r="AE279" s="77">
        <v>1</v>
      </c>
      <c r="AF279" s="77">
        <v>2</v>
      </c>
      <c r="AG279" s="77">
        <v>0</v>
      </c>
      <c r="AH279" s="77">
        <v>1332</v>
      </c>
      <c r="AI279" s="77">
        <v>0.33300000000000002</v>
      </c>
      <c r="AJ279" s="77">
        <v>1.1599999999999999</v>
      </c>
      <c r="AK279" s="77">
        <v>0.28199999999999997</v>
      </c>
      <c r="AL279" s="77">
        <v>0.33300000000000002</v>
      </c>
      <c r="AM279" s="77">
        <v>0.61499999999999999</v>
      </c>
      <c r="AN279" s="77">
        <v>8.69</v>
      </c>
      <c r="AO279" s="77">
        <v>2.75</v>
      </c>
      <c r="AP279" s="77">
        <v>7.21</v>
      </c>
      <c r="AQ279" s="77">
        <v>3.17</v>
      </c>
      <c r="AR279" s="77">
        <v>16.93</v>
      </c>
    </row>
    <row r="280" spans="1:44" x14ac:dyDescent="0.2">
      <c r="A280" s="42" t="s">
        <v>1229</v>
      </c>
      <c r="B280" s="77" t="s">
        <v>240</v>
      </c>
      <c r="C280" s="77">
        <v>4</v>
      </c>
      <c r="D280" s="77">
        <v>3</v>
      </c>
      <c r="E280" s="77">
        <v>5.23</v>
      </c>
      <c r="F280" s="77">
        <v>24</v>
      </c>
      <c r="G280" s="77">
        <v>12</v>
      </c>
      <c r="H280" s="77">
        <v>0</v>
      </c>
      <c r="I280" s="77">
        <v>0</v>
      </c>
      <c r="J280" s="77">
        <v>0</v>
      </c>
      <c r="K280" s="77">
        <v>0</v>
      </c>
      <c r="L280" s="77">
        <v>75.2</v>
      </c>
      <c r="M280" s="77">
        <v>94</v>
      </c>
      <c r="N280" s="77">
        <v>44</v>
      </c>
      <c r="O280" s="77">
        <v>44</v>
      </c>
      <c r="P280" s="77">
        <v>10</v>
      </c>
      <c r="Q280" s="77">
        <v>18</v>
      </c>
      <c r="R280" s="77">
        <v>0</v>
      </c>
      <c r="S280" s="77">
        <v>60</v>
      </c>
      <c r="T280" s="77">
        <v>330</v>
      </c>
      <c r="U280" s="77">
        <v>0.308</v>
      </c>
      <c r="V280" s="77">
        <v>1.48</v>
      </c>
      <c r="W280" s="77">
        <v>4</v>
      </c>
      <c r="X280" s="77">
        <v>3</v>
      </c>
      <c r="Y280" s="77">
        <v>0</v>
      </c>
      <c r="Z280" s="77">
        <v>5</v>
      </c>
      <c r="AA280" s="77">
        <v>79</v>
      </c>
      <c r="AB280" s="77">
        <v>75</v>
      </c>
      <c r="AC280" s="77">
        <v>2</v>
      </c>
      <c r="AD280" s="77">
        <v>0</v>
      </c>
      <c r="AE280" s="77">
        <v>5</v>
      </c>
      <c r="AF280" s="77">
        <v>6</v>
      </c>
      <c r="AG280" s="77">
        <v>0</v>
      </c>
      <c r="AH280" s="77">
        <v>1265</v>
      </c>
      <c r="AI280" s="77">
        <v>0.57099999999999995</v>
      </c>
      <c r="AJ280" s="77">
        <v>1.05</v>
      </c>
      <c r="AK280" s="77">
        <v>0.35299999999999998</v>
      </c>
      <c r="AL280" s="77">
        <v>0.47899999999999998</v>
      </c>
      <c r="AM280" s="77">
        <v>0.83099999999999996</v>
      </c>
      <c r="AN280" s="77">
        <v>7.14</v>
      </c>
      <c r="AO280" s="77">
        <v>2.14</v>
      </c>
      <c r="AP280" s="77">
        <v>11.18</v>
      </c>
      <c r="AQ280" s="77">
        <v>3.33</v>
      </c>
      <c r="AR280" s="77">
        <v>16.72</v>
      </c>
    </row>
    <row r="282" spans="1:44" ht="25.5" x14ac:dyDescent="0.2">
      <c r="A282" s="185" t="s">
        <v>151</v>
      </c>
      <c r="B282" s="185" t="s">
        <v>245</v>
      </c>
      <c r="C282" s="185" t="s">
        <v>301</v>
      </c>
      <c r="D282" s="185" t="s">
        <v>302</v>
      </c>
      <c r="E282" s="185" t="s">
        <v>152</v>
      </c>
      <c r="F282" s="185" t="s">
        <v>303</v>
      </c>
      <c r="G282" s="185" t="s">
        <v>304</v>
      </c>
      <c r="H282" s="185" t="s">
        <v>316</v>
      </c>
      <c r="I282" s="185" t="s">
        <v>317</v>
      </c>
      <c r="J282" s="185" t="s">
        <v>305</v>
      </c>
      <c r="K282" s="185" t="s">
        <v>306</v>
      </c>
      <c r="L282" s="185" t="s">
        <v>307</v>
      </c>
      <c r="M282" s="185" t="s">
        <v>308</v>
      </c>
      <c r="N282" s="185" t="s">
        <v>309</v>
      </c>
      <c r="O282" s="185" t="s">
        <v>310</v>
      </c>
      <c r="P282" s="185" t="s">
        <v>311</v>
      </c>
      <c r="Q282" s="185" t="s">
        <v>312</v>
      </c>
      <c r="R282" s="185" t="s">
        <v>319</v>
      </c>
      <c r="S282" s="185" t="s">
        <v>313</v>
      </c>
      <c r="T282" s="185" t="s">
        <v>330</v>
      </c>
      <c r="U282" s="185" t="s">
        <v>314</v>
      </c>
      <c r="V282" s="185" t="s">
        <v>315</v>
      </c>
      <c r="W282" s="185" t="s">
        <v>318</v>
      </c>
      <c r="X282" s="185" t="s">
        <v>320</v>
      </c>
      <c r="Y282" s="185" t="s">
        <v>321</v>
      </c>
      <c r="Z282" s="185" t="s">
        <v>322</v>
      </c>
      <c r="AA282" s="185" t="s">
        <v>323</v>
      </c>
      <c r="AB282" s="185" t="s">
        <v>324</v>
      </c>
      <c r="AC282" s="185" t="s">
        <v>325</v>
      </c>
      <c r="AD282" s="185" t="s">
        <v>326</v>
      </c>
      <c r="AE282" s="185" t="s">
        <v>327</v>
      </c>
      <c r="AF282" s="185" t="s">
        <v>328</v>
      </c>
      <c r="AG282" s="185" t="s">
        <v>329</v>
      </c>
      <c r="AH282" s="185" t="s">
        <v>331</v>
      </c>
      <c r="AI282" s="185" t="s">
        <v>332</v>
      </c>
      <c r="AJ282" s="185" t="s">
        <v>333</v>
      </c>
      <c r="AK282" s="185" t="s">
        <v>334</v>
      </c>
      <c r="AL282" s="185" t="s">
        <v>1097</v>
      </c>
      <c r="AM282" s="185" t="s">
        <v>336</v>
      </c>
      <c r="AN282" s="185" t="s">
        <v>337</v>
      </c>
      <c r="AO282" s="185" t="s">
        <v>338</v>
      </c>
      <c r="AP282" s="185" t="s">
        <v>339</v>
      </c>
      <c r="AQ282" s="185" t="s">
        <v>340</v>
      </c>
      <c r="AR282" s="185" t="s">
        <v>341</v>
      </c>
    </row>
    <row r="283" spans="1:44" x14ac:dyDescent="0.2">
      <c r="A283" s="42" t="s">
        <v>690</v>
      </c>
      <c r="B283" s="77" t="s">
        <v>241</v>
      </c>
      <c r="C283" s="77">
        <v>2</v>
      </c>
      <c r="D283" s="77">
        <v>4</v>
      </c>
      <c r="E283" s="77">
        <v>1.57</v>
      </c>
      <c r="F283" s="77">
        <v>69</v>
      </c>
      <c r="G283" s="77">
        <v>0</v>
      </c>
      <c r="H283" s="77">
        <v>0</v>
      </c>
      <c r="I283" s="77">
        <v>0</v>
      </c>
      <c r="J283" s="77">
        <v>0</v>
      </c>
      <c r="K283" s="77">
        <v>2</v>
      </c>
      <c r="L283" s="77">
        <v>57.1</v>
      </c>
      <c r="M283" s="77">
        <v>34</v>
      </c>
      <c r="N283" s="77">
        <v>11</v>
      </c>
      <c r="O283" s="77">
        <v>10</v>
      </c>
      <c r="P283" s="77">
        <v>4</v>
      </c>
      <c r="Q283" s="77">
        <v>15</v>
      </c>
      <c r="R283" s="77">
        <v>3</v>
      </c>
      <c r="S283" s="77">
        <v>51</v>
      </c>
      <c r="T283" s="77">
        <v>216</v>
      </c>
      <c r="U283" s="77">
        <v>0.17499999999999999</v>
      </c>
      <c r="V283" s="77">
        <v>0.85</v>
      </c>
      <c r="W283" s="77">
        <v>4</v>
      </c>
      <c r="X283" s="77">
        <v>17</v>
      </c>
      <c r="Y283" s="77">
        <v>9</v>
      </c>
      <c r="Z283" s="77">
        <v>6</v>
      </c>
      <c r="AA283" s="77">
        <v>48</v>
      </c>
      <c r="AB283" s="77">
        <v>64</v>
      </c>
      <c r="AC283" s="77">
        <v>0</v>
      </c>
      <c r="AD283" s="77">
        <v>0</v>
      </c>
      <c r="AE283" s="77">
        <v>2</v>
      </c>
      <c r="AF283" s="77">
        <v>4</v>
      </c>
      <c r="AG283" s="77">
        <v>0</v>
      </c>
      <c r="AH283" s="77">
        <v>821</v>
      </c>
      <c r="AI283" s="77">
        <v>0.33300000000000002</v>
      </c>
      <c r="AJ283" s="77">
        <v>0.75</v>
      </c>
      <c r="AK283" s="77">
        <v>0.247</v>
      </c>
      <c r="AL283" s="77">
        <v>0.253</v>
      </c>
      <c r="AM283" s="77">
        <v>0.499</v>
      </c>
      <c r="AN283" s="77">
        <v>8.01</v>
      </c>
      <c r="AO283" s="77">
        <v>2.35</v>
      </c>
      <c r="AP283" s="77">
        <v>5.34</v>
      </c>
      <c r="AQ283" s="77">
        <v>3.4</v>
      </c>
      <c r="AR283" s="77">
        <v>14.32</v>
      </c>
    </row>
    <row r="284" spans="1:44" x14ac:dyDescent="0.2">
      <c r="A284" s="42" t="s">
        <v>869</v>
      </c>
      <c r="B284" s="77" t="s">
        <v>241</v>
      </c>
      <c r="C284" s="77">
        <v>8</v>
      </c>
      <c r="D284" s="77">
        <v>8</v>
      </c>
      <c r="E284" s="77">
        <v>3.45</v>
      </c>
      <c r="F284" s="77">
        <v>32</v>
      </c>
      <c r="G284" s="77">
        <v>21</v>
      </c>
      <c r="H284" s="77">
        <v>0</v>
      </c>
      <c r="I284" s="77">
        <v>0</v>
      </c>
      <c r="J284" s="77">
        <v>0</v>
      </c>
      <c r="K284" s="77">
        <v>0</v>
      </c>
      <c r="L284" s="77">
        <v>146</v>
      </c>
      <c r="M284" s="77">
        <v>142</v>
      </c>
      <c r="N284" s="77">
        <v>64</v>
      </c>
      <c r="O284" s="77">
        <v>56</v>
      </c>
      <c r="P284" s="77">
        <v>17</v>
      </c>
      <c r="Q284" s="77">
        <v>49</v>
      </c>
      <c r="R284" s="77">
        <v>3</v>
      </c>
      <c r="S284" s="77">
        <v>136</v>
      </c>
      <c r="T284" s="77">
        <v>621</v>
      </c>
      <c r="U284" s="77">
        <v>0.253</v>
      </c>
      <c r="V284" s="77">
        <v>1.31</v>
      </c>
      <c r="W284" s="77">
        <v>5</v>
      </c>
      <c r="X284" s="77">
        <v>5</v>
      </c>
      <c r="Y284" s="77">
        <v>0</v>
      </c>
      <c r="Z284" s="77">
        <v>15</v>
      </c>
      <c r="AA284" s="77">
        <v>147</v>
      </c>
      <c r="AB284" s="77">
        <v>142</v>
      </c>
      <c r="AC284" s="77">
        <v>7</v>
      </c>
      <c r="AD284" s="77">
        <v>0</v>
      </c>
      <c r="AE284" s="77">
        <v>4</v>
      </c>
      <c r="AF284" s="77">
        <v>3</v>
      </c>
      <c r="AG284" s="77">
        <v>0</v>
      </c>
      <c r="AH284" s="77">
        <v>2400</v>
      </c>
      <c r="AI284" s="77">
        <v>0.5</v>
      </c>
      <c r="AJ284" s="77">
        <v>1.04</v>
      </c>
      <c r="AK284" s="77">
        <v>0.316</v>
      </c>
      <c r="AL284" s="77">
        <v>0.375</v>
      </c>
      <c r="AM284" s="77">
        <v>0.69199999999999995</v>
      </c>
      <c r="AN284" s="77">
        <v>8.3800000000000008</v>
      </c>
      <c r="AO284" s="77">
        <v>3.02</v>
      </c>
      <c r="AP284" s="77">
        <v>8.75</v>
      </c>
      <c r="AQ284" s="77">
        <v>2.78</v>
      </c>
      <c r="AR284" s="77">
        <v>16.440000000000001</v>
      </c>
    </row>
    <row r="285" spans="1:44" x14ac:dyDescent="0.2">
      <c r="A285" s="42" t="s">
        <v>862</v>
      </c>
      <c r="B285" s="77" t="s">
        <v>241</v>
      </c>
      <c r="C285" s="77">
        <v>1</v>
      </c>
      <c r="D285" s="77">
        <v>3</v>
      </c>
      <c r="E285" s="77">
        <v>3.42</v>
      </c>
      <c r="F285" s="77">
        <v>54</v>
      </c>
      <c r="G285" s="77">
        <v>0</v>
      </c>
      <c r="H285" s="77">
        <v>0</v>
      </c>
      <c r="I285" s="77">
        <v>0</v>
      </c>
      <c r="J285" s="77">
        <v>1</v>
      </c>
      <c r="K285" s="77">
        <v>3</v>
      </c>
      <c r="L285" s="77">
        <v>50</v>
      </c>
      <c r="M285" s="77">
        <v>32</v>
      </c>
      <c r="N285" s="77">
        <v>19</v>
      </c>
      <c r="O285" s="77">
        <v>19</v>
      </c>
      <c r="P285" s="77">
        <v>3</v>
      </c>
      <c r="Q285" s="77">
        <v>22</v>
      </c>
      <c r="R285" s="77">
        <v>1</v>
      </c>
      <c r="S285" s="77">
        <v>50</v>
      </c>
      <c r="T285" s="77">
        <v>202</v>
      </c>
      <c r="U285" s="77">
        <v>0.184</v>
      </c>
      <c r="V285" s="77">
        <v>1.08</v>
      </c>
      <c r="W285" s="77">
        <v>2</v>
      </c>
      <c r="X285" s="77">
        <v>15</v>
      </c>
      <c r="Y285" s="77">
        <v>7</v>
      </c>
      <c r="Z285" s="77">
        <v>4</v>
      </c>
      <c r="AA285" s="77">
        <v>51</v>
      </c>
      <c r="AB285" s="77">
        <v>45</v>
      </c>
      <c r="AC285" s="77">
        <v>3</v>
      </c>
      <c r="AD285" s="77">
        <v>0</v>
      </c>
      <c r="AE285" s="77">
        <v>3</v>
      </c>
      <c r="AF285" s="77">
        <v>2</v>
      </c>
      <c r="AG285" s="77">
        <v>2</v>
      </c>
      <c r="AH285" s="77">
        <v>749</v>
      </c>
      <c r="AI285" s="77">
        <v>0.25</v>
      </c>
      <c r="AJ285" s="77">
        <v>1.1299999999999999</v>
      </c>
      <c r="AK285" s="77">
        <v>0.28000000000000003</v>
      </c>
      <c r="AL285" s="77">
        <v>0.30499999999999999</v>
      </c>
      <c r="AM285" s="77">
        <v>0.58499999999999996</v>
      </c>
      <c r="AN285" s="77">
        <v>9</v>
      </c>
      <c r="AO285" s="77">
        <v>3.96</v>
      </c>
      <c r="AP285" s="77">
        <v>5.76</v>
      </c>
      <c r="AQ285" s="77">
        <v>2.27</v>
      </c>
      <c r="AR285" s="77">
        <v>14.98</v>
      </c>
    </row>
    <row r="286" spans="1:44" x14ac:dyDescent="0.2">
      <c r="A286" s="42" t="s">
        <v>866</v>
      </c>
      <c r="B286" s="77" t="s">
        <v>241</v>
      </c>
      <c r="C286" s="77">
        <v>2</v>
      </c>
      <c r="D286" s="77">
        <v>4</v>
      </c>
      <c r="E286" s="77">
        <v>2.73</v>
      </c>
      <c r="F286" s="77">
        <v>61</v>
      </c>
      <c r="G286" s="77">
        <v>0</v>
      </c>
      <c r="H286" s="77">
        <v>0</v>
      </c>
      <c r="I286" s="77">
        <v>0</v>
      </c>
      <c r="J286" s="77">
        <v>22</v>
      </c>
      <c r="K286" s="77">
        <v>26</v>
      </c>
      <c r="L286" s="77">
        <v>62.2</v>
      </c>
      <c r="M286" s="77">
        <v>38</v>
      </c>
      <c r="N286" s="77">
        <v>19</v>
      </c>
      <c r="O286" s="77">
        <v>19</v>
      </c>
      <c r="P286" s="77">
        <v>5</v>
      </c>
      <c r="Q286" s="77">
        <v>8</v>
      </c>
      <c r="R286" s="77">
        <v>1</v>
      </c>
      <c r="S286" s="77">
        <v>89</v>
      </c>
      <c r="T286" s="77">
        <v>236</v>
      </c>
      <c r="U286" s="77">
        <v>0.16900000000000001</v>
      </c>
      <c r="V286" s="77">
        <v>0.73</v>
      </c>
      <c r="W286" s="77">
        <v>0</v>
      </c>
      <c r="X286" s="77">
        <v>40</v>
      </c>
      <c r="Y286" s="77">
        <v>5</v>
      </c>
      <c r="Z286" s="77">
        <v>0</v>
      </c>
      <c r="AA286" s="77">
        <v>24</v>
      </c>
      <c r="AB286" s="77">
        <v>77</v>
      </c>
      <c r="AC286" s="77">
        <v>0</v>
      </c>
      <c r="AD286" s="77">
        <v>0</v>
      </c>
      <c r="AE286" s="77">
        <v>6</v>
      </c>
      <c r="AF286" s="77">
        <v>1</v>
      </c>
      <c r="AG286" s="77">
        <v>0</v>
      </c>
      <c r="AH286" s="77">
        <v>928</v>
      </c>
      <c r="AI286" s="77">
        <v>0.33300000000000002</v>
      </c>
      <c r="AJ286" s="77">
        <v>0.31</v>
      </c>
      <c r="AK286" s="77">
        <v>0.19700000000000001</v>
      </c>
      <c r="AL286" s="77">
        <v>0.26200000000000001</v>
      </c>
      <c r="AM286" s="77">
        <v>0.45900000000000002</v>
      </c>
      <c r="AN286" s="77">
        <v>12.78</v>
      </c>
      <c r="AO286" s="77">
        <v>1.1499999999999999</v>
      </c>
      <c r="AP286" s="77">
        <v>5.46</v>
      </c>
      <c r="AQ286" s="77">
        <v>11.13</v>
      </c>
      <c r="AR286" s="77">
        <v>14.81</v>
      </c>
    </row>
    <row r="287" spans="1:44" x14ac:dyDescent="0.2">
      <c r="A287" t="s">
        <v>525</v>
      </c>
      <c r="B287" s="77" t="s">
        <v>241</v>
      </c>
      <c r="C287" s="77">
        <v>0</v>
      </c>
      <c r="D287" s="77">
        <v>1</v>
      </c>
      <c r="E287" s="77">
        <v>6.08</v>
      </c>
      <c r="F287" s="77">
        <v>9</v>
      </c>
      <c r="G287" s="77">
        <v>0</v>
      </c>
      <c r="H287" s="77">
        <v>0</v>
      </c>
      <c r="I287" s="77">
        <v>0</v>
      </c>
      <c r="J287" s="77">
        <v>1</v>
      </c>
      <c r="K287" s="77">
        <v>1</v>
      </c>
      <c r="L287" s="77">
        <v>13.1</v>
      </c>
      <c r="M287" s="77">
        <v>11</v>
      </c>
      <c r="N287" s="77">
        <v>9</v>
      </c>
      <c r="O287" s="77">
        <v>9</v>
      </c>
      <c r="P287" s="77">
        <v>1</v>
      </c>
      <c r="Q287" s="77">
        <v>3</v>
      </c>
      <c r="R287" s="77">
        <v>1</v>
      </c>
      <c r="S287" s="77">
        <v>10</v>
      </c>
      <c r="T287" s="77">
        <v>55</v>
      </c>
      <c r="U287" s="77">
        <v>0.224</v>
      </c>
      <c r="V287" s="77">
        <v>1.05</v>
      </c>
      <c r="W287" s="77">
        <v>1</v>
      </c>
      <c r="X287" s="77">
        <v>7</v>
      </c>
      <c r="Y287" s="77">
        <v>0</v>
      </c>
      <c r="Z287" s="77">
        <v>1</v>
      </c>
      <c r="AA287" s="77">
        <v>17</v>
      </c>
      <c r="AB287" s="77">
        <v>13</v>
      </c>
      <c r="AC287" s="77">
        <v>1</v>
      </c>
      <c r="AD287" s="77">
        <v>0</v>
      </c>
      <c r="AE287" s="77">
        <v>0</v>
      </c>
      <c r="AF287" s="77">
        <v>0</v>
      </c>
      <c r="AG287" s="77">
        <v>0</v>
      </c>
      <c r="AH287" s="77">
        <v>214</v>
      </c>
      <c r="AI287" s="77">
        <v>0</v>
      </c>
      <c r="AJ287" s="77">
        <v>1.31</v>
      </c>
      <c r="AK287" s="77">
        <v>0.27800000000000002</v>
      </c>
      <c r="AL287" s="77">
        <v>0.34699999999999998</v>
      </c>
      <c r="AM287" s="77">
        <v>0.625</v>
      </c>
      <c r="AN287" s="77">
        <v>6.75</v>
      </c>
      <c r="AO287" s="77">
        <v>2.0299999999999998</v>
      </c>
      <c r="AP287" s="77">
        <v>7.43</v>
      </c>
      <c r="AQ287" s="77">
        <v>3.33</v>
      </c>
      <c r="AR287" s="77">
        <v>16.05</v>
      </c>
    </row>
    <row r="288" spans="1:44" x14ac:dyDescent="0.2">
      <c r="A288" s="42" t="s">
        <v>865</v>
      </c>
      <c r="B288" s="77" t="s">
        <v>241</v>
      </c>
      <c r="C288" s="77">
        <v>14</v>
      </c>
      <c r="D288" s="77">
        <v>10</v>
      </c>
      <c r="E288" s="77">
        <v>3.08</v>
      </c>
      <c r="F288" s="77">
        <v>33</v>
      </c>
      <c r="G288" s="77">
        <v>33</v>
      </c>
      <c r="H288" s="77">
        <v>2</v>
      </c>
      <c r="I288" s="77">
        <v>2</v>
      </c>
      <c r="J288" s="77">
        <v>0</v>
      </c>
      <c r="K288" s="77">
        <v>0</v>
      </c>
      <c r="L288" s="77">
        <v>219</v>
      </c>
      <c r="M288" s="77">
        <v>187</v>
      </c>
      <c r="N288" s="77">
        <v>84</v>
      </c>
      <c r="O288" s="77">
        <v>75</v>
      </c>
      <c r="P288" s="77">
        <v>15</v>
      </c>
      <c r="Q288" s="77">
        <v>74</v>
      </c>
      <c r="R288" s="77">
        <v>2</v>
      </c>
      <c r="S288" s="77">
        <v>183</v>
      </c>
      <c r="T288" s="77">
        <v>899</v>
      </c>
      <c r="U288" s="77">
        <v>0.23200000000000001</v>
      </c>
      <c r="V288" s="77">
        <v>1.19</v>
      </c>
      <c r="W288" s="77">
        <v>7</v>
      </c>
      <c r="X288" s="77">
        <v>0</v>
      </c>
      <c r="Y288" s="77">
        <v>0</v>
      </c>
      <c r="Z288" s="77">
        <v>21</v>
      </c>
      <c r="AA288" s="77">
        <v>291</v>
      </c>
      <c r="AB288" s="77">
        <v>157</v>
      </c>
      <c r="AC288" s="77">
        <v>15</v>
      </c>
      <c r="AD288" s="77">
        <v>0</v>
      </c>
      <c r="AE288" s="77">
        <v>7</v>
      </c>
      <c r="AF288" s="77">
        <v>3</v>
      </c>
      <c r="AG288" s="77">
        <v>1</v>
      </c>
      <c r="AH288" s="77">
        <v>3295</v>
      </c>
      <c r="AI288" s="77">
        <v>0.58299999999999996</v>
      </c>
      <c r="AJ288" s="77">
        <v>1.85</v>
      </c>
      <c r="AK288" s="77">
        <v>0.30099999999999999</v>
      </c>
      <c r="AL288" s="77">
        <v>0.32700000000000001</v>
      </c>
      <c r="AM288" s="77">
        <v>0.627</v>
      </c>
      <c r="AN288" s="77">
        <v>7.52</v>
      </c>
      <c r="AO288" s="77">
        <v>3.04</v>
      </c>
      <c r="AP288" s="77">
        <v>7.68</v>
      </c>
      <c r="AQ288" s="77">
        <v>2.4700000000000002</v>
      </c>
      <c r="AR288" s="77">
        <v>15.05</v>
      </c>
    </row>
    <row r="289" spans="1:44" x14ac:dyDescent="0.2">
      <c r="A289" s="42" t="s">
        <v>639</v>
      </c>
      <c r="B289" s="77" t="s">
        <v>241</v>
      </c>
      <c r="C289" s="77">
        <v>5</v>
      </c>
      <c r="D289" s="77">
        <v>5</v>
      </c>
      <c r="E289" s="77">
        <v>2.12</v>
      </c>
      <c r="F289" s="77">
        <v>72</v>
      </c>
      <c r="G289" s="77">
        <v>0</v>
      </c>
      <c r="H289" s="77">
        <v>0</v>
      </c>
      <c r="I289" s="77">
        <v>0</v>
      </c>
      <c r="J289" s="77">
        <v>3</v>
      </c>
      <c r="K289" s="77">
        <v>11</v>
      </c>
      <c r="L289" s="77">
        <v>72.099999999999994</v>
      </c>
      <c r="M289" s="77">
        <v>58</v>
      </c>
      <c r="N289" s="77">
        <v>20</v>
      </c>
      <c r="O289" s="77">
        <v>17</v>
      </c>
      <c r="P289" s="77">
        <v>6</v>
      </c>
      <c r="Q289" s="77">
        <v>15</v>
      </c>
      <c r="R289" s="77">
        <v>3</v>
      </c>
      <c r="S289" s="77">
        <v>59</v>
      </c>
      <c r="T289" s="77">
        <v>284</v>
      </c>
      <c r="U289" s="77">
        <v>0.22</v>
      </c>
      <c r="V289" s="77">
        <v>1.01</v>
      </c>
      <c r="W289" s="77">
        <v>1</v>
      </c>
      <c r="X289" s="77">
        <v>17</v>
      </c>
      <c r="Y289" s="77">
        <v>22</v>
      </c>
      <c r="Z289" s="77">
        <v>6</v>
      </c>
      <c r="AA289" s="77">
        <v>96</v>
      </c>
      <c r="AB289" s="77">
        <v>55</v>
      </c>
      <c r="AC289" s="77">
        <v>6</v>
      </c>
      <c r="AD289" s="77">
        <v>0</v>
      </c>
      <c r="AE289" s="77">
        <v>10</v>
      </c>
      <c r="AF289" s="77">
        <v>0</v>
      </c>
      <c r="AG289" s="77">
        <v>0</v>
      </c>
      <c r="AH289" s="77">
        <v>1006</v>
      </c>
      <c r="AI289" s="77">
        <v>0.5</v>
      </c>
      <c r="AJ289" s="77">
        <v>1.75</v>
      </c>
      <c r="AK289" s="77">
        <v>0.26300000000000001</v>
      </c>
      <c r="AL289" s="77">
        <v>0.34100000000000003</v>
      </c>
      <c r="AM289" s="77">
        <v>0.60399999999999998</v>
      </c>
      <c r="AN289" s="77">
        <v>7.34</v>
      </c>
      <c r="AO289" s="77">
        <v>1.87</v>
      </c>
      <c r="AP289" s="77">
        <v>7.22</v>
      </c>
      <c r="AQ289" s="77">
        <v>3.93</v>
      </c>
      <c r="AR289" s="77">
        <v>13.91</v>
      </c>
    </row>
    <row r="290" spans="1:44" x14ac:dyDescent="0.2">
      <c r="A290" s="42" t="s">
        <v>711</v>
      </c>
      <c r="B290" s="77" t="s">
        <v>241</v>
      </c>
      <c r="C290" s="77">
        <v>2</v>
      </c>
      <c r="D290" s="77">
        <v>6</v>
      </c>
      <c r="E290" s="77">
        <v>4.26</v>
      </c>
      <c r="F290" s="77">
        <v>13</v>
      </c>
      <c r="G290" s="77">
        <v>12</v>
      </c>
      <c r="H290" s="77">
        <v>0</v>
      </c>
      <c r="I290" s="77">
        <v>0</v>
      </c>
      <c r="J290" s="77">
        <v>0</v>
      </c>
      <c r="K290" s="77">
        <v>0</v>
      </c>
      <c r="L290" s="77">
        <v>67.2</v>
      </c>
      <c r="M290" s="77">
        <v>66</v>
      </c>
      <c r="N290" s="77">
        <v>34</v>
      </c>
      <c r="O290" s="77">
        <v>32</v>
      </c>
      <c r="P290" s="77">
        <v>13</v>
      </c>
      <c r="Q290" s="77">
        <v>21</v>
      </c>
      <c r="R290" s="77">
        <v>0</v>
      </c>
      <c r="S290" s="77">
        <v>54</v>
      </c>
      <c r="T290" s="77">
        <v>286</v>
      </c>
      <c r="U290" s="77">
        <v>0.254</v>
      </c>
      <c r="V290" s="77">
        <v>1.29</v>
      </c>
      <c r="W290" s="77">
        <v>3</v>
      </c>
      <c r="X290" s="77">
        <v>1</v>
      </c>
      <c r="Y290" s="77">
        <v>0</v>
      </c>
      <c r="Z290" s="77">
        <v>6</v>
      </c>
      <c r="AA290" s="77">
        <v>68</v>
      </c>
      <c r="AB290" s="77">
        <v>74</v>
      </c>
      <c r="AC290" s="77">
        <v>2</v>
      </c>
      <c r="AD290" s="77">
        <v>0</v>
      </c>
      <c r="AE290" s="77">
        <v>4</v>
      </c>
      <c r="AF290" s="77">
        <v>1</v>
      </c>
      <c r="AG290" s="77">
        <v>1</v>
      </c>
      <c r="AH290" s="77">
        <v>1097</v>
      </c>
      <c r="AI290" s="77">
        <v>0.25</v>
      </c>
      <c r="AJ290" s="77">
        <v>0.92</v>
      </c>
      <c r="AK290" s="77">
        <v>0.316</v>
      </c>
      <c r="AL290" s="77">
        <v>0.44600000000000001</v>
      </c>
      <c r="AM290" s="77">
        <v>0.76200000000000001</v>
      </c>
      <c r="AN290" s="77">
        <v>7.18</v>
      </c>
      <c r="AO290" s="77">
        <v>2.79</v>
      </c>
      <c r="AP290" s="77">
        <v>8.7799999999999994</v>
      </c>
      <c r="AQ290" s="77">
        <v>2.57</v>
      </c>
      <c r="AR290" s="77">
        <v>16.21</v>
      </c>
    </row>
    <row r="291" spans="1:44" x14ac:dyDescent="0.2">
      <c r="A291" t="s">
        <v>701</v>
      </c>
      <c r="B291" s="77" t="s">
        <v>241</v>
      </c>
      <c r="C291" s="77">
        <v>4</v>
      </c>
      <c r="D291" s="77">
        <v>2</v>
      </c>
      <c r="E291" s="77">
        <v>7.14</v>
      </c>
      <c r="F291" s="77">
        <v>38</v>
      </c>
      <c r="G291" s="77">
        <v>0</v>
      </c>
      <c r="H291" s="77">
        <v>0</v>
      </c>
      <c r="I291" s="77">
        <v>0</v>
      </c>
      <c r="J291" s="77">
        <v>2</v>
      </c>
      <c r="K291" s="77">
        <v>3</v>
      </c>
      <c r="L291" s="77">
        <v>40.1</v>
      </c>
      <c r="M291" s="77">
        <v>60</v>
      </c>
      <c r="N291" s="77">
        <v>33</v>
      </c>
      <c r="O291" s="77">
        <v>32</v>
      </c>
      <c r="P291" s="77">
        <v>5</v>
      </c>
      <c r="Q291" s="77">
        <v>23</v>
      </c>
      <c r="R291" s="77">
        <v>3</v>
      </c>
      <c r="S291" s="77">
        <v>28</v>
      </c>
      <c r="T291" s="77">
        <v>200</v>
      </c>
      <c r="U291" s="77">
        <v>0.35299999999999998</v>
      </c>
      <c r="V291" s="77">
        <v>2.06</v>
      </c>
      <c r="W291" s="77">
        <v>3</v>
      </c>
      <c r="X291" s="77">
        <v>18</v>
      </c>
      <c r="Y291" s="77">
        <v>2</v>
      </c>
      <c r="Z291" s="77">
        <v>6</v>
      </c>
      <c r="AA291" s="77">
        <v>59</v>
      </c>
      <c r="AB291" s="77">
        <v>27</v>
      </c>
      <c r="AC291" s="77">
        <v>4</v>
      </c>
      <c r="AD291" s="77">
        <v>0</v>
      </c>
      <c r="AE291" s="77">
        <v>7</v>
      </c>
      <c r="AF291" s="77">
        <v>0</v>
      </c>
      <c r="AG291" s="77">
        <v>0</v>
      </c>
      <c r="AH291" s="77">
        <v>721</v>
      </c>
      <c r="AI291" s="77">
        <v>0.66700000000000004</v>
      </c>
      <c r="AJ291" s="77">
        <v>2.19</v>
      </c>
      <c r="AK291" s="77">
        <v>0.434</v>
      </c>
      <c r="AL291" s="77">
        <v>0.47599999999999998</v>
      </c>
      <c r="AM291" s="77">
        <v>0.91100000000000003</v>
      </c>
      <c r="AN291" s="77">
        <v>6.25</v>
      </c>
      <c r="AO291" s="77">
        <v>5.13</v>
      </c>
      <c r="AP291" s="77">
        <v>13.39</v>
      </c>
      <c r="AQ291" s="77">
        <v>1.22</v>
      </c>
      <c r="AR291" s="77">
        <v>17.88</v>
      </c>
    </row>
    <row r="292" spans="1:44" x14ac:dyDescent="0.2">
      <c r="A292" s="42" t="s">
        <v>758</v>
      </c>
      <c r="B292" s="77" t="s">
        <v>241</v>
      </c>
      <c r="C292" s="77">
        <v>15</v>
      </c>
      <c r="D292" s="77">
        <v>9</v>
      </c>
      <c r="E292" s="77">
        <v>3.55</v>
      </c>
      <c r="F292" s="77">
        <v>32</v>
      </c>
      <c r="G292" s="77">
        <v>32</v>
      </c>
      <c r="H292" s="77">
        <v>2</v>
      </c>
      <c r="I292" s="77">
        <v>0</v>
      </c>
      <c r="J292" s="77">
        <v>0</v>
      </c>
      <c r="K292" s="77">
        <v>0</v>
      </c>
      <c r="L292" s="77">
        <v>190.1</v>
      </c>
      <c r="M292" s="77">
        <v>171</v>
      </c>
      <c r="N292" s="77">
        <v>81</v>
      </c>
      <c r="O292" s="77">
        <v>75</v>
      </c>
      <c r="P292" s="77">
        <v>16</v>
      </c>
      <c r="Q292" s="77">
        <v>50</v>
      </c>
      <c r="R292" s="77">
        <v>1</v>
      </c>
      <c r="S292" s="77">
        <v>164</v>
      </c>
      <c r="T292" s="77">
        <v>777</v>
      </c>
      <c r="U292" s="77">
        <v>0.23799999999999999</v>
      </c>
      <c r="V292" s="77">
        <v>1.1599999999999999</v>
      </c>
      <c r="W292" s="77">
        <v>4</v>
      </c>
      <c r="X292" s="77">
        <v>0</v>
      </c>
      <c r="Y292" s="77">
        <v>0</v>
      </c>
      <c r="Z292" s="77">
        <v>19</v>
      </c>
      <c r="AA292" s="77">
        <v>190</v>
      </c>
      <c r="AB292" s="77">
        <v>198</v>
      </c>
      <c r="AC292" s="77">
        <v>9</v>
      </c>
      <c r="AD292" s="77">
        <v>1</v>
      </c>
      <c r="AE292" s="77">
        <v>18</v>
      </c>
      <c r="AF292" s="77">
        <v>2</v>
      </c>
      <c r="AG292" s="77">
        <v>1</v>
      </c>
      <c r="AH292" s="77">
        <v>2983</v>
      </c>
      <c r="AI292" s="77">
        <v>0.625</v>
      </c>
      <c r="AJ292" s="77">
        <v>0.96</v>
      </c>
      <c r="AK292" s="77">
        <v>0.29099999999999998</v>
      </c>
      <c r="AL292" s="77">
        <v>0.35699999999999998</v>
      </c>
      <c r="AM292" s="77">
        <v>0.64800000000000002</v>
      </c>
      <c r="AN292" s="77">
        <v>7.75</v>
      </c>
      <c r="AO292" s="77">
        <v>2.36</v>
      </c>
      <c r="AP292" s="77">
        <v>8.09</v>
      </c>
      <c r="AQ292" s="77">
        <v>3.28</v>
      </c>
      <c r="AR292" s="77">
        <v>15.67</v>
      </c>
    </row>
    <row r="293" spans="1:44" x14ac:dyDescent="0.2">
      <c r="A293" s="42" t="s">
        <v>721</v>
      </c>
      <c r="B293" s="77" t="s">
        <v>241</v>
      </c>
      <c r="C293" s="77">
        <v>6</v>
      </c>
      <c r="D293" s="77">
        <v>4</v>
      </c>
      <c r="E293" s="77">
        <v>2.35</v>
      </c>
      <c r="F293" s="77">
        <v>11</v>
      </c>
      <c r="G293" s="77">
        <v>11</v>
      </c>
      <c r="H293" s="77">
        <v>1</v>
      </c>
      <c r="I293" s="77">
        <v>1</v>
      </c>
      <c r="J293" s="77">
        <v>0</v>
      </c>
      <c r="K293" s="77">
        <v>0</v>
      </c>
      <c r="L293" s="77">
        <v>76.2</v>
      </c>
      <c r="M293" s="77">
        <v>66</v>
      </c>
      <c r="N293" s="77">
        <v>24</v>
      </c>
      <c r="O293" s="77">
        <v>20</v>
      </c>
      <c r="P293" s="77">
        <v>7</v>
      </c>
      <c r="Q293" s="77">
        <v>16</v>
      </c>
      <c r="R293" s="77">
        <v>0</v>
      </c>
      <c r="S293" s="77">
        <v>71</v>
      </c>
      <c r="T293" s="77">
        <v>305</v>
      </c>
      <c r="U293" s="77">
        <v>0.23200000000000001</v>
      </c>
      <c r="V293" s="77">
        <v>1.07</v>
      </c>
      <c r="W293" s="77">
        <v>1</v>
      </c>
      <c r="X293" s="77">
        <v>0</v>
      </c>
      <c r="Y293" s="77">
        <v>0</v>
      </c>
      <c r="Z293" s="77">
        <v>6</v>
      </c>
      <c r="AA293" s="77">
        <v>70</v>
      </c>
      <c r="AB293" s="77">
        <v>81</v>
      </c>
      <c r="AC293" s="77">
        <v>1</v>
      </c>
      <c r="AD293" s="77">
        <v>0</v>
      </c>
      <c r="AE293" s="77">
        <v>6</v>
      </c>
      <c r="AF293" s="77">
        <v>2</v>
      </c>
      <c r="AG293" s="77">
        <v>0</v>
      </c>
      <c r="AH293" s="77">
        <v>1186</v>
      </c>
      <c r="AI293" s="77">
        <v>0.6</v>
      </c>
      <c r="AJ293" s="77">
        <v>0.86</v>
      </c>
      <c r="AK293" s="77">
        <v>0.27300000000000002</v>
      </c>
      <c r="AL293" s="77">
        <v>0.35899999999999999</v>
      </c>
      <c r="AM293" s="77">
        <v>0.63200000000000001</v>
      </c>
      <c r="AN293" s="77">
        <v>8.33</v>
      </c>
      <c r="AO293" s="77">
        <v>1.88</v>
      </c>
      <c r="AP293" s="77">
        <v>7.75</v>
      </c>
      <c r="AQ293" s="77">
        <v>4.4400000000000004</v>
      </c>
      <c r="AR293" s="77">
        <v>15.47</v>
      </c>
    </row>
    <row r="294" spans="1:44" x14ac:dyDescent="0.2">
      <c r="A294" t="s">
        <v>941</v>
      </c>
      <c r="B294" s="77" t="s">
        <v>241</v>
      </c>
      <c r="C294" s="77">
        <v>0</v>
      </c>
      <c r="D294" s="77">
        <v>0</v>
      </c>
      <c r="E294" s="77">
        <v>3.86</v>
      </c>
      <c r="F294" s="77">
        <v>1</v>
      </c>
      <c r="G294" s="77">
        <v>1</v>
      </c>
      <c r="H294" s="77">
        <v>0</v>
      </c>
      <c r="I294" s="77">
        <v>0</v>
      </c>
      <c r="J294" s="77">
        <v>0</v>
      </c>
      <c r="K294" s="77">
        <v>0</v>
      </c>
      <c r="L294" s="77">
        <v>4.2</v>
      </c>
      <c r="M294" s="77">
        <v>5</v>
      </c>
      <c r="N294" s="77">
        <v>2</v>
      </c>
      <c r="O294" s="77">
        <v>2</v>
      </c>
      <c r="P294" s="77">
        <v>1</v>
      </c>
      <c r="Q294" s="77">
        <v>2</v>
      </c>
      <c r="R294" s="77">
        <v>0</v>
      </c>
      <c r="S294" s="77">
        <v>2</v>
      </c>
      <c r="T294" s="77">
        <v>22</v>
      </c>
      <c r="U294" s="77">
        <v>0.26300000000000001</v>
      </c>
      <c r="V294" s="77">
        <v>1.5</v>
      </c>
      <c r="W294" s="77">
        <v>1</v>
      </c>
      <c r="X294" s="77">
        <v>0</v>
      </c>
      <c r="Y294" s="77">
        <v>0</v>
      </c>
      <c r="Z294" s="77">
        <v>0</v>
      </c>
      <c r="AA294" s="77">
        <v>1</v>
      </c>
      <c r="AB294" s="77">
        <v>11</v>
      </c>
      <c r="AC294" s="77">
        <v>0</v>
      </c>
      <c r="AD294" s="77">
        <v>0</v>
      </c>
      <c r="AE294" s="77">
        <v>0</v>
      </c>
      <c r="AF294" s="77">
        <v>0</v>
      </c>
      <c r="AG294" s="77">
        <v>0</v>
      </c>
      <c r="AH294" s="77">
        <v>84</v>
      </c>
      <c r="AI294" s="77" t="s">
        <v>342</v>
      </c>
      <c r="AJ294" s="77">
        <v>0.09</v>
      </c>
      <c r="AK294" s="77">
        <v>0.36399999999999999</v>
      </c>
      <c r="AL294" s="77">
        <v>0.47399999999999998</v>
      </c>
      <c r="AM294" s="77">
        <v>0.83699999999999997</v>
      </c>
      <c r="AN294" s="77">
        <v>3.86</v>
      </c>
      <c r="AO294" s="77">
        <v>3.86</v>
      </c>
      <c r="AP294" s="77">
        <v>9.64</v>
      </c>
      <c r="AQ294" s="77">
        <v>1</v>
      </c>
      <c r="AR294" s="77">
        <v>18</v>
      </c>
    </row>
    <row r="295" spans="1:44" x14ac:dyDescent="0.2">
      <c r="A295" t="s">
        <v>1232</v>
      </c>
      <c r="B295" s="77" t="s">
        <v>241</v>
      </c>
      <c r="C295" s="77">
        <v>1</v>
      </c>
      <c r="D295" s="77">
        <v>1</v>
      </c>
      <c r="E295" s="77">
        <v>4.41</v>
      </c>
      <c r="F295" s="77">
        <v>3</v>
      </c>
      <c r="G295" s="77">
        <v>3</v>
      </c>
      <c r="H295" s="77">
        <v>0</v>
      </c>
      <c r="I295" s="77">
        <v>0</v>
      </c>
      <c r="J295" s="77">
        <v>0</v>
      </c>
      <c r="K295" s="77">
        <v>0</v>
      </c>
      <c r="L295" s="77">
        <v>16.100000000000001</v>
      </c>
      <c r="M295" s="77">
        <v>19</v>
      </c>
      <c r="N295" s="77">
        <v>9</v>
      </c>
      <c r="O295" s="77">
        <v>8</v>
      </c>
      <c r="P295" s="77">
        <v>2</v>
      </c>
      <c r="Q295" s="77">
        <v>7</v>
      </c>
      <c r="R295" s="77">
        <v>0</v>
      </c>
      <c r="S295" s="77">
        <v>14</v>
      </c>
      <c r="T295" s="77">
        <v>73</v>
      </c>
      <c r="U295" s="77">
        <v>0.29199999999999998</v>
      </c>
      <c r="V295" s="77">
        <v>1.59</v>
      </c>
      <c r="W295" s="77">
        <v>1</v>
      </c>
      <c r="X295" s="77">
        <v>0</v>
      </c>
      <c r="Y295" s="77">
        <v>0</v>
      </c>
      <c r="Z295" s="77">
        <v>1</v>
      </c>
      <c r="AA295" s="77">
        <v>14</v>
      </c>
      <c r="AB295" s="77">
        <v>18</v>
      </c>
      <c r="AC295" s="77">
        <v>1</v>
      </c>
      <c r="AD295" s="77">
        <v>0</v>
      </c>
      <c r="AE295" s="77">
        <v>0</v>
      </c>
      <c r="AF295" s="77">
        <v>1</v>
      </c>
      <c r="AG295" s="77">
        <v>0</v>
      </c>
      <c r="AH295" s="77">
        <v>290</v>
      </c>
      <c r="AI295" s="77">
        <v>0.5</v>
      </c>
      <c r="AJ295" s="77">
        <v>0.78</v>
      </c>
      <c r="AK295" s="77">
        <v>0.37</v>
      </c>
      <c r="AL295" s="77">
        <v>0.4</v>
      </c>
      <c r="AM295" s="77">
        <v>0.77</v>
      </c>
      <c r="AN295" s="77">
        <v>7.71</v>
      </c>
      <c r="AO295" s="77">
        <v>3.86</v>
      </c>
      <c r="AP295" s="77">
        <v>10.47</v>
      </c>
      <c r="AQ295" s="77">
        <v>2</v>
      </c>
      <c r="AR295" s="77">
        <v>17.760000000000002</v>
      </c>
    </row>
    <row r="296" spans="1:44" x14ac:dyDescent="0.2">
      <c r="A296" t="s">
        <v>871</v>
      </c>
      <c r="B296" s="77" t="s">
        <v>241</v>
      </c>
      <c r="C296" s="77">
        <v>6</v>
      </c>
      <c r="D296" s="77">
        <v>3</v>
      </c>
      <c r="E296" s="77">
        <v>3.55</v>
      </c>
      <c r="F296" s="77">
        <v>16</v>
      </c>
      <c r="G296" s="77">
        <v>16</v>
      </c>
      <c r="H296" s="77">
        <v>0</v>
      </c>
      <c r="I296" s="77">
        <v>0</v>
      </c>
      <c r="J296" s="77">
        <v>0</v>
      </c>
      <c r="K296" s="77">
        <v>0</v>
      </c>
      <c r="L296" s="77">
        <v>96.1</v>
      </c>
      <c r="M296" s="77">
        <v>91</v>
      </c>
      <c r="N296" s="77">
        <v>42</v>
      </c>
      <c r="O296" s="77">
        <v>38</v>
      </c>
      <c r="P296" s="77">
        <v>12</v>
      </c>
      <c r="Q296" s="77">
        <v>26</v>
      </c>
      <c r="R296" s="77">
        <v>2</v>
      </c>
      <c r="S296" s="77">
        <v>61</v>
      </c>
      <c r="T296" s="77">
        <v>405</v>
      </c>
      <c r="U296" s="77">
        <v>0.245</v>
      </c>
      <c r="V296" s="77">
        <v>1.21</v>
      </c>
      <c r="W296" s="77">
        <v>4</v>
      </c>
      <c r="X296" s="77">
        <v>0</v>
      </c>
      <c r="Y296" s="77">
        <v>0</v>
      </c>
      <c r="Z296" s="77">
        <v>4</v>
      </c>
      <c r="AA296" s="77">
        <v>95</v>
      </c>
      <c r="AB296" s="77">
        <v>128</v>
      </c>
      <c r="AC296" s="77">
        <v>0</v>
      </c>
      <c r="AD296" s="77">
        <v>0</v>
      </c>
      <c r="AE296" s="77">
        <v>4</v>
      </c>
      <c r="AF296" s="77">
        <v>0</v>
      </c>
      <c r="AG296" s="77">
        <v>0</v>
      </c>
      <c r="AH296" s="77">
        <v>1494</v>
      </c>
      <c r="AI296" s="77">
        <v>0.66700000000000004</v>
      </c>
      <c r="AJ296" s="77">
        <v>0.74</v>
      </c>
      <c r="AK296" s="77">
        <v>0.3</v>
      </c>
      <c r="AL296" s="77">
        <v>0.40600000000000003</v>
      </c>
      <c r="AM296" s="77">
        <v>0.70499999999999996</v>
      </c>
      <c r="AN296" s="77">
        <v>5.7</v>
      </c>
      <c r="AO296" s="77">
        <v>2.4300000000000002</v>
      </c>
      <c r="AP296" s="77">
        <v>8.5</v>
      </c>
      <c r="AQ296" s="77">
        <v>2.35</v>
      </c>
      <c r="AR296" s="77">
        <v>15.51</v>
      </c>
    </row>
    <row r="297" spans="1:44" x14ac:dyDescent="0.2">
      <c r="A297" s="42" t="s">
        <v>461</v>
      </c>
      <c r="B297" s="77" t="s">
        <v>241</v>
      </c>
      <c r="C297" s="77">
        <v>1</v>
      </c>
      <c r="D297" s="77">
        <v>0</v>
      </c>
      <c r="E297" s="77">
        <v>2.25</v>
      </c>
      <c r="F297" s="77">
        <v>21</v>
      </c>
      <c r="G297" s="77">
        <v>0</v>
      </c>
      <c r="H297" s="77">
        <v>0</v>
      </c>
      <c r="I297" s="77">
        <v>0</v>
      </c>
      <c r="J297" s="77">
        <v>1</v>
      </c>
      <c r="K297" s="77">
        <v>2</v>
      </c>
      <c r="L297" s="77">
        <v>20</v>
      </c>
      <c r="M297" s="77">
        <v>15</v>
      </c>
      <c r="N297" s="77">
        <v>5</v>
      </c>
      <c r="O297" s="77">
        <v>5</v>
      </c>
      <c r="P297" s="77">
        <v>3</v>
      </c>
      <c r="Q297" s="77">
        <v>4</v>
      </c>
      <c r="R297" s="77">
        <v>0</v>
      </c>
      <c r="S297" s="77">
        <v>15</v>
      </c>
      <c r="T297" s="77">
        <v>80</v>
      </c>
      <c r="U297" s="77">
        <v>0.20499999999999999</v>
      </c>
      <c r="V297" s="77">
        <v>0.95</v>
      </c>
      <c r="W297" s="77">
        <v>2</v>
      </c>
      <c r="X297" s="77">
        <v>6</v>
      </c>
      <c r="Y297" s="77">
        <v>3</v>
      </c>
      <c r="Z297" s="77">
        <v>2</v>
      </c>
      <c r="AA297" s="77">
        <v>27</v>
      </c>
      <c r="AB297" s="77">
        <v>17</v>
      </c>
      <c r="AC297" s="77">
        <v>3</v>
      </c>
      <c r="AD297" s="77">
        <v>0</v>
      </c>
      <c r="AE297" s="77">
        <v>3</v>
      </c>
      <c r="AF297" s="77">
        <v>1</v>
      </c>
      <c r="AG297" s="77">
        <v>0</v>
      </c>
      <c r="AH297" s="77">
        <v>321</v>
      </c>
      <c r="AI297" s="77">
        <v>1</v>
      </c>
      <c r="AJ297" s="77">
        <v>1.59</v>
      </c>
      <c r="AK297" s="77">
        <v>0.26600000000000001</v>
      </c>
      <c r="AL297" s="77">
        <v>0.34200000000000003</v>
      </c>
      <c r="AM297" s="77">
        <v>0.60799999999999998</v>
      </c>
      <c r="AN297" s="77">
        <v>6.75</v>
      </c>
      <c r="AO297" s="77">
        <v>1.8</v>
      </c>
      <c r="AP297" s="77">
        <v>6.75</v>
      </c>
      <c r="AQ297" s="77">
        <v>3.75</v>
      </c>
      <c r="AR297" s="77">
        <v>16.05</v>
      </c>
    </row>
    <row r="298" spans="1:44" x14ac:dyDescent="0.2">
      <c r="A298" s="42" t="s">
        <v>861</v>
      </c>
      <c r="B298" s="77" t="s">
        <v>241</v>
      </c>
      <c r="C298" s="77">
        <v>8</v>
      </c>
      <c r="D298" s="77">
        <v>2</v>
      </c>
      <c r="E298" s="77">
        <v>2.2799999999999998</v>
      </c>
      <c r="F298" s="77">
        <v>72</v>
      </c>
      <c r="G298" s="77">
        <v>0</v>
      </c>
      <c r="H298" s="77">
        <v>0</v>
      </c>
      <c r="I298" s="77">
        <v>0</v>
      </c>
      <c r="J298" s="77">
        <v>1</v>
      </c>
      <c r="K298" s="77">
        <v>4</v>
      </c>
      <c r="L298" s="77">
        <v>86.2</v>
      </c>
      <c r="M298" s="77">
        <v>80</v>
      </c>
      <c r="N298" s="77">
        <v>24</v>
      </c>
      <c r="O298" s="77">
        <v>22</v>
      </c>
      <c r="P298" s="77">
        <v>4</v>
      </c>
      <c r="Q298" s="77">
        <v>15</v>
      </c>
      <c r="R298" s="77">
        <v>7</v>
      </c>
      <c r="S298" s="77">
        <v>45</v>
      </c>
      <c r="T298" s="77">
        <v>348</v>
      </c>
      <c r="U298" s="77">
        <v>0.247</v>
      </c>
      <c r="V298" s="77">
        <v>1.1000000000000001</v>
      </c>
      <c r="W298" s="77">
        <v>2</v>
      </c>
      <c r="X298" s="77">
        <v>14</v>
      </c>
      <c r="Y298" s="77">
        <v>12</v>
      </c>
      <c r="Z298" s="77">
        <v>10</v>
      </c>
      <c r="AA298" s="77">
        <v>142</v>
      </c>
      <c r="AB298" s="77">
        <v>65</v>
      </c>
      <c r="AC298" s="77">
        <v>1</v>
      </c>
      <c r="AD298" s="77">
        <v>0</v>
      </c>
      <c r="AE298" s="77">
        <v>3</v>
      </c>
      <c r="AF298" s="77">
        <v>3</v>
      </c>
      <c r="AG298" s="77">
        <v>0</v>
      </c>
      <c r="AH298" s="77">
        <v>1216</v>
      </c>
      <c r="AI298" s="77">
        <v>0.8</v>
      </c>
      <c r="AJ298" s="77">
        <v>2.1800000000000002</v>
      </c>
      <c r="AK298" s="77">
        <v>0.28199999999999997</v>
      </c>
      <c r="AL298" s="77">
        <v>0.32700000000000001</v>
      </c>
      <c r="AM298" s="77">
        <v>0.60899999999999999</v>
      </c>
      <c r="AN298" s="77">
        <v>4.67</v>
      </c>
      <c r="AO298" s="77">
        <v>1.56</v>
      </c>
      <c r="AP298" s="77">
        <v>8.31</v>
      </c>
      <c r="AQ298" s="77">
        <v>3</v>
      </c>
      <c r="AR298" s="77">
        <v>14.03</v>
      </c>
    </row>
    <row r="299" spans="1:44" s="147" customFormat="1" x14ac:dyDescent="0.2">
      <c r="A299" s="42" t="s">
        <v>524</v>
      </c>
      <c r="B299" s="77" t="s">
        <v>241</v>
      </c>
      <c r="C299" s="77">
        <v>5</v>
      </c>
      <c r="D299" s="77">
        <v>4</v>
      </c>
      <c r="E299" s="77">
        <v>2.35</v>
      </c>
      <c r="F299" s="77">
        <v>20</v>
      </c>
      <c r="G299" s="77">
        <v>10</v>
      </c>
      <c r="H299" s="77">
        <v>0</v>
      </c>
      <c r="I299" s="77">
        <v>0</v>
      </c>
      <c r="J299" s="77">
        <v>0</v>
      </c>
      <c r="K299" s="77">
        <v>0</v>
      </c>
      <c r="L299" s="77">
        <v>69</v>
      </c>
      <c r="M299" s="77">
        <v>51</v>
      </c>
      <c r="N299" s="77">
        <v>22</v>
      </c>
      <c r="O299" s="77">
        <v>18</v>
      </c>
      <c r="P299" s="77">
        <v>7</v>
      </c>
      <c r="Q299" s="77">
        <v>26</v>
      </c>
      <c r="R299" s="77">
        <v>0</v>
      </c>
      <c r="S299" s="77">
        <v>64</v>
      </c>
      <c r="T299" s="77">
        <v>278</v>
      </c>
      <c r="U299" s="77">
        <v>0.20399999999999999</v>
      </c>
      <c r="V299" s="77">
        <v>1.1200000000000001</v>
      </c>
      <c r="W299" s="77">
        <v>1</v>
      </c>
      <c r="X299" s="77">
        <v>4</v>
      </c>
      <c r="Y299" s="77">
        <v>0</v>
      </c>
      <c r="Z299" s="77">
        <v>10</v>
      </c>
      <c r="AA299" s="77">
        <v>71</v>
      </c>
      <c r="AB299" s="77">
        <v>65</v>
      </c>
      <c r="AC299" s="77">
        <v>0</v>
      </c>
      <c r="AD299" s="77">
        <v>0</v>
      </c>
      <c r="AE299" s="77">
        <v>6</v>
      </c>
      <c r="AF299" s="77">
        <v>0</v>
      </c>
      <c r="AG299" s="77">
        <v>0</v>
      </c>
      <c r="AH299" s="77">
        <v>1138</v>
      </c>
      <c r="AI299" s="77">
        <v>0.55600000000000005</v>
      </c>
      <c r="AJ299" s="77">
        <v>1.0900000000000001</v>
      </c>
      <c r="AK299" s="77">
        <v>0.28199999999999997</v>
      </c>
      <c r="AL299" s="77">
        <v>0.30399999999999999</v>
      </c>
      <c r="AM299" s="77">
        <v>0.58599999999999997</v>
      </c>
      <c r="AN299" s="77">
        <v>8.35</v>
      </c>
      <c r="AO299" s="77">
        <v>3.39</v>
      </c>
      <c r="AP299" s="77">
        <v>6.65</v>
      </c>
      <c r="AQ299" s="77">
        <v>2.46</v>
      </c>
      <c r="AR299" s="77">
        <v>16.489999999999998</v>
      </c>
    </row>
    <row r="300" spans="1:44" x14ac:dyDescent="0.2">
      <c r="A300" t="s">
        <v>567</v>
      </c>
      <c r="B300" s="77" t="s">
        <v>241</v>
      </c>
      <c r="C300" s="77">
        <v>1</v>
      </c>
      <c r="D300" s="77">
        <v>0</v>
      </c>
      <c r="E300" s="77">
        <v>1</v>
      </c>
      <c r="F300" s="77">
        <v>7</v>
      </c>
      <c r="G300" s="77">
        <v>0</v>
      </c>
      <c r="H300" s="77">
        <v>0</v>
      </c>
      <c r="I300" s="77">
        <v>0</v>
      </c>
      <c r="J300" s="77">
        <v>0</v>
      </c>
      <c r="K300" s="77">
        <v>0</v>
      </c>
      <c r="L300" s="77">
        <v>9</v>
      </c>
      <c r="M300" s="77">
        <v>4</v>
      </c>
      <c r="N300" s="77">
        <v>1</v>
      </c>
      <c r="O300" s="77">
        <v>1</v>
      </c>
      <c r="P300" s="77">
        <v>0</v>
      </c>
      <c r="Q300" s="77">
        <v>2</v>
      </c>
      <c r="R300" s="77">
        <v>0</v>
      </c>
      <c r="S300" s="77">
        <v>4</v>
      </c>
      <c r="T300" s="77">
        <v>33</v>
      </c>
      <c r="U300" s="77">
        <v>0.129</v>
      </c>
      <c r="V300" s="77">
        <v>0.67</v>
      </c>
      <c r="W300" s="77">
        <v>0</v>
      </c>
      <c r="X300" s="77">
        <v>3</v>
      </c>
      <c r="Y300" s="77">
        <v>1</v>
      </c>
      <c r="Z300" s="77">
        <v>0</v>
      </c>
      <c r="AA300" s="77">
        <v>6</v>
      </c>
      <c r="AB300" s="77">
        <v>17</v>
      </c>
      <c r="AC300" s="77">
        <v>0</v>
      </c>
      <c r="AD300" s="77">
        <v>0</v>
      </c>
      <c r="AE300" s="77">
        <v>0</v>
      </c>
      <c r="AF300" s="77">
        <v>0</v>
      </c>
      <c r="AG300" s="77">
        <v>0</v>
      </c>
      <c r="AH300" s="77">
        <v>121</v>
      </c>
      <c r="AI300" s="77">
        <v>1</v>
      </c>
      <c r="AJ300" s="77">
        <v>0.35</v>
      </c>
      <c r="AK300" s="77">
        <v>0.182</v>
      </c>
      <c r="AL300" s="77">
        <v>0.161</v>
      </c>
      <c r="AM300" s="77">
        <v>0.34300000000000003</v>
      </c>
      <c r="AN300" s="77">
        <v>4</v>
      </c>
      <c r="AO300" s="77">
        <v>2</v>
      </c>
      <c r="AP300" s="77">
        <v>4</v>
      </c>
      <c r="AQ300" s="77">
        <v>2</v>
      </c>
      <c r="AR300" s="77">
        <v>13.44</v>
      </c>
    </row>
    <row r="301" spans="1:44" x14ac:dyDescent="0.2">
      <c r="A301" s="42" t="s">
        <v>487</v>
      </c>
      <c r="B301" s="77" t="s">
        <v>241</v>
      </c>
      <c r="C301" s="77">
        <v>5</v>
      </c>
      <c r="D301" s="77">
        <v>6</v>
      </c>
      <c r="E301" s="77">
        <v>3.14</v>
      </c>
      <c r="F301" s="77">
        <v>16</v>
      </c>
      <c r="G301" s="77">
        <v>16</v>
      </c>
      <c r="H301" s="77">
        <v>2</v>
      </c>
      <c r="I301" s="77">
        <v>0</v>
      </c>
      <c r="J301" s="77">
        <v>0</v>
      </c>
      <c r="K301" s="77">
        <v>0</v>
      </c>
      <c r="L301" s="77">
        <v>111.2</v>
      </c>
      <c r="M301" s="77">
        <v>92</v>
      </c>
      <c r="N301" s="77">
        <v>42</v>
      </c>
      <c r="O301" s="77">
        <v>39</v>
      </c>
      <c r="P301" s="77">
        <v>13</v>
      </c>
      <c r="Q301" s="77">
        <v>12</v>
      </c>
      <c r="R301" s="77">
        <v>0</v>
      </c>
      <c r="S301" s="77">
        <v>99</v>
      </c>
      <c r="T301" s="77">
        <v>430</v>
      </c>
      <c r="U301" s="77">
        <v>0.224</v>
      </c>
      <c r="V301" s="77">
        <v>0.93</v>
      </c>
      <c r="W301" s="77">
        <v>4</v>
      </c>
      <c r="X301" s="77">
        <v>0</v>
      </c>
      <c r="Y301" s="77">
        <v>0</v>
      </c>
      <c r="Z301" s="77">
        <v>10</v>
      </c>
      <c r="AA301" s="77">
        <v>122</v>
      </c>
      <c r="AB301" s="77">
        <v>101</v>
      </c>
      <c r="AC301" s="77">
        <v>4</v>
      </c>
      <c r="AD301" s="77">
        <v>0</v>
      </c>
      <c r="AE301" s="77">
        <v>13</v>
      </c>
      <c r="AF301" s="77">
        <v>4</v>
      </c>
      <c r="AG301" s="77">
        <v>1</v>
      </c>
      <c r="AH301" s="77">
        <v>1652</v>
      </c>
      <c r="AI301" s="77">
        <v>0.45500000000000002</v>
      </c>
      <c r="AJ301" s="77">
        <v>1.21</v>
      </c>
      <c r="AK301" s="77">
        <v>0.251</v>
      </c>
      <c r="AL301" s="77">
        <v>0.36699999999999999</v>
      </c>
      <c r="AM301" s="77">
        <v>0.61899999999999999</v>
      </c>
      <c r="AN301" s="77">
        <v>7.98</v>
      </c>
      <c r="AO301" s="77">
        <v>0.97</v>
      </c>
      <c r="AP301" s="77">
        <v>7.41</v>
      </c>
      <c r="AQ301" s="77">
        <v>8.25</v>
      </c>
      <c r="AR301" s="77">
        <v>14.79</v>
      </c>
    </row>
    <row r="302" spans="1:44" x14ac:dyDescent="0.2">
      <c r="A302" t="s">
        <v>602</v>
      </c>
      <c r="B302" s="77" t="s">
        <v>241</v>
      </c>
      <c r="C302" s="77">
        <v>0</v>
      </c>
      <c r="D302" s="77">
        <v>0</v>
      </c>
      <c r="E302" s="77">
        <v>0</v>
      </c>
      <c r="F302" s="77">
        <v>3</v>
      </c>
      <c r="G302" s="77">
        <v>0</v>
      </c>
      <c r="H302" s="77">
        <v>0</v>
      </c>
      <c r="I302" s="77">
        <v>0</v>
      </c>
      <c r="J302" s="77">
        <v>0</v>
      </c>
      <c r="K302" s="77">
        <v>0</v>
      </c>
      <c r="L302" s="77">
        <v>4</v>
      </c>
      <c r="M302" s="77">
        <v>3</v>
      </c>
      <c r="N302" s="77">
        <v>0</v>
      </c>
      <c r="O302" s="77">
        <v>0</v>
      </c>
      <c r="P302" s="77">
        <v>0</v>
      </c>
      <c r="Q302" s="77">
        <v>1</v>
      </c>
      <c r="R302" s="77">
        <v>0</v>
      </c>
      <c r="S302" s="77">
        <v>0</v>
      </c>
      <c r="T302" s="77">
        <v>15</v>
      </c>
      <c r="U302" s="77">
        <v>0.214</v>
      </c>
      <c r="V302" s="77">
        <v>1</v>
      </c>
      <c r="W302" s="77">
        <v>0</v>
      </c>
      <c r="X302" s="77">
        <v>2</v>
      </c>
      <c r="Y302" s="77">
        <v>0</v>
      </c>
      <c r="Z302" s="77">
        <v>1</v>
      </c>
      <c r="AA302" s="77">
        <v>6</v>
      </c>
      <c r="AB302" s="77">
        <v>5</v>
      </c>
      <c r="AC302" s="77">
        <v>0</v>
      </c>
      <c r="AD302" s="77">
        <v>0</v>
      </c>
      <c r="AE302" s="77">
        <v>0</v>
      </c>
      <c r="AF302" s="77">
        <v>0</v>
      </c>
      <c r="AG302" s="77">
        <v>0</v>
      </c>
      <c r="AH302" s="77">
        <v>43</v>
      </c>
      <c r="AI302" s="77" t="s">
        <v>342</v>
      </c>
      <c r="AJ302" s="77">
        <v>1.2</v>
      </c>
      <c r="AK302" s="77">
        <v>0.26700000000000002</v>
      </c>
      <c r="AL302" s="77">
        <v>0.214</v>
      </c>
      <c r="AM302" s="77">
        <v>0.48099999999999998</v>
      </c>
      <c r="AN302" s="77">
        <v>0</v>
      </c>
      <c r="AO302" s="77">
        <v>2.25</v>
      </c>
      <c r="AP302" s="77">
        <v>6.75</v>
      </c>
      <c r="AQ302" s="77">
        <v>0</v>
      </c>
      <c r="AR302" s="77">
        <v>10.75</v>
      </c>
    </row>
    <row r="303" spans="1:44" x14ac:dyDescent="0.2">
      <c r="A303" s="42" t="s">
        <v>872</v>
      </c>
      <c r="B303" s="77" t="s">
        <v>241</v>
      </c>
      <c r="C303" s="77">
        <v>1</v>
      </c>
      <c r="D303" s="77">
        <v>0</v>
      </c>
      <c r="E303" s="77">
        <v>4.63</v>
      </c>
      <c r="F303" s="77">
        <v>13</v>
      </c>
      <c r="G303" s="77">
        <v>0</v>
      </c>
      <c r="H303" s="77">
        <v>0</v>
      </c>
      <c r="I303" s="77">
        <v>0</v>
      </c>
      <c r="J303" s="77">
        <v>0</v>
      </c>
      <c r="K303" s="77">
        <v>0</v>
      </c>
      <c r="L303" s="77">
        <v>11.2</v>
      </c>
      <c r="M303" s="77">
        <v>11</v>
      </c>
      <c r="N303" s="77">
        <v>6</v>
      </c>
      <c r="O303" s="77">
        <v>6</v>
      </c>
      <c r="P303" s="77">
        <v>4</v>
      </c>
      <c r="Q303" s="77">
        <v>0</v>
      </c>
      <c r="R303" s="77">
        <v>0</v>
      </c>
      <c r="S303" s="77">
        <v>11</v>
      </c>
      <c r="T303" s="77">
        <v>47</v>
      </c>
      <c r="U303" s="77">
        <v>0.23899999999999999</v>
      </c>
      <c r="V303" s="77">
        <v>0.94</v>
      </c>
      <c r="W303" s="77">
        <v>1</v>
      </c>
      <c r="X303" s="77">
        <v>6</v>
      </c>
      <c r="Y303" s="77">
        <v>0</v>
      </c>
      <c r="Z303" s="77">
        <v>0</v>
      </c>
      <c r="AA303" s="77">
        <v>10</v>
      </c>
      <c r="AB303" s="77">
        <v>14</v>
      </c>
      <c r="AC303" s="77">
        <v>0</v>
      </c>
      <c r="AD303" s="77">
        <v>0</v>
      </c>
      <c r="AE303" s="77">
        <v>0</v>
      </c>
      <c r="AF303" s="77">
        <v>0</v>
      </c>
      <c r="AG303" s="77">
        <v>0</v>
      </c>
      <c r="AH303" s="77">
        <v>164</v>
      </c>
      <c r="AI303" s="77">
        <v>1</v>
      </c>
      <c r="AJ303" s="77">
        <v>0.71</v>
      </c>
      <c r="AK303" s="77">
        <v>0.255</v>
      </c>
      <c r="AL303" s="77">
        <v>0.52200000000000002</v>
      </c>
      <c r="AM303" s="77">
        <v>0.77700000000000002</v>
      </c>
      <c r="AN303" s="77">
        <v>8.49</v>
      </c>
      <c r="AO303" s="77">
        <v>0</v>
      </c>
      <c r="AP303" s="77">
        <v>8.49</v>
      </c>
      <c r="AQ303" s="77" t="s">
        <v>342</v>
      </c>
      <c r="AR303" s="77">
        <v>14.06</v>
      </c>
    </row>
    <row r="304" spans="1:44" x14ac:dyDescent="0.2">
      <c r="A304" t="s">
        <v>870</v>
      </c>
      <c r="B304" s="77" t="s">
        <v>241</v>
      </c>
      <c r="C304" s="77">
        <v>1</v>
      </c>
      <c r="D304" s="77">
        <v>2</v>
      </c>
      <c r="E304" s="77">
        <v>4.93</v>
      </c>
      <c r="F304" s="77">
        <v>7</v>
      </c>
      <c r="G304" s="77">
        <v>7</v>
      </c>
      <c r="H304" s="77">
        <v>0</v>
      </c>
      <c r="I304" s="77">
        <v>0</v>
      </c>
      <c r="J304" s="77">
        <v>0</v>
      </c>
      <c r="K304" s="77">
        <v>0</v>
      </c>
      <c r="L304" s="77">
        <v>38.1</v>
      </c>
      <c r="M304" s="77">
        <v>33</v>
      </c>
      <c r="N304" s="77">
        <v>21</v>
      </c>
      <c r="O304" s="77">
        <v>21</v>
      </c>
      <c r="P304" s="77">
        <v>9</v>
      </c>
      <c r="Q304" s="77">
        <v>15</v>
      </c>
      <c r="R304" s="77">
        <v>1</v>
      </c>
      <c r="S304" s="77">
        <v>34</v>
      </c>
      <c r="T304" s="77">
        <v>159</v>
      </c>
      <c r="U304" s="77">
        <v>0.23200000000000001</v>
      </c>
      <c r="V304" s="77">
        <v>1.25</v>
      </c>
      <c r="W304" s="77">
        <v>1</v>
      </c>
      <c r="X304" s="77">
        <v>0</v>
      </c>
      <c r="Y304" s="77">
        <v>0</v>
      </c>
      <c r="Z304" s="77">
        <v>2</v>
      </c>
      <c r="AA304" s="77">
        <v>32</v>
      </c>
      <c r="AB304" s="77">
        <v>44</v>
      </c>
      <c r="AC304" s="77">
        <v>2</v>
      </c>
      <c r="AD304" s="77">
        <v>0</v>
      </c>
      <c r="AE304" s="77">
        <v>4</v>
      </c>
      <c r="AF304" s="77">
        <v>1</v>
      </c>
      <c r="AG304" s="77">
        <v>0</v>
      </c>
      <c r="AH304" s="77">
        <v>608</v>
      </c>
      <c r="AI304" s="77">
        <v>0.33300000000000002</v>
      </c>
      <c r="AJ304" s="77">
        <v>0.73</v>
      </c>
      <c r="AK304" s="77">
        <v>0.308</v>
      </c>
      <c r="AL304" s="77">
        <v>0.48599999999999999</v>
      </c>
      <c r="AM304" s="77">
        <v>0.79400000000000004</v>
      </c>
      <c r="AN304" s="77">
        <v>7.98</v>
      </c>
      <c r="AO304" s="77">
        <v>3.52</v>
      </c>
      <c r="AP304" s="77">
        <v>7.75</v>
      </c>
      <c r="AQ304" s="77">
        <v>2.27</v>
      </c>
      <c r="AR304" s="77">
        <v>15.86</v>
      </c>
    </row>
    <row r="305" spans="1:44" x14ac:dyDescent="0.2">
      <c r="A305"/>
      <c r="C305"/>
      <c r="E305"/>
      <c r="F305"/>
      <c r="G305"/>
      <c r="I305"/>
      <c r="J305"/>
      <c r="K305"/>
      <c r="L305"/>
      <c r="Q305"/>
      <c r="S305"/>
      <c r="U305"/>
      <c r="V305"/>
      <c r="W305"/>
      <c r="AH305"/>
      <c r="AI305"/>
      <c r="AJ305"/>
      <c r="AK305"/>
      <c r="AL305"/>
      <c r="AM305"/>
      <c r="AN305"/>
      <c r="AO305"/>
      <c r="AP305"/>
      <c r="AQ305"/>
      <c r="AR305"/>
    </row>
    <row r="306" spans="1:44" ht="25.5" x14ac:dyDescent="0.2">
      <c r="A306" s="185" t="s">
        <v>151</v>
      </c>
      <c r="B306" s="185" t="s">
        <v>245</v>
      </c>
      <c r="C306" s="185" t="s">
        <v>301</v>
      </c>
      <c r="D306" s="185" t="s">
        <v>302</v>
      </c>
      <c r="E306" s="185" t="s">
        <v>152</v>
      </c>
      <c r="F306" s="185" t="s">
        <v>303</v>
      </c>
      <c r="G306" s="185" t="s">
        <v>304</v>
      </c>
      <c r="H306" s="185" t="s">
        <v>316</v>
      </c>
      <c r="I306" s="185" t="s">
        <v>317</v>
      </c>
      <c r="J306" s="185" t="s">
        <v>305</v>
      </c>
      <c r="K306" s="185" t="s">
        <v>306</v>
      </c>
      <c r="L306" s="185" t="s">
        <v>307</v>
      </c>
      <c r="M306" s="185" t="s">
        <v>308</v>
      </c>
      <c r="N306" s="185" t="s">
        <v>309</v>
      </c>
      <c r="O306" s="185" t="s">
        <v>310</v>
      </c>
      <c r="P306" s="185" t="s">
        <v>311</v>
      </c>
      <c r="Q306" s="185" t="s">
        <v>312</v>
      </c>
      <c r="R306" s="185" t="s">
        <v>319</v>
      </c>
      <c r="S306" s="185" t="s">
        <v>313</v>
      </c>
      <c r="T306" s="185" t="s">
        <v>330</v>
      </c>
      <c r="U306" s="185" t="s">
        <v>314</v>
      </c>
      <c r="V306" s="185" t="s">
        <v>315</v>
      </c>
      <c r="W306" s="185" t="s">
        <v>318</v>
      </c>
      <c r="X306" s="185" t="s">
        <v>320</v>
      </c>
      <c r="Y306" s="185" t="s">
        <v>321</v>
      </c>
      <c r="Z306" s="185" t="s">
        <v>322</v>
      </c>
      <c r="AA306" s="185" t="s">
        <v>323</v>
      </c>
      <c r="AB306" s="185" t="s">
        <v>324</v>
      </c>
      <c r="AC306" s="185" t="s">
        <v>325</v>
      </c>
      <c r="AD306" s="185" t="s">
        <v>326</v>
      </c>
      <c r="AE306" s="185" t="s">
        <v>327</v>
      </c>
      <c r="AF306" s="185" t="s">
        <v>328</v>
      </c>
      <c r="AG306" s="185" t="s">
        <v>329</v>
      </c>
      <c r="AH306" s="185" t="s">
        <v>331</v>
      </c>
      <c r="AI306" s="185" t="s">
        <v>332</v>
      </c>
      <c r="AJ306" s="185" t="s">
        <v>333</v>
      </c>
      <c r="AK306" s="185" t="s">
        <v>334</v>
      </c>
      <c r="AL306" s="185" t="s">
        <v>1097</v>
      </c>
      <c r="AM306" s="185" t="s">
        <v>336</v>
      </c>
      <c r="AN306" s="185" t="s">
        <v>337</v>
      </c>
      <c r="AO306" s="185" t="s">
        <v>338</v>
      </c>
      <c r="AP306" s="185" t="s">
        <v>339</v>
      </c>
      <c r="AQ306" s="185" t="s">
        <v>340</v>
      </c>
      <c r="AR306" s="185" t="s">
        <v>341</v>
      </c>
    </row>
    <row r="307" spans="1:44" x14ac:dyDescent="0.2">
      <c r="A307" t="s">
        <v>890</v>
      </c>
      <c r="B307" s="77" t="s">
        <v>242</v>
      </c>
      <c r="C307" s="77">
        <v>0</v>
      </c>
      <c r="D307" s="77">
        <v>1</v>
      </c>
      <c r="E307" s="77">
        <v>4.5</v>
      </c>
      <c r="F307" s="77">
        <v>1</v>
      </c>
      <c r="G307" s="77">
        <v>1</v>
      </c>
      <c r="H307" s="77">
        <v>0</v>
      </c>
      <c r="I307" s="77">
        <v>0</v>
      </c>
      <c r="J307" s="77">
        <v>0</v>
      </c>
      <c r="K307" s="77">
        <v>0</v>
      </c>
      <c r="L307" s="77">
        <v>4</v>
      </c>
      <c r="M307" s="77">
        <v>6</v>
      </c>
      <c r="N307" s="77">
        <v>2</v>
      </c>
      <c r="O307" s="77">
        <v>2</v>
      </c>
      <c r="P307" s="77">
        <v>2</v>
      </c>
      <c r="Q307" s="77">
        <v>0</v>
      </c>
      <c r="R307" s="77">
        <v>0</v>
      </c>
      <c r="S307" s="77">
        <v>1</v>
      </c>
      <c r="T307" s="77">
        <v>16</v>
      </c>
      <c r="U307" s="77">
        <v>0.375</v>
      </c>
      <c r="V307" s="77">
        <v>1.5</v>
      </c>
      <c r="W307" s="77">
        <v>0</v>
      </c>
      <c r="X307" s="77">
        <v>0</v>
      </c>
      <c r="Y307" s="77">
        <v>0</v>
      </c>
      <c r="Z307" s="77">
        <v>1</v>
      </c>
      <c r="AA307" s="77">
        <v>4</v>
      </c>
      <c r="AB307" s="77">
        <v>5</v>
      </c>
      <c r="AC307" s="77">
        <v>0</v>
      </c>
      <c r="AD307" s="77">
        <v>0</v>
      </c>
      <c r="AE307" s="77">
        <v>0</v>
      </c>
      <c r="AF307" s="77">
        <v>1</v>
      </c>
      <c r="AG307" s="77">
        <v>0</v>
      </c>
      <c r="AH307" s="77">
        <v>63</v>
      </c>
      <c r="AI307" s="77">
        <v>0</v>
      </c>
      <c r="AJ307" s="77">
        <v>0.8</v>
      </c>
      <c r="AK307" s="77">
        <v>0.375</v>
      </c>
      <c r="AL307" s="77">
        <v>0.75</v>
      </c>
      <c r="AM307" s="77">
        <v>1.125</v>
      </c>
      <c r="AN307" s="77">
        <v>2.25</v>
      </c>
      <c r="AO307" s="77">
        <v>0</v>
      </c>
      <c r="AP307" s="77">
        <v>13.5</v>
      </c>
      <c r="AQ307" s="77" t="s">
        <v>342</v>
      </c>
      <c r="AR307" s="77">
        <v>15.75</v>
      </c>
    </row>
    <row r="308" spans="1:44" x14ac:dyDescent="0.2">
      <c r="A308" s="42" t="s">
        <v>1234</v>
      </c>
      <c r="B308" s="77" t="s">
        <v>242</v>
      </c>
      <c r="C308" s="77">
        <v>3</v>
      </c>
      <c r="D308" s="77">
        <v>1</v>
      </c>
      <c r="E308" s="77">
        <v>2.2000000000000002</v>
      </c>
      <c r="F308" s="77">
        <v>56</v>
      </c>
      <c r="G308" s="77">
        <v>0</v>
      </c>
      <c r="H308" s="77">
        <v>0</v>
      </c>
      <c r="I308" s="77">
        <v>0</v>
      </c>
      <c r="J308" s="77">
        <v>0</v>
      </c>
      <c r="K308" s="77">
        <v>0</v>
      </c>
      <c r="L308" s="77">
        <v>45</v>
      </c>
      <c r="M308" s="77">
        <v>39</v>
      </c>
      <c r="N308" s="77">
        <v>12</v>
      </c>
      <c r="O308" s="77">
        <v>11</v>
      </c>
      <c r="P308" s="77">
        <v>4</v>
      </c>
      <c r="Q308" s="77">
        <v>14</v>
      </c>
      <c r="R308" s="77">
        <v>4</v>
      </c>
      <c r="S308" s="77">
        <v>25</v>
      </c>
      <c r="T308" s="77">
        <v>184</v>
      </c>
      <c r="U308" s="77">
        <v>0.23599999999999999</v>
      </c>
      <c r="V308" s="77">
        <v>1.18</v>
      </c>
      <c r="W308" s="77">
        <v>1</v>
      </c>
      <c r="X308" s="77">
        <v>8</v>
      </c>
      <c r="Y308" s="77">
        <v>10</v>
      </c>
      <c r="Z308" s="77">
        <v>4</v>
      </c>
      <c r="AA308" s="77">
        <v>59</v>
      </c>
      <c r="AB308" s="77">
        <v>46</v>
      </c>
      <c r="AC308" s="77">
        <v>3</v>
      </c>
      <c r="AD308" s="77">
        <v>0</v>
      </c>
      <c r="AE308" s="77">
        <v>3</v>
      </c>
      <c r="AF308" s="77">
        <v>1</v>
      </c>
      <c r="AG308" s="77">
        <v>2</v>
      </c>
      <c r="AH308" s="77">
        <v>624</v>
      </c>
      <c r="AI308" s="77">
        <v>0.75</v>
      </c>
      <c r="AJ308" s="77">
        <v>1.28</v>
      </c>
      <c r="AK308" s="77">
        <v>0.29799999999999999</v>
      </c>
      <c r="AL308" s="77">
        <v>0.35799999999999998</v>
      </c>
      <c r="AM308" s="77">
        <v>0.65600000000000003</v>
      </c>
      <c r="AN308" s="77">
        <v>5</v>
      </c>
      <c r="AO308" s="77">
        <v>2.8</v>
      </c>
      <c r="AP308" s="77">
        <v>7.8</v>
      </c>
      <c r="AQ308" s="77">
        <v>1.79</v>
      </c>
      <c r="AR308" s="77">
        <v>13.87</v>
      </c>
    </row>
    <row r="309" spans="1:44" x14ac:dyDescent="0.2">
      <c r="A309" s="42" t="s">
        <v>1236</v>
      </c>
      <c r="B309" s="77" t="s">
        <v>242</v>
      </c>
      <c r="C309" s="77">
        <v>10</v>
      </c>
      <c r="D309" s="77">
        <v>12</v>
      </c>
      <c r="E309" s="77">
        <v>3.85</v>
      </c>
      <c r="F309" s="77">
        <v>29</v>
      </c>
      <c r="G309" s="77">
        <v>29</v>
      </c>
      <c r="H309" s="77">
        <v>1</v>
      </c>
      <c r="I309" s="77">
        <v>1</v>
      </c>
      <c r="J309" s="77">
        <v>0</v>
      </c>
      <c r="K309" s="77">
        <v>0</v>
      </c>
      <c r="L309" s="77">
        <v>163.19999999999999</v>
      </c>
      <c r="M309" s="77">
        <v>151</v>
      </c>
      <c r="N309" s="77">
        <v>77</v>
      </c>
      <c r="O309" s="77">
        <v>70</v>
      </c>
      <c r="P309" s="77">
        <v>16</v>
      </c>
      <c r="Q309" s="77">
        <v>64</v>
      </c>
      <c r="R309" s="77">
        <v>3</v>
      </c>
      <c r="S309" s="77">
        <v>143</v>
      </c>
      <c r="T309" s="77">
        <v>693</v>
      </c>
      <c r="U309" s="77">
        <v>0.248</v>
      </c>
      <c r="V309" s="77">
        <v>1.31</v>
      </c>
      <c r="W309" s="77">
        <v>11</v>
      </c>
      <c r="X309" s="77">
        <v>0</v>
      </c>
      <c r="Y309" s="77">
        <v>0</v>
      </c>
      <c r="Z309" s="77">
        <v>23</v>
      </c>
      <c r="AA309" s="77">
        <v>168</v>
      </c>
      <c r="AB309" s="77">
        <v>156</v>
      </c>
      <c r="AC309" s="77">
        <v>6</v>
      </c>
      <c r="AD309" s="77">
        <v>4</v>
      </c>
      <c r="AE309" s="77">
        <v>3</v>
      </c>
      <c r="AF309" s="77">
        <v>2</v>
      </c>
      <c r="AG309" s="77">
        <v>1</v>
      </c>
      <c r="AH309" s="77">
        <v>2661</v>
      </c>
      <c r="AI309" s="77">
        <v>0.45500000000000002</v>
      </c>
      <c r="AJ309" s="77">
        <v>1.08</v>
      </c>
      <c r="AK309" s="77">
        <v>0.32800000000000001</v>
      </c>
      <c r="AL309" s="77">
        <v>0.38500000000000001</v>
      </c>
      <c r="AM309" s="77">
        <v>0.71299999999999997</v>
      </c>
      <c r="AN309" s="77">
        <v>7.86</v>
      </c>
      <c r="AO309" s="77">
        <v>3.52</v>
      </c>
      <c r="AP309" s="77">
        <v>8.3000000000000007</v>
      </c>
      <c r="AQ309" s="77">
        <v>2.23</v>
      </c>
      <c r="AR309" s="77">
        <v>16.260000000000002</v>
      </c>
    </row>
    <row r="310" spans="1:44" x14ac:dyDescent="0.2">
      <c r="A310" s="42" t="s">
        <v>884</v>
      </c>
      <c r="B310" s="77" t="s">
        <v>242</v>
      </c>
      <c r="C310" s="77">
        <v>3</v>
      </c>
      <c r="D310" s="77">
        <v>1</v>
      </c>
      <c r="E310" s="77">
        <v>2.66</v>
      </c>
      <c r="F310" s="77">
        <v>66</v>
      </c>
      <c r="G310" s="77">
        <v>0</v>
      </c>
      <c r="H310" s="77">
        <v>0</v>
      </c>
      <c r="I310" s="77">
        <v>0</v>
      </c>
      <c r="J310" s="77">
        <v>1</v>
      </c>
      <c r="K310" s="77">
        <v>3</v>
      </c>
      <c r="L310" s="77">
        <v>71</v>
      </c>
      <c r="M310" s="77">
        <v>58</v>
      </c>
      <c r="N310" s="77">
        <v>23</v>
      </c>
      <c r="O310" s="77">
        <v>21</v>
      </c>
      <c r="P310" s="77">
        <v>5</v>
      </c>
      <c r="Q310" s="77">
        <v>22</v>
      </c>
      <c r="R310" s="77">
        <v>1</v>
      </c>
      <c r="S310" s="77">
        <v>81</v>
      </c>
      <c r="T310" s="77">
        <v>290</v>
      </c>
      <c r="U310" s="77">
        <v>0.221</v>
      </c>
      <c r="V310" s="77">
        <v>1.1299999999999999</v>
      </c>
      <c r="W310" s="77">
        <v>4</v>
      </c>
      <c r="X310" s="77">
        <v>22</v>
      </c>
      <c r="Y310" s="77">
        <v>13</v>
      </c>
      <c r="Z310" s="77">
        <v>4</v>
      </c>
      <c r="AA310" s="77">
        <v>61</v>
      </c>
      <c r="AB310" s="77">
        <v>64</v>
      </c>
      <c r="AC310" s="77">
        <v>6</v>
      </c>
      <c r="AD310" s="77">
        <v>2</v>
      </c>
      <c r="AE310" s="77">
        <v>1</v>
      </c>
      <c r="AF310" s="77">
        <v>3</v>
      </c>
      <c r="AG310" s="77">
        <v>1</v>
      </c>
      <c r="AH310" s="77">
        <v>1139</v>
      </c>
      <c r="AI310" s="77">
        <v>0.75</v>
      </c>
      <c r="AJ310" s="77">
        <v>0.95</v>
      </c>
      <c r="AK310" s="77">
        <v>0.29099999999999998</v>
      </c>
      <c r="AL310" s="77">
        <v>0.317</v>
      </c>
      <c r="AM310" s="77">
        <v>0.60699999999999998</v>
      </c>
      <c r="AN310" s="77">
        <v>10.27</v>
      </c>
      <c r="AO310" s="77">
        <v>2.79</v>
      </c>
      <c r="AP310" s="77">
        <v>7.35</v>
      </c>
      <c r="AQ310" s="77">
        <v>3.68</v>
      </c>
      <c r="AR310" s="77">
        <v>16.04</v>
      </c>
    </row>
    <row r="311" spans="1:44" x14ac:dyDescent="0.2">
      <c r="A311" s="42" t="s">
        <v>882</v>
      </c>
      <c r="B311" s="77" t="s">
        <v>242</v>
      </c>
      <c r="C311" s="77">
        <v>1</v>
      </c>
      <c r="D311" s="77">
        <v>5</v>
      </c>
      <c r="E311" s="77">
        <v>3.61</v>
      </c>
      <c r="F311" s="77">
        <v>67</v>
      </c>
      <c r="G311" s="77">
        <v>0</v>
      </c>
      <c r="H311" s="77">
        <v>0</v>
      </c>
      <c r="I311" s="77">
        <v>0</v>
      </c>
      <c r="J311" s="77">
        <v>1</v>
      </c>
      <c r="K311" s="77">
        <v>1</v>
      </c>
      <c r="L311" s="77">
        <v>42.1</v>
      </c>
      <c r="M311" s="77">
        <v>40</v>
      </c>
      <c r="N311" s="77">
        <v>17</v>
      </c>
      <c r="O311" s="77">
        <v>17</v>
      </c>
      <c r="P311" s="77">
        <v>4</v>
      </c>
      <c r="Q311" s="77">
        <v>9</v>
      </c>
      <c r="R311" s="77">
        <v>0</v>
      </c>
      <c r="S311" s="77">
        <v>51</v>
      </c>
      <c r="T311" s="77">
        <v>177</v>
      </c>
      <c r="U311" s="77">
        <v>0.247</v>
      </c>
      <c r="V311" s="77">
        <v>1.1599999999999999</v>
      </c>
      <c r="W311" s="77">
        <v>3</v>
      </c>
      <c r="X311" s="77">
        <v>13</v>
      </c>
      <c r="Y311" s="77">
        <v>20</v>
      </c>
      <c r="Z311" s="77">
        <v>3</v>
      </c>
      <c r="AA311" s="77">
        <v>28</v>
      </c>
      <c r="AB311" s="77">
        <v>46</v>
      </c>
      <c r="AC311" s="77">
        <v>2</v>
      </c>
      <c r="AD311" s="77">
        <v>0</v>
      </c>
      <c r="AE311" s="77">
        <v>2</v>
      </c>
      <c r="AF311" s="77">
        <v>0</v>
      </c>
      <c r="AG311" s="77">
        <v>0</v>
      </c>
      <c r="AH311" s="77">
        <v>672</v>
      </c>
      <c r="AI311" s="77">
        <v>0.16700000000000001</v>
      </c>
      <c r="AJ311" s="77">
        <v>0.61</v>
      </c>
      <c r="AK311" s="77">
        <v>0.29699999999999999</v>
      </c>
      <c r="AL311" s="77">
        <v>0.35199999999999998</v>
      </c>
      <c r="AM311" s="77">
        <v>0.64900000000000002</v>
      </c>
      <c r="AN311" s="77">
        <v>10.84</v>
      </c>
      <c r="AO311" s="77">
        <v>1.91</v>
      </c>
      <c r="AP311" s="77">
        <v>8.5</v>
      </c>
      <c r="AQ311" s="77">
        <v>5.67</v>
      </c>
      <c r="AR311" s="77">
        <v>15.87</v>
      </c>
    </row>
    <row r="312" spans="1:44" x14ac:dyDescent="0.2">
      <c r="A312" s="42" t="s">
        <v>879</v>
      </c>
      <c r="B312" s="77" t="s">
        <v>242</v>
      </c>
      <c r="C312" s="77">
        <v>15</v>
      </c>
      <c r="D312" s="77">
        <v>6</v>
      </c>
      <c r="E312" s="77">
        <v>2.14</v>
      </c>
      <c r="F312" s="77">
        <v>34</v>
      </c>
      <c r="G312" s="77">
        <v>34</v>
      </c>
      <c r="H312" s="77">
        <v>0</v>
      </c>
      <c r="I312" s="77">
        <v>0</v>
      </c>
      <c r="J312" s="77">
        <v>0</v>
      </c>
      <c r="K312" s="77">
        <v>0</v>
      </c>
      <c r="L312" s="77">
        <v>236</v>
      </c>
      <c r="M312" s="77">
        <v>170</v>
      </c>
      <c r="N312" s="77">
        <v>68</v>
      </c>
      <c r="O312" s="77">
        <v>56</v>
      </c>
      <c r="P312" s="77">
        <v>16</v>
      </c>
      <c r="Q312" s="77">
        <v>46</v>
      </c>
      <c r="R312" s="77">
        <v>1</v>
      </c>
      <c r="S312" s="77">
        <v>248</v>
      </c>
      <c r="T312" s="77">
        <v>912</v>
      </c>
      <c r="U312" s="77">
        <v>0.2</v>
      </c>
      <c r="V312" s="77">
        <v>0.92</v>
      </c>
      <c r="W312" s="77">
        <v>5</v>
      </c>
      <c r="X312" s="77">
        <v>0</v>
      </c>
      <c r="Y312" s="77">
        <v>0</v>
      </c>
      <c r="Z312" s="77">
        <v>12</v>
      </c>
      <c r="AA312" s="77">
        <v>275</v>
      </c>
      <c r="AB312" s="77">
        <v>168</v>
      </c>
      <c r="AC312" s="77">
        <v>18</v>
      </c>
      <c r="AD312" s="77">
        <v>0</v>
      </c>
      <c r="AE312" s="77">
        <v>20</v>
      </c>
      <c r="AF312" s="77">
        <v>5</v>
      </c>
      <c r="AG312" s="77">
        <v>1</v>
      </c>
      <c r="AH312" s="77">
        <v>3434</v>
      </c>
      <c r="AI312" s="77">
        <v>0.71399999999999997</v>
      </c>
      <c r="AJ312" s="77">
        <v>1.64</v>
      </c>
      <c r="AK312" s="77">
        <v>0.24299999999999999</v>
      </c>
      <c r="AL312" s="77">
        <v>0.30299999999999999</v>
      </c>
      <c r="AM312" s="77">
        <v>0.54600000000000004</v>
      </c>
      <c r="AN312" s="77">
        <v>9.4600000000000009</v>
      </c>
      <c r="AO312" s="77">
        <v>1.75</v>
      </c>
      <c r="AP312" s="77">
        <v>6.48</v>
      </c>
      <c r="AQ312" s="77">
        <v>5.39</v>
      </c>
      <c r="AR312" s="77">
        <v>14.55</v>
      </c>
    </row>
    <row r="313" spans="1:44" x14ac:dyDescent="0.2">
      <c r="A313" s="42" t="s">
        <v>877</v>
      </c>
      <c r="B313" s="77" t="s">
        <v>242</v>
      </c>
      <c r="C313" s="77">
        <v>15</v>
      </c>
      <c r="D313" s="77">
        <v>9</v>
      </c>
      <c r="E313" s="77">
        <v>3.52</v>
      </c>
      <c r="F313" s="77">
        <v>28</v>
      </c>
      <c r="G313" s="77">
        <v>28</v>
      </c>
      <c r="H313" s="77">
        <v>0</v>
      </c>
      <c r="I313" s="77">
        <v>0</v>
      </c>
      <c r="J313" s="77">
        <v>0</v>
      </c>
      <c r="K313" s="77">
        <v>0</v>
      </c>
      <c r="L313" s="77">
        <v>179</v>
      </c>
      <c r="M313" s="77">
        <v>167</v>
      </c>
      <c r="N313" s="77">
        <v>70</v>
      </c>
      <c r="O313" s="77">
        <v>70</v>
      </c>
      <c r="P313" s="77">
        <v>20</v>
      </c>
      <c r="Q313" s="77">
        <v>21</v>
      </c>
      <c r="R313" s="77">
        <v>2</v>
      </c>
      <c r="S313" s="77">
        <v>154</v>
      </c>
      <c r="T313" s="77">
        <v>709</v>
      </c>
      <c r="U313" s="77">
        <v>0.24399999999999999</v>
      </c>
      <c r="V313" s="77">
        <v>1.05</v>
      </c>
      <c r="W313" s="77">
        <v>2</v>
      </c>
      <c r="X313" s="77">
        <v>0</v>
      </c>
      <c r="Y313" s="77">
        <v>0</v>
      </c>
      <c r="Z313" s="77">
        <v>12</v>
      </c>
      <c r="AA313" s="77">
        <v>205</v>
      </c>
      <c r="AB313" s="77">
        <v>160</v>
      </c>
      <c r="AC313" s="77">
        <v>2</v>
      </c>
      <c r="AD313" s="77">
        <v>0</v>
      </c>
      <c r="AE313" s="77">
        <v>0</v>
      </c>
      <c r="AF313" s="77">
        <v>8</v>
      </c>
      <c r="AG313" s="77">
        <v>0</v>
      </c>
      <c r="AH313" s="77">
        <v>2542</v>
      </c>
      <c r="AI313" s="77">
        <v>0.625</v>
      </c>
      <c r="AJ313" s="77">
        <v>1.28</v>
      </c>
      <c r="AK313" s="77">
        <v>0.26800000000000002</v>
      </c>
      <c r="AL313" s="77">
        <v>0.374</v>
      </c>
      <c r="AM313" s="77">
        <v>0.64200000000000002</v>
      </c>
      <c r="AN313" s="77">
        <v>7.74</v>
      </c>
      <c r="AO313" s="77">
        <v>1.06</v>
      </c>
      <c r="AP313" s="77">
        <v>8.4</v>
      </c>
      <c r="AQ313" s="77">
        <v>7.33</v>
      </c>
      <c r="AR313" s="77">
        <v>14.2</v>
      </c>
    </row>
    <row r="314" spans="1:44" x14ac:dyDescent="0.2">
      <c r="A314" s="42" t="s">
        <v>1233</v>
      </c>
      <c r="B314" s="77" t="s">
        <v>242</v>
      </c>
      <c r="C314" s="77">
        <v>8</v>
      </c>
      <c r="D314" s="77">
        <v>2</v>
      </c>
      <c r="E314" s="77">
        <v>2.17</v>
      </c>
      <c r="F314" s="77">
        <v>57</v>
      </c>
      <c r="G314" s="77">
        <v>0</v>
      </c>
      <c r="H314" s="77">
        <v>0</v>
      </c>
      <c r="I314" s="77">
        <v>0</v>
      </c>
      <c r="J314" s="77">
        <v>0</v>
      </c>
      <c r="K314" s="77">
        <v>2</v>
      </c>
      <c r="L314" s="77">
        <v>66.099999999999994</v>
      </c>
      <c r="M314" s="77">
        <v>52</v>
      </c>
      <c r="N314" s="77">
        <v>18</v>
      </c>
      <c r="O314" s="77">
        <v>16</v>
      </c>
      <c r="P314" s="77">
        <v>4</v>
      </c>
      <c r="Q314" s="77">
        <v>25</v>
      </c>
      <c r="R314" s="77">
        <v>3</v>
      </c>
      <c r="S314" s="77">
        <v>70</v>
      </c>
      <c r="T314" s="77">
        <v>272</v>
      </c>
      <c r="U314" s="77">
        <v>0.217</v>
      </c>
      <c r="V314" s="77">
        <v>1.1599999999999999</v>
      </c>
      <c r="W314" s="77">
        <v>3</v>
      </c>
      <c r="X314" s="77">
        <v>3</v>
      </c>
      <c r="Y314" s="77">
        <v>7</v>
      </c>
      <c r="Z314" s="77">
        <v>2</v>
      </c>
      <c r="AA314" s="77">
        <v>80</v>
      </c>
      <c r="AB314" s="77">
        <v>42</v>
      </c>
      <c r="AC314" s="77">
        <v>4</v>
      </c>
      <c r="AD314" s="77">
        <v>0</v>
      </c>
      <c r="AE314" s="77">
        <v>6</v>
      </c>
      <c r="AF314" s="77">
        <v>5</v>
      </c>
      <c r="AG314" s="77">
        <v>1</v>
      </c>
      <c r="AH314" s="77">
        <v>1080</v>
      </c>
      <c r="AI314" s="77">
        <v>0.8</v>
      </c>
      <c r="AJ314" s="77">
        <v>1.9</v>
      </c>
      <c r="AK314" s="77">
        <v>0.29499999999999998</v>
      </c>
      <c r="AL314" s="77">
        <v>0.32900000000000001</v>
      </c>
      <c r="AM314" s="77">
        <v>0.624</v>
      </c>
      <c r="AN314" s="77">
        <v>9.5</v>
      </c>
      <c r="AO314" s="77">
        <v>3.39</v>
      </c>
      <c r="AP314" s="77">
        <v>7.06</v>
      </c>
      <c r="AQ314" s="77">
        <v>2.8</v>
      </c>
      <c r="AR314" s="77">
        <v>16.28</v>
      </c>
    </row>
    <row r="315" spans="1:44" x14ac:dyDescent="0.2">
      <c r="A315" t="s">
        <v>885</v>
      </c>
      <c r="B315" s="77" t="s">
        <v>242</v>
      </c>
      <c r="C315" s="77">
        <v>0</v>
      </c>
      <c r="D315" s="77">
        <v>0</v>
      </c>
      <c r="E315" s="77">
        <v>5</v>
      </c>
      <c r="F315" s="77">
        <v>12</v>
      </c>
      <c r="G315" s="77">
        <v>0</v>
      </c>
      <c r="H315" s="77">
        <v>0</v>
      </c>
      <c r="I315" s="77">
        <v>0</v>
      </c>
      <c r="J315" s="77">
        <v>0</v>
      </c>
      <c r="K315" s="77">
        <v>0</v>
      </c>
      <c r="L315" s="77">
        <v>9</v>
      </c>
      <c r="M315" s="77">
        <v>6</v>
      </c>
      <c r="N315" s="77">
        <v>5</v>
      </c>
      <c r="O315" s="77">
        <v>5</v>
      </c>
      <c r="P315" s="77">
        <v>3</v>
      </c>
      <c r="Q315" s="77">
        <v>5</v>
      </c>
      <c r="R315" s="77">
        <v>0</v>
      </c>
      <c r="S315" s="77">
        <v>7</v>
      </c>
      <c r="T315" s="77">
        <v>38</v>
      </c>
      <c r="U315" s="77">
        <v>0.182</v>
      </c>
      <c r="V315" s="77">
        <v>1.22</v>
      </c>
      <c r="W315" s="77">
        <v>0</v>
      </c>
      <c r="X315" s="77">
        <v>4</v>
      </c>
      <c r="Y315" s="77">
        <v>0</v>
      </c>
      <c r="Z315" s="77">
        <v>1</v>
      </c>
      <c r="AA315" s="77">
        <v>10</v>
      </c>
      <c r="AB315" s="77">
        <v>10</v>
      </c>
      <c r="AC315" s="77">
        <v>1</v>
      </c>
      <c r="AD315" s="77">
        <v>0</v>
      </c>
      <c r="AE315" s="77">
        <v>0</v>
      </c>
      <c r="AF315" s="77">
        <v>0</v>
      </c>
      <c r="AG315" s="77">
        <v>0</v>
      </c>
      <c r="AH315" s="77">
        <v>137</v>
      </c>
      <c r="AI315" s="77" t="s">
        <v>342</v>
      </c>
      <c r="AJ315" s="77">
        <v>1</v>
      </c>
      <c r="AK315" s="77">
        <v>0.28899999999999998</v>
      </c>
      <c r="AL315" s="77">
        <v>0.45500000000000002</v>
      </c>
      <c r="AM315" s="77">
        <v>0.74399999999999999</v>
      </c>
      <c r="AN315" s="77">
        <v>7</v>
      </c>
      <c r="AO315" s="77">
        <v>5</v>
      </c>
      <c r="AP315" s="77">
        <v>6</v>
      </c>
      <c r="AQ315" s="77">
        <v>1.4</v>
      </c>
      <c r="AR315" s="77">
        <v>15.22</v>
      </c>
    </row>
    <row r="316" spans="1:44" x14ac:dyDescent="0.2">
      <c r="A316" s="42" t="s">
        <v>891</v>
      </c>
      <c r="B316" s="77" t="s">
        <v>242</v>
      </c>
      <c r="C316" s="77">
        <v>1</v>
      </c>
      <c r="D316" s="77">
        <v>4</v>
      </c>
      <c r="E316" s="77">
        <v>4.6500000000000004</v>
      </c>
      <c r="F316" s="77">
        <v>38</v>
      </c>
      <c r="G316" s="77">
        <v>7</v>
      </c>
      <c r="H316" s="77">
        <v>0</v>
      </c>
      <c r="I316" s="77">
        <v>0</v>
      </c>
      <c r="J316" s="77">
        <v>0</v>
      </c>
      <c r="K316" s="77">
        <v>1</v>
      </c>
      <c r="L316" s="77">
        <v>69.2</v>
      </c>
      <c r="M316" s="77">
        <v>74</v>
      </c>
      <c r="N316" s="77">
        <v>39</v>
      </c>
      <c r="O316" s="77">
        <v>36</v>
      </c>
      <c r="P316" s="77">
        <v>6</v>
      </c>
      <c r="Q316" s="77">
        <v>19</v>
      </c>
      <c r="R316" s="77">
        <v>2</v>
      </c>
      <c r="S316" s="77">
        <v>55</v>
      </c>
      <c r="T316" s="77">
        <v>301</v>
      </c>
      <c r="U316" s="77">
        <v>0.26700000000000002</v>
      </c>
      <c r="V316" s="77">
        <v>1.33</v>
      </c>
      <c r="W316" s="77">
        <v>0</v>
      </c>
      <c r="X316" s="77">
        <v>4</v>
      </c>
      <c r="Y316" s="77">
        <v>5</v>
      </c>
      <c r="Z316" s="77">
        <v>6</v>
      </c>
      <c r="AA316" s="77">
        <v>64</v>
      </c>
      <c r="AB316" s="77">
        <v>89</v>
      </c>
      <c r="AC316" s="77">
        <v>3</v>
      </c>
      <c r="AD316" s="77">
        <v>0</v>
      </c>
      <c r="AE316" s="77">
        <v>3</v>
      </c>
      <c r="AF316" s="77">
        <v>0</v>
      </c>
      <c r="AG316" s="77">
        <v>0</v>
      </c>
      <c r="AH316" s="77">
        <v>1134</v>
      </c>
      <c r="AI316" s="77">
        <v>0.2</v>
      </c>
      <c r="AJ316" s="77">
        <v>0.72</v>
      </c>
      <c r="AK316" s="77">
        <v>0.311</v>
      </c>
      <c r="AL316" s="77">
        <v>0.39400000000000002</v>
      </c>
      <c r="AM316" s="77">
        <v>0.70499999999999996</v>
      </c>
      <c r="AN316" s="77">
        <v>7.11</v>
      </c>
      <c r="AO316" s="77">
        <v>2.4500000000000002</v>
      </c>
      <c r="AP316" s="77">
        <v>9.56</v>
      </c>
      <c r="AQ316" s="77">
        <v>2.89</v>
      </c>
      <c r="AR316" s="77">
        <v>16.28</v>
      </c>
    </row>
    <row r="317" spans="1:44" x14ac:dyDescent="0.2">
      <c r="A317" s="42" t="s">
        <v>878</v>
      </c>
      <c r="B317" s="77" t="s">
        <v>242</v>
      </c>
      <c r="C317" s="77">
        <v>5</v>
      </c>
      <c r="D317" s="77">
        <v>3</v>
      </c>
      <c r="E317" s="77">
        <v>2.68</v>
      </c>
      <c r="F317" s="77">
        <v>66</v>
      </c>
      <c r="G317" s="77">
        <v>0</v>
      </c>
      <c r="H317" s="77">
        <v>0</v>
      </c>
      <c r="I317" s="77">
        <v>0</v>
      </c>
      <c r="J317" s="77">
        <v>0</v>
      </c>
      <c r="K317" s="77">
        <v>1</v>
      </c>
      <c r="L317" s="77">
        <v>57</v>
      </c>
      <c r="M317" s="77">
        <v>48</v>
      </c>
      <c r="N317" s="77">
        <v>18</v>
      </c>
      <c r="O317" s="77">
        <v>17</v>
      </c>
      <c r="P317" s="77">
        <v>3</v>
      </c>
      <c r="Q317" s="77">
        <v>28</v>
      </c>
      <c r="R317" s="77">
        <v>3</v>
      </c>
      <c r="S317" s="77">
        <v>60</v>
      </c>
      <c r="T317" s="77">
        <v>247</v>
      </c>
      <c r="U317" s="77">
        <v>0.22900000000000001</v>
      </c>
      <c r="V317" s="77">
        <v>1.33</v>
      </c>
      <c r="W317" s="77">
        <v>5</v>
      </c>
      <c r="X317" s="77">
        <v>19</v>
      </c>
      <c r="Y317" s="77">
        <v>21</v>
      </c>
      <c r="Z317" s="77">
        <v>6</v>
      </c>
      <c r="AA317" s="77">
        <v>66</v>
      </c>
      <c r="AB317" s="77">
        <v>40</v>
      </c>
      <c r="AC317" s="77">
        <v>8</v>
      </c>
      <c r="AD317" s="77">
        <v>0</v>
      </c>
      <c r="AE317" s="77">
        <v>5</v>
      </c>
      <c r="AF317" s="77">
        <v>0</v>
      </c>
      <c r="AG317" s="77">
        <v>0</v>
      </c>
      <c r="AH317" s="77">
        <v>909</v>
      </c>
      <c r="AI317" s="77">
        <v>0.625</v>
      </c>
      <c r="AJ317" s="77">
        <v>1.65</v>
      </c>
      <c r="AK317" s="77">
        <v>0.32800000000000001</v>
      </c>
      <c r="AL317" s="77">
        <v>0.314</v>
      </c>
      <c r="AM317" s="77">
        <v>0.64200000000000002</v>
      </c>
      <c r="AN317" s="77">
        <v>9.4700000000000006</v>
      </c>
      <c r="AO317" s="77">
        <v>4.42</v>
      </c>
      <c r="AP317" s="77">
        <v>7.58</v>
      </c>
      <c r="AQ317" s="77">
        <v>2.14</v>
      </c>
      <c r="AR317" s="77">
        <v>15.95</v>
      </c>
    </row>
    <row r="318" spans="1:44" x14ac:dyDescent="0.2">
      <c r="A318" t="s">
        <v>892</v>
      </c>
      <c r="B318" s="77" t="s">
        <v>242</v>
      </c>
      <c r="C318" s="77">
        <v>0</v>
      </c>
      <c r="D318" s="77">
        <v>1</v>
      </c>
      <c r="E318" s="77">
        <v>27</v>
      </c>
      <c r="F318" s="77">
        <v>2</v>
      </c>
      <c r="G318" s="77">
        <v>0</v>
      </c>
      <c r="H318" s="77">
        <v>0</v>
      </c>
      <c r="I318" s="77">
        <v>0</v>
      </c>
      <c r="J318" s="77">
        <v>0</v>
      </c>
      <c r="K318" s="77">
        <v>0</v>
      </c>
      <c r="L318" s="77">
        <v>1</v>
      </c>
      <c r="M318" s="77">
        <v>2</v>
      </c>
      <c r="N318" s="77">
        <v>3</v>
      </c>
      <c r="O318" s="77">
        <v>3</v>
      </c>
      <c r="P318" s="77">
        <v>1</v>
      </c>
      <c r="Q318" s="77">
        <v>0</v>
      </c>
      <c r="R318" s="77">
        <v>0</v>
      </c>
      <c r="S318" s="77">
        <v>2</v>
      </c>
      <c r="T318" s="77">
        <v>6</v>
      </c>
      <c r="U318" s="77">
        <v>0.4</v>
      </c>
      <c r="V318" s="77">
        <v>2</v>
      </c>
      <c r="W318" s="77">
        <v>0</v>
      </c>
      <c r="X318" s="77">
        <v>2</v>
      </c>
      <c r="Y318" s="77">
        <v>0</v>
      </c>
      <c r="Z318" s="77">
        <v>0</v>
      </c>
      <c r="AA318" s="77">
        <v>0</v>
      </c>
      <c r="AB318" s="77">
        <v>2</v>
      </c>
      <c r="AC318" s="77">
        <v>1</v>
      </c>
      <c r="AD318" s="77">
        <v>0</v>
      </c>
      <c r="AE318" s="77">
        <v>0</v>
      </c>
      <c r="AF318" s="77">
        <v>0</v>
      </c>
      <c r="AG318" s="77">
        <v>0</v>
      </c>
      <c r="AH318" s="77">
        <v>27</v>
      </c>
      <c r="AI318" s="77">
        <v>0</v>
      </c>
      <c r="AJ318" s="77">
        <v>0</v>
      </c>
      <c r="AK318" s="77">
        <v>0.33300000000000002</v>
      </c>
      <c r="AL318" s="77">
        <v>1.4</v>
      </c>
      <c r="AM318" s="77">
        <v>1.7330000000000001</v>
      </c>
      <c r="AN318" s="77">
        <v>18</v>
      </c>
      <c r="AO318" s="77">
        <v>0</v>
      </c>
      <c r="AP318" s="77">
        <v>18</v>
      </c>
      <c r="AQ318" s="77" t="s">
        <v>342</v>
      </c>
      <c r="AR318" s="77">
        <v>27</v>
      </c>
    </row>
    <row r="319" spans="1:44" x14ac:dyDescent="0.2">
      <c r="A319" s="42" t="s">
        <v>876</v>
      </c>
      <c r="B319" s="77" t="s">
        <v>242</v>
      </c>
      <c r="C319" s="77">
        <v>6</v>
      </c>
      <c r="D319" s="77">
        <v>4</v>
      </c>
      <c r="E319" s="77">
        <v>3.04</v>
      </c>
      <c r="F319" s="77">
        <v>13</v>
      </c>
      <c r="G319" s="77">
        <v>13</v>
      </c>
      <c r="H319" s="77">
        <v>0</v>
      </c>
      <c r="I319" s="77">
        <v>0</v>
      </c>
      <c r="J319" s="77">
        <v>0</v>
      </c>
      <c r="K319" s="77">
        <v>0</v>
      </c>
      <c r="L319" s="77">
        <v>74</v>
      </c>
      <c r="M319" s="77">
        <v>60</v>
      </c>
      <c r="N319" s="77">
        <v>29</v>
      </c>
      <c r="O319" s="77">
        <v>25</v>
      </c>
      <c r="P319" s="77">
        <v>3</v>
      </c>
      <c r="Q319" s="77">
        <v>29</v>
      </c>
      <c r="R319" s="77">
        <v>2</v>
      </c>
      <c r="S319" s="77">
        <v>59</v>
      </c>
      <c r="T319" s="77">
        <v>303</v>
      </c>
      <c r="U319" s="77">
        <v>0.223</v>
      </c>
      <c r="V319" s="77">
        <v>1.2</v>
      </c>
      <c r="W319" s="77">
        <v>1</v>
      </c>
      <c r="X319" s="77">
        <v>0</v>
      </c>
      <c r="Y319" s="77">
        <v>0</v>
      </c>
      <c r="Z319" s="77">
        <v>9</v>
      </c>
      <c r="AA319" s="77">
        <v>95</v>
      </c>
      <c r="AB319" s="77">
        <v>59</v>
      </c>
      <c r="AC319" s="77">
        <v>7</v>
      </c>
      <c r="AD319" s="77">
        <v>0</v>
      </c>
      <c r="AE319" s="77">
        <v>7</v>
      </c>
      <c r="AF319" s="77">
        <v>2</v>
      </c>
      <c r="AG319" s="77">
        <v>0</v>
      </c>
      <c r="AH319" s="77">
        <v>1182</v>
      </c>
      <c r="AI319" s="77">
        <v>0.6</v>
      </c>
      <c r="AJ319" s="77">
        <v>1.61</v>
      </c>
      <c r="AK319" s="77">
        <v>0.3</v>
      </c>
      <c r="AL319" s="77">
        <v>0.312</v>
      </c>
      <c r="AM319" s="77">
        <v>0.61199999999999999</v>
      </c>
      <c r="AN319" s="77">
        <v>7.18</v>
      </c>
      <c r="AO319" s="77">
        <v>3.53</v>
      </c>
      <c r="AP319" s="77">
        <v>7.3</v>
      </c>
      <c r="AQ319" s="77">
        <v>2.0299999999999998</v>
      </c>
      <c r="AR319" s="77">
        <v>15.97</v>
      </c>
    </row>
    <row r="320" spans="1:44" x14ac:dyDescent="0.2">
      <c r="A320" t="s">
        <v>875</v>
      </c>
      <c r="B320" s="77" t="s">
        <v>242</v>
      </c>
      <c r="C320" s="77">
        <v>0</v>
      </c>
      <c r="D320" s="77">
        <v>0</v>
      </c>
      <c r="E320" s="77">
        <v>0</v>
      </c>
      <c r="F320" s="77">
        <v>1</v>
      </c>
      <c r="G320" s="77">
        <v>0</v>
      </c>
      <c r="H320" s="77">
        <v>0</v>
      </c>
      <c r="I320" s="77">
        <v>0</v>
      </c>
      <c r="J320" s="77">
        <v>0</v>
      </c>
      <c r="K320" s="77">
        <v>0</v>
      </c>
      <c r="L320" s="77">
        <v>1.2</v>
      </c>
      <c r="M320" s="77">
        <v>1</v>
      </c>
      <c r="N320" s="77">
        <v>1</v>
      </c>
      <c r="O320" s="77">
        <v>0</v>
      </c>
      <c r="P320" s="77">
        <v>0</v>
      </c>
      <c r="Q320" s="77">
        <v>2</v>
      </c>
      <c r="R320" s="77">
        <v>0</v>
      </c>
      <c r="S320" s="77">
        <v>1</v>
      </c>
      <c r="T320" s="77">
        <v>8</v>
      </c>
      <c r="U320" s="77">
        <v>0.2</v>
      </c>
      <c r="V320" s="77">
        <v>1.8</v>
      </c>
      <c r="W320" s="77">
        <v>0</v>
      </c>
      <c r="X320" s="77">
        <v>0</v>
      </c>
      <c r="Y320" s="77">
        <v>0</v>
      </c>
      <c r="Z320" s="77">
        <v>1</v>
      </c>
      <c r="AA320" s="77">
        <v>2</v>
      </c>
      <c r="AB320" s="77">
        <v>2</v>
      </c>
      <c r="AC320" s="77">
        <v>1</v>
      </c>
      <c r="AD320" s="77">
        <v>0</v>
      </c>
      <c r="AE320" s="77">
        <v>0</v>
      </c>
      <c r="AF320" s="77">
        <v>0</v>
      </c>
      <c r="AG320" s="77">
        <v>0</v>
      </c>
      <c r="AH320" s="77">
        <v>35</v>
      </c>
      <c r="AI320" s="77" t="s">
        <v>342</v>
      </c>
      <c r="AJ320" s="77">
        <v>1</v>
      </c>
      <c r="AK320" s="77">
        <v>0.375</v>
      </c>
      <c r="AL320" s="77">
        <v>0.2</v>
      </c>
      <c r="AM320" s="77">
        <v>0.57499999999999996</v>
      </c>
      <c r="AN320" s="77">
        <v>5.4</v>
      </c>
      <c r="AO320" s="77">
        <v>10.8</v>
      </c>
      <c r="AP320" s="77">
        <v>5.4</v>
      </c>
      <c r="AQ320" s="77">
        <v>0.5</v>
      </c>
      <c r="AR320" s="77">
        <v>21</v>
      </c>
    </row>
    <row r="321" spans="1:44" x14ac:dyDescent="0.2">
      <c r="A321" s="42" t="s">
        <v>886</v>
      </c>
      <c r="B321" s="77" t="s">
        <v>242</v>
      </c>
      <c r="C321" s="77">
        <v>1</v>
      </c>
      <c r="D321" s="77">
        <v>6</v>
      </c>
      <c r="E321" s="77">
        <v>5.26</v>
      </c>
      <c r="F321" s="77">
        <v>17</v>
      </c>
      <c r="G321" s="77">
        <v>14</v>
      </c>
      <c r="H321" s="77">
        <v>0</v>
      </c>
      <c r="I321" s="77">
        <v>0</v>
      </c>
      <c r="J321" s="77">
        <v>0</v>
      </c>
      <c r="K321" s="77">
        <v>0</v>
      </c>
      <c r="L321" s="77">
        <v>75.099999999999994</v>
      </c>
      <c r="M321" s="77">
        <v>82</v>
      </c>
      <c r="N321" s="77">
        <v>44</v>
      </c>
      <c r="O321" s="77">
        <v>44</v>
      </c>
      <c r="P321" s="77">
        <v>13</v>
      </c>
      <c r="Q321" s="77">
        <v>34</v>
      </c>
      <c r="R321" s="77">
        <v>2</v>
      </c>
      <c r="S321" s="77">
        <v>60</v>
      </c>
      <c r="T321" s="77">
        <v>338</v>
      </c>
      <c r="U321" s="77">
        <v>0.27700000000000002</v>
      </c>
      <c r="V321" s="77">
        <v>1.54</v>
      </c>
      <c r="W321" s="77">
        <v>6</v>
      </c>
      <c r="X321" s="77">
        <v>0</v>
      </c>
      <c r="Y321" s="77">
        <v>0</v>
      </c>
      <c r="Z321" s="77">
        <v>6</v>
      </c>
      <c r="AA321" s="77">
        <v>69</v>
      </c>
      <c r="AB321" s="77">
        <v>87</v>
      </c>
      <c r="AC321" s="77">
        <v>3</v>
      </c>
      <c r="AD321" s="77">
        <v>0</v>
      </c>
      <c r="AE321" s="77">
        <v>6</v>
      </c>
      <c r="AF321" s="77">
        <v>2</v>
      </c>
      <c r="AG321" s="77">
        <v>0</v>
      </c>
      <c r="AH321" s="77">
        <v>1293</v>
      </c>
      <c r="AI321" s="77">
        <v>0.14299999999999999</v>
      </c>
      <c r="AJ321" s="77">
        <v>0.79</v>
      </c>
      <c r="AK321" s="77">
        <v>0.36199999999999999</v>
      </c>
      <c r="AL321" s="77">
        <v>0.45300000000000001</v>
      </c>
      <c r="AM321" s="77">
        <v>0.81499999999999995</v>
      </c>
      <c r="AN321" s="77">
        <v>7.17</v>
      </c>
      <c r="AO321" s="77">
        <v>4.0599999999999996</v>
      </c>
      <c r="AP321" s="77">
        <v>9.8000000000000007</v>
      </c>
      <c r="AQ321" s="77">
        <v>1.76</v>
      </c>
      <c r="AR321" s="77">
        <v>17.16</v>
      </c>
    </row>
    <row r="322" spans="1:44" x14ac:dyDescent="0.2">
      <c r="A322" s="42" t="s">
        <v>920</v>
      </c>
      <c r="B322" s="77" t="s">
        <v>242</v>
      </c>
      <c r="C322" s="77">
        <v>1</v>
      </c>
      <c r="D322" s="77">
        <v>6</v>
      </c>
      <c r="E322" s="77">
        <v>2.85</v>
      </c>
      <c r="F322" s="77">
        <v>69</v>
      </c>
      <c r="G322" s="77">
        <v>0</v>
      </c>
      <c r="H322" s="77">
        <v>0</v>
      </c>
      <c r="I322" s="77">
        <v>0</v>
      </c>
      <c r="J322" s="77">
        <v>48</v>
      </c>
      <c r="K322" s="77">
        <v>51</v>
      </c>
      <c r="L322" s="77">
        <v>66.099999999999994</v>
      </c>
      <c r="M322" s="77">
        <v>61</v>
      </c>
      <c r="N322" s="77">
        <v>24</v>
      </c>
      <c r="O322" s="77">
        <v>21</v>
      </c>
      <c r="P322" s="77">
        <v>3</v>
      </c>
      <c r="Q322" s="77">
        <v>28</v>
      </c>
      <c r="R322" s="77">
        <v>3</v>
      </c>
      <c r="S322" s="77">
        <v>76</v>
      </c>
      <c r="T322" s="77">
        <v>286</v>
      </c>
      <c r="U322" s="77">
        <v>0.24399999999999999</v>
      </c>
      <c r="V322" s="77">
        <v>1.34</v>
      </c>
      <c r="W322" s="77">
        <v>3</v>
      </c>
      <c r="X322" s="77">
        <v>64</v>
      </c>
      <c r="Y322" s="77">
        <v>0</v>
      </c>
      <c r="Z322" s="77">
        <v>6</v>
      </c>
      <c r="AA322" s="77">
        <v>72</v>
      </c>
      <c r="AB322" s="77">
        <v>46</v>
      </c>
      <c r="AC322" s="77">
        <v>4</v>
      </c>
      <c r="AD322" s="77">
        <v>0</v>
      </c>
      <c r="AE322" s="77">
        <v>6</v>
      </c>
      <c r="AF322" s="77">
        <v>1</v>
      </c>
      <c r="AG322" s="77">
        <v>0</v>
      </c>
      <c r="AH322" s="77">
        <v>1138</v>
      </c>
      <c r="AI322" s="77">
        <v>0.14299999999999999</v>
      </c>
      <c r="AJ322" s="77">
        <v>1.57</v>
      </c>
      <c r="AK322" s="77">
        <v>0.32600000000000001</v>
      </c>
      <c r="AL322" s="77">
        <v>0.32</v>
      </c>
      <c r="AM322" s="77">
        <v>0.64600000000000002</v>
      </c>
      <c r="AN322" s="77">
        <v>10.31</v>
      </c>
      <c r="AO322" s="77">
        <v>3.8</v>
      </c>
      <c r="AP322" s="77">
        <v>8.2799999999999994</v>
      </c>
      <c r="AQ322" s="77">
        <v>2.71</v>
      </c>
      <c r="AR322" s="77">
        <v>17.16</v>
      </c>
    </row>
    <row r="323" spans="1:44" x14ac:dyDescent="0.2">
      <c r="A323" t="s">
        <v>1198</v>
      </c>
      <c r="B323" s="77" t="s">
        <v>242</v>
      </c>
      <c r="C323" s="77">
        <v>1</v>
      </c>
      <c r="D323" s="77">
        <v>0</v>
      </c>
      <c r="E323" s="77">
        <v>0</v>
      </c>
      <c r="F323" s="77">
        <v>9</v>
      </c>
      <c r="G323" s="77">
        <v>0</v>
      </c>
      <c r="H323" s="77">
        <v>0</v>
      </c>
      <c r="I323" s="77">
        <v>0</v>
      </c>
      <c r="J323" s="77">
        <v>0</v>
      </c>
      <c r="K323" s="77">
        <v>0</v>
      </c>
      <c r="L323" s="77">
        <v>8.1</v>
      </c>
      <c r="M323" s="77">
        <v>2</v>
      </c>
      <c r="N323" s="77">
        <v>0</v>
      </c>
      <c r="O323" s="77">
        <v>0</v>
      </c>
      <c r="P323" s="77">
        <v>0</v>
      </c>
      <c r="Q323" s="77">
        <v>3</v>
      </c>
      <c r="R323" s="77">
        <v>0</v>
      </c>
      <c r="S323" s="77">
        <v>10</v>
      </c>
      <c r="T323" s="77">
        <v>29</v>
      </c>
      <c r="U323" s="77">
        <v>7.6999999999999999E-2</v>
      </c>
      <c r="V323" s="77">
        <v>0.6</v>
      </c>
      <c r="W323" s="77">
        <v>0</v>
      </c>
      <c r="X323" s="77">
        <v>1</v>
      </c>
      <c r="Y323" s="77">
        <v>3</v>
      </c>
      <c r="Z323" s="77">
        <v>0</v>
      </c>
      <c r="AA323" s="77">
        <v>12</v>
      </c>
      <c r="AB323" s="77">
        <v>2</v>
      </c>
      <c r="AC323" s="77">
        <v>0</v>
      </c>
      <c r="AD323" s="77">
        <v>0</v>
      </c>
      <c r="AE323" s="77">
        <v>0</v>
      </c>
      <c r="AF323" s="77">
        <v>1</v>
      </c>
      <c r="AG323" s="77">
        <v>0</v>
      </c>
      <c r="AH323" s="77">
        <v>114</v>
      </c>
      <c r="AI323" s="77">
        <v>1</v>
      </c>
      <c r="AJ323" s="77">
        <v>6</v>
      </c>
      <c r="AK323" s="77">
        <v>0.17199999999999999</v>
      </c>
      <c r="AL323" s="77">
        <v>7.6999999999999999E-2</v>
      </c>
      <c r="AM323" s="77">
        <v>0.249</v>
      </c>
      <c r="AN323" s="77">
        <v>10.8</v>
      </c>
      <c r="AO323" s="77">
        <v>3.24</v>
      </c>
      <c r="AP323" s="77">
        <v>2.16</v>
      </c>
      <c r="AQ323" s="77">
        <v>3.33</v>
      </c>
      <c r="AR323" s="77">
        <v>13.68</v>
      </c>
    </row>
    <row r="324" spans="1:44" x14ac:dyDescent="0.2">
      <c r="A324" t="s">
        <v>880</v>
      </c>
      <c r="B324" s="77" t="s">
        <v>242</v>
      </c>
      <c r="C324" s="77">
        <v>2</v>
      </c>
      <c r="D324" s="77">
        <v>3</v>
      </c>
      <c r="E324" s="77">
        <v>2.61</v>
      </c>
      <c r="F324" s="77">
        <v>8</v>
      </c>
      <c r="G324" s="77">
        <v>5</v>
      </c>
      <c r="H324" s="77">
        <v>1</v>
      </c>
      <c r="I324" s="77">
        <v>0</v>
      </c>
      <c r="J324" s="77">
        <v>0</v>
      </c>
      <c r="K324" s="77">
        <v>0</v>
      </c>
      <c r="L324" s="77">
        <v>38</v>
      </c>
      <c r="M324" s="77">
        <v>31</v>
      </c>
      <c r="N324" s="77">
        <v>12</v>
      </c>
      <c r="O324" s="77">
        <v>11</v>
      </c>
      <c r="P324" s="77">
        <v>2</v>
      </c>
      <c r="Q324" s="77">
        <v>18</v>
      </c>
      <c r="R324" s="77">
        <v>1</v>
      </c>
      <c r="S324" s="77">
        <v>34</v>
      </c>
      <c r="T324" s="77">
        <v>160</v>
      </c>
      <c r="U324" s="77">
        <v>0.223</v>
      </c>
      <c r="V324" s="77">
        <v>1.29</v>
      </c>
      <c r="W324" s="77">
        <v>3</v>
      </c>
      <c r="X324" s="77">
        <v>2</v>
      </c>
      <c r="Y324" s="77">
        <v>0</v>
      </c>
      <c r="Z324" s="77">
        <v>7</v>
      </c>
      <c r="AA324" s="77">
        <v>41</v>
      </c>
      <c r="AB324" s="77">
        <v>33</v>
      </c>
      <c r="AC324" s="77">
        <v>2</v>
      </c>
      <c r="AD324" s="77">
        <v>1</v>
      </c>
      <c r="AE324" s="77">
        <v>3</v>
      </c>
      <c r="AF324" s="77">
        <v>0</v>
      </c>
      <c r="AG324" s="77">
        <v>0</v>
      </c>
      <c r="AH324" s="77">
        <v>625</v>
      </c>
      <c r="AI324" s="77">
        <v>0.4</v>
      </c>
      <c r="AJ324" s="77">
        <v>1.24</v>
      </c>
      <c r="AK324" s="77">
        <v>0.32500000000000001</v>
      </c>
      <c r="AL324" s="77">
        <v>0.317</v>
      </c>
      <c r="AM324" s="77">
        <v>0.64200000000000002</v>
      </c>
      <c r="AN324" s="77">
        <v>8.0500000000000007</v>
      </c>
      <c r="AO324" s="77">
        <v>4.26</v>
      </c>
      <c r="AP324" s="77">
        <v>7.34</v>
      </c>
      <c r="AQ324" s="77">
        <v>1.89</v>
      </c>
      <c r="AR324" s="77">
        <v>16.45</v>
      </c>
    </row>
    <row r="325" spans="1:44" x14ac:dyDescent="0.2">
      <c r="A325" s="42" t="s">
        <v>883</v>
      </c>
      <c r="B325" s="77" t="s">
        <v>242</v>
      </c>
      <c r="C325" s="77">
        <v>3</v>
      </c>
      <c r="D325" s="77">
        <v>2</v>
      </c>
      <c r="E325" s="77">
        <v>2.27</v>
      </c>
      <c r="F325" s="77">
        <v>57</v>
      </c>
      <c r="G325" s="77">
        <v>2</v>
      </c>
      <c r="H325" s="77">
        <v>0</v>
      </c>
      <c r="I325" s="77">
        <v>0</v>
      </c>
      <c r="J325" s="77">
        <v>1</v>
      </c>
      <c r="K325" s="77">
        <v>3</v>
      </c>
      <c r="L325" s="77">
        <v>79.099999999999994</v>
      </c>
      <c r="M325" s="77">
        <v>47</v>
      </c>
      <c r="N325" s="77">
        <v>22</v>
      </c>
      <c r="O325" s="77">
        <v>20</v>
      </c>
      <c r="P325" s="77">
        <v>6</v>
      </c>
      <c r="Q325" s="77">
        <v>36</v>
      </c>
      <c r="R325" s="77">
        <v>6</v>
      </c>
      <c r="S325" s="77">
        <v>72</v>
      </c>
      <c r="T325" s="77">
        <v>317</v>
      </c>
      <c r="U325" s="77">
        <v>0.17100000000000001</v>
      </c>
      <c r="V325" s="77">
        <v>1.05</v>
      </c>
      <c r="W325" s="77">
        <v>2</v>
      </c>
      <c r="X325" s="77">
        <v>18</v>
      </c>
      <c r="Y325" s="77">
        <v>8</v>
      </c>
      <c r="Z325" s="77">
        <v>7</v>
      </c>
      <c r="AA325" s="77">
        <v>90</v>
      </c>
      <c r="AB325" s="77">
        <v>70</v>
      </c>
      <c r="AC325" s="77">
        <v>4</v>
      </c>
      <c r="AD325" s="77">
        <v>0</v>
      </c>
      <c r="AE325" s="77">
        <v>14</v>
      </c>
      <c r="AF325" s="77">
        <v>0</v>
      </c>
      <c r="AG325" s="77">
        <v>0</v>
      </c>
      <c r="AH325" s="77">
        <v>1221</v>
      </c>
      <c r="AI325" s="77">
        <v>0.6</v>
      </c>
      <c r="AJ325" s="77">
        <v>1.29</v>
      </c>
      <c r="AK325" s="77">
        <v>0.26900000000000002</v>
      </c>
      <c r="AL325" s="77">
        <v>0.27300000000000002</v>
      </c>
      <c r="AM325" s="77">
        <v>0.54200000000000004</v>
      </c>
      <c r="AN325" s="77">
        <v>8.17</v>
      </c>
      <c r="AO325" s="77">
        <v>4.08</v>
      </c>
      <c r="AP325" s="77">
        <v>5.33</v>
      </c>
      <c r="AQ325" s="77">
        <v>2</v>
      </c>
      <c r="AR325" s="77">
        <v>15.39</v>
      </c>
    </row>
    <row r="326" spans="1:44" x14ac:dyDescent="0.2">
      <c r="A326" s="42" t="s">
        <v>1235</v>
      </c>
      <c r="B326" s="77" t="s">
        <v>242</v>
      </c>
      <c r="C326" s="77">
        <v>12</v>
      </c>
      <c r="D326" s="77">
        <v>9</v>
      </c>
      <c r="E326" s="77">
        <v>3.65</v>
      </c>
      <c r="F326" s="77">
        <v>30</v>
      </c>
      <c r="G326" s="77">
        <v>29</v>
      </c>
      <c r="H326" s="77">
        <v>0</v>
      </c>
      <c r="I326" s="77">
        <v>0</v>
      </c>
      <c r="J326" s="77">
        <v>0</v>
      </c>
      <c r="K326" s="77">
        <v>0</v>
      </c>
      <c r="L326" s="77">
        <v>165</v>
      </c>
      <c r="M326" s="77">
        <v>143</v>
      </c>
      <c r="N326" s="77">
        <v>70</v>
      </c>
      <c r="O326" s="77">
        <v>67</v>
      </c>
      <c r="P326" s="77">
        <v>26</v>
      </c>
      <c r="Q326" s="77">
        <v>60</v>
      </c>
      <c r="R326" s="77">
        <v>3</v>
      </c>
      <c r="S326" s="77">
        <v>108</v>
      </c>
      <c r="T326" s="77">
        <v>688</v>
      </c>
      <c r="U326" s="77">
        <v>0.23400000000000001</v>
      </c>
      <c r="V326" s="77">
        <v>1.23</v>
      </c>
      <c r="W326" s="77">
        <v>3</v>
      </c>
      <c r="X326" s="77">
        <v>0</v>
      </c>
      <c r="Y326" s="77">
        <v>0</v>
      </c>
      <c r="Z326" s="77">
        <v>6</v>
      </c>
      <c r="AA326" s="77">
        <v>98</v>
      </c>
      <c r="AB326" s="77">
        <v>276</v>
      </c>
      <c r="AC326" s="77">
        <v>5</v>
      </c>
      <c r="AD326" s="77">
        <v>1</v>
      </c>
      <c r="AE326" s="77">
        <v>13</v>
      </c>
      <c r="AF326" s="77">
        <v>4</v>
      </c>
      <c r="AG326" s="77">
        <v>0</v>
      </c>
      <c r="AH326" s="77">
        <v>2718</v>
      </c>
      <c r="AI326" s="77">
        <v>0.57099999999999995</v>
      </c>
      <c r="AJ326" s="77">
        <v>0.36</v>
      </c>
      <c r="AK326" s="77">
        <v>0.30099999999999999</v>
      </c>
      <c r="AL326" s="77">
        <v>0.43099999999999999</v>
      </c>
      <c r="AM326" s="77">
        <v>0.73299999999999998</v>
      </c>
      <c r="AN326" s="77">
        <v>5.89</v>
      </c>
      <c r="AO326" s="77">
        <v>3.27</v>
      </c>
      <c r="AP326" s="77">
        <v>7.8</v>
      </c>
      <c r="AQ326" s="77">
        <v>1.8</v>
      </c>
      <c r="AR326" s="77">
        <v>16.47</v>
      </c>
    </row>
    <row r="327" spans="1:44" x14ac:dyDescent="0.2">
      <c r="A327"/>
      <c r="C327"/>
      <c r="E327"/>
      <c r="F327"/>
      <c r="G327"/>
      <c r="I327"/>
      <c r="J327"/>
      <c r="K327"/>
      <c r="L327"/>
      <c r="Q327"/>
      <c r="S327"/>
      <c r="U327"/>
      <c r="V327"/>
      <c r="W327"/>
      <c r="AH327"/>
      <c r="AI327"/>
      <c r="AJ327"/>
      <c r="AK327"/>
      <c r="AL327"/>
      <c r="AM327"/>
      <c r="AN327"/>
      <c r="AO327"/>
      <c r="AP327"/>
      <c r="AQ327"/>
      <c r="AR327"/>
    </row>
    <row r="328" spans="1:44" ht="25.5" x14ac:dyDescent="0.2">
      <c r="A328" s="185" t="s">
        <v>151</v>
      </c>
      <c r="B328" s="185" t="s">
        <v>245</v>
      </c>
      <c r="C328" s="185" t="s">
        <v>301</v>
      </c>
      <c r="D328" s="185" t="s">
        <v>302</v>
      </c>
      <c r="E328" s="185" t="s">
        <v>152</v>
      </c>
      <c r="F328" s="185" t="s">
        <v>303</v>
      </c>
      <c r="G328" s="185" t="s">
        <v>304</v>
      </c>
      <c r="H328" s="185" t="s">
        <v>316</v>
      </c>
      <c r="I328" s="185" t="s">
        <v>317</v>
      </c>
      <c r="J328" s="185" t="s">
        <v>305</v>
      </c>
      <c r="K328" s="185" t="s">
        <v>306</v>
      </c>
      <c r="L328" s="185" t="s">
        <v>307</v>
      </c>
      <c r="M328" s="185" t="s">
        <v>308</v>
      </c>
      <c r="N328" s="185" t="s">
        <v>309</v>
      </c>
      <c r="O328" s="185" t="s">
        <v>310</v>
      </c>
      <c r="P328" s="185" t="s">
        <v>311</v>
      </c>
      <c r="Q328" s="185" t="s">
        <v>312</v>
      </c>
      <c r="R328" s="185" t="s">
        <v>319</v>
      </c>
      <c r="S328" s="185" t="s">
        <v>313</v>
      </c>
      <c r="T328" s="185" t="s">
        <v>330</v>
      </c>
      <c r="U328" s="185" t="s">
        <v>314</v>
      </c>
      <c r="V328" s="185" t="s">
        <v>315</v>
      </c>
      <c r="W328" s="185" t="s">
        <v>318</v>
      </c>
      <c r="X328" s="185" t="s">
        <v>320</v>
      </c>
      <c r="Y328" s="185" t="s">
        <v>321</v>
      </c>
      <c r="Z328" s="185" t="s">
        <v>322</v>
      </c>
      <c r="AA328" s="185" t="s">
        <v>323</v>
      </c>
      <c r="AB328" s="185" t="s">
        <v>324</v>
      </c>
      <c r="AC328" s="185" t="s">
        <v>325</v>
      </c>
      <c r="AD328" s="185" t="s">
        <v>326</v>
      </c>
      <c r="AE328" s="185" t="s">
        <v>327</v>
      </c>
      <c r="AF328" s="185" t="s">
        <v>328</v>
      </c>
      <c r="AG328" s="185" t="s">
        <v>329</v>
      </c>
      <c r="AH328" s="185" t="s">
        <v>331</v>
      </c>
      <c r="AI328" s="185" t="s">
        <v>332</v>
      </c>
      <c r="AJ328" s="185" t="s">
        <v>333</v>
      </c>
      <c r="AK328" s="185" t="s">
        <v>334</v>
      </c>
      <c r="AL328" s="185" t="s">
        <v>1097</v>
      </c>
      <c r="AM328" s="185" t="s">
        <v>336</v>
      </c>
      <c r="AN328" s="185" t="s">
        <v>337</v>
      </c>
      <c r="AO328" s="185" t="s">
        <v>338</v>
      </c>
      <c r="AP328" s="185" t="s">
        <v>339</v>
      </c>
      <c r="AQ328" s="185" t="s">
        <v>340</v>
      </c>
      <c r="AR328" s="185" t="s">
        <v>341</v>
      </c>
    </row>
    <row r="329" spans="1:44" x14ac:dyDescent="0.2">
      <c r="A329" s="42" t="s">
        <v>917</v>
      </c>
      <c r="B329" s="77" t="s">
        <v>232</v>
      </c>
      <c r="C329" s="77">
        <v>10</v>
      </c>
      <c r="D329" s="77">
        <v>9</v>
      </c>
      <c r="E329" s="77">
        <v>3.33</v>
      </c>
      <c r="F329" s="77">
        <v>32</v>
      </c>
      <c r="G329" s="77">
        <v>32</v>
      </c>
      <c r="H329" s="77">
        <v>0</v>
      </c>
      <c r="I329" s="77">
        <v>0</v>
      </c>
      <c r="J329" s="77">
        <v>0</v>
      </c>
      <c r="K329" s="77">
        <v>0</v>
      </c>
      <c r="L329" s="77">
        <v>194.2</v>
      </c>
      <c r="M329" s="77">
        <v>177</v>
      </c>
      <c r="N329" s="77">
        <v>85</v>
      </c>
      <c r="O329" s="77">
        <v>72</v>
      </c>
      <c r="P329" s="77">
        <v>12</v>
      </c>
      <c r="Q329" s="77">
        <v>72</v>
      </c>
      <c r="R329" s="77">
        <v>1</v>
      </c>
      <c r="S329" s="77">
        <v>173</v>
      </c>
      <c r="T329" s="77">
        <v>822</v>
      </c>
      <c r="U329" s="77">
        <v>0.24299999999999999</v>
      </c>
      <c r="V329" s="77">
        <v>1.28</v>
      </c>
      <c r="W329" s="77">
        <v>8</v>
      </c>
      <c r="X329" s="77">
        <v>0</v>
      </c>
      <c r="Y329" s="77">
        <v>0</v>
      </c>
      <c r="Z329" s="77">
        <v>14</v>
      </c>
      <c r="AA329" s="77">
        <v>197</v>
      </c>
      <c r="AB329" s="77">
        <v>195</v>
      </c>
      <c r="AC329" s="77">
        <v>8</v>
      </c>
      <c r="AD329" s="77">
        <v>0</v>
      </c>
      <c r="AE329" s="77">
        <v>14</v>
      </c>
      <c r="AF329" s="77">
        <v>5</v>
      </c>
      <c r="AG329" s="77">
        <v>1</v>
      </c>
      <c r="AH329" s="77">
        <v>3160</v>
      </c>
      <c r="AI329" s="77">
        <v>0.52600000000000002</v>
      </c>
      <c r="AJ329" s="77">
        <v>1.01</v>
      </c>
      <c r="AK329" s="77">
        <v>0.314</v>
      </c>
      <c r="AL329" s="77">
        <v>0.33600000000000002</v>
      </c>
      <c r="AM329" s="77">
        <v>0.65</v>
      </c>
      <c r="AN329" s="77">
        <v>8</v>
      </c>
      <c r="AO329" s="77">
        <v>3.33</v>
      </c>
      <c r="AP329" s="77">
        <v>8.18</v>
      </c>
      <c r="AQ329" s="77">
        <v>2.4</v>
      </c>
      <c r="AR329" s="77">
        <v>16.23</v>
      </c>
    </row>
    <row r="330" spans="1:44" x14ac:dyDescent="0.2">
      <c r="A330" s="42" t="s">
        <v>863</v>
      </c>
      <c r="B330" s="77" t="s">
        <v>232</v>
      </c>
      <c r="C330" s="77">
        <v>2</v>
      </c>
      <c r="D330" s="77">
        <v>6</v>
      </c>
      <c r="E330" s="77">
        <v>4.91</v>
      </c>
      <c r="F330" s="77">
        <v>65</v>
      </c>
      <c r="G330" s="77">
        <v>0</v>
      </c>
      <c r="H330" s="77">
        <v>0</v>
      </c>
      <c r="I330" s="77">
        <v>0</v>
      </c>
      <c r="J330" s="77">
        <v>12</v>
      </c>
      <c r="K330" s="77">
        <v>15</v>
      </c>
      <c r="L330" s="77">
        <v>62.1</v>
      </c>
      <c r="M330" s="77">
        <v>49</v>
      </c>
      <c r="N330" s="77">
        <v>34</v>
      </c>
      <c r="O330" s="77">
        <v>34</v>
      </c>
      <c r="P330" s="77">
        <v>3</v>
      </c>
      <c r="Q330" s="77">
        <v>41</v>
      </c>
      <c r="R330" s="77">
        <v>3</v>
      </c>
      <c r="S330" s="77">
        <v>57</v>
      </c>
      <c r="T330" s="77">
        <v>270</v>
      </c>
      <c r="U330" s="77">
        <v>0.217</v>
      </c>
      <c r="V330" s="77">
        <v>1.44</v>
      </c>
      <c r="W330" s="77">
        <v>1</v>
      </c>
      <c r="X330" s="77">
        <v>34</v>
      </c>
      <c r="Y330" s="77">
        <v>11</v>
      </c>
      <c r="Z330" s="77">
        <v>6</v>
      </c>
      <c r="AA330" s="77">
        <v>59</v>
      </c>
      <c r="AB330" s="77">
        <v>63</v>
      </c>
      <c r="AC330" s="77">
        <v>4</v>
      </c>
      <c r="AD330" s="77">
        <v>0</v>
      </c>
      <c r="AE330" s="77">
        <v>5</v>
      </c>
      <c r="AF330" s="77">
        <v>0</v>
      </c>
      <c r="AG330" s="77">
        <v>1</v>
      </c>
      <c r="AH330" s="77">
        <v>1127</v>
      </c>
      <c r="AI330" s="77">
        <v>0.25</v>
      </c>
      <c r="AJ330" s="77">
        <v>0.94</v>
      </c>
      <c r="AK330" s="77">
        <v>0.33800000000000002</v>
      </c>
      <c r="AL330" s="77">
        <v>0.35</v>
      </c>
      <c r="AM330" s="77">
        <v>0.68799999999999994</v>
      </c>
      <c r="AN330" s="77">
        <v>8.23</v>
      </c>
      <c r="AO330" s="77">
        <v>5.92</v>
      </c>
      <c r="AP330" s="77">
        <v>7.07</v>
      </c>
      <c r="AQ330" s="77">
        <v>1.39</v>
      </c>
      <c r="AR330" s="77">
        <v>18.079999999999998</v>
      </c>
    </row>
    <row r="331" spans="1:44" x14ac:dyDescent="0.2">
      <c r="A331" s="42" t="s">
        <v>789</v>
      </c>
      <c r="B331" s="77" t="s">
        <v>232</v>
      </c>
      <c r="C331" s="77">
        <v>4</v>
      </c>
      <c r="D331" s="77">
        <v>6</v>
      </c>
      <c r="E331" s="77">
        <v>4.76</v>
      </c>
      <c r="F331" s="77">
        <v>17</v>
      </c>
      <c r="G331" s="77">
        <v>15</v>
      </c>
      <c r="H331" s="77">
        <v>0</v>
      </c>
      <c r="I331" s="77">
        <v>0</v>
      </c>
      <c r="J331" s="77">
        <v>0</v>
      </c>
      <c r="K331" s="77">
        <v>0</v>
      </c>
      <c r="L331" s="77">
        <v>75.2</v>
      </c>
      <c r="M331" s="77">
        <v>84</v>
      </c>
      <c r="N331" s="77">
        <v>46</v>
      </c>
      <c r="O331" s="77">
        <v>40</v>
      </c>
      <c r="P331" s="77">
        <v>10</v>
      </c>
      <c r="Q331" s="77">
        <v>29</v>
      </c>
      <c r="R331" s="77">
        <v>0</v>
      </c>
      <c r="S331" s="77">
        <v>64</v>
      </c>
      <c r="T331" s="77">
        <v>342</v>
      </c>
      <c r="U331" s="77">
        <v>0.27500000000000002</v>
      </c>
      <c r="V331" s="77">
        <v>1.49</v>
      </c>
      <c r="W331" s="77">
        <v>2</v>
      </c>
      <c r="X331" s="77">
        <v>1</v>
      </c>
      <c r="Y331" s="77">
        <v>0</v>
      </c>
      <c r="Z331" s="77">
        <v>5</v>
      </c>
      <c r="AA331" s="77">
        <v>59</v>
      </c>
      <c r="AB331" s="77">
        <v>104</v>
      </c>
      <c r="AC331" s="77">
        <v>3</v>
      </c>
      <c r="AD331" s="77">
        <v>0</v>
      </c>
      <c r="AE331" s="77">
        <v>1</v>
      </c>
      <c r="AF331" s="77">
        <v>0</v>
      </c>
      <c r="AG331" s="77">
        <v>0</v>
      </c>
      <c r="AH331" s="77">
        <v>1397</v>
      </c>
      <c r="AI331" s="77">
        <v>0.4</v>
      </c>
      <c r="AJ331" s="77">
        <v>0.56999999999999995</v>
      </c>
      <c r="AK331" s="77">
        <v>0.33700000000000002</v>
      </c>
      <c r="AL331" s="77">
        <v>0.441</v>
      </c>
      <c r="AM331" s="77">
        <v>0.77800000000000002</v>
      </c>
      <c r="AN331" s="77">
        <v>7.61</v>
      </c>
      <c r="AO331" s="77">
        <v>3.45</v>
      </c>
      <c r="AP331" s="77">
        <v>9.99</v>
      </c>
      <c r="AQ331" s="77">
        <v>2.21</v>
      </c>
      <c r="AR331" s="77">
        <v>18.46</v>
      </c>
    </row>
    <row r="332" spans="1:44" x14ac:dyDescent="0.2">
      <c r="A332" s="42" t="s">
        <v>912</v>
      </c>
      <c r="B332" s="77" t="s">
        <v>232</v>
      </c>
      <c r="C332" s="77">
        <v>0</v>
      </c>
      <c r="D332" s="77">
        <v>0</v>
      </c>
      <c r="E332" s="77">
        <v>2.63</v>
      </c>
      <c r="F332" s="77">
        <v>30</v>
      </c>
      <c r="G332" s="77">
        <v>0</v>
      </c>
      <c r="H332" s="77">
        <v>0</v>
      </c>
      <c r="I332" s="77">
        <v>0</v>
      </c>
      <c r="J332" s="77">
        <v>1</v>
      </c>
      <c r="K332" s="77">
        <v>1</v>
      </c>
      <c r="L332" s="77">
        <v>24</v>
      </c>
      <c r="M332" s="77">
        <v>19</v>
      </c>
      <c r="N332" s="77">
        <v>7</v>
      </c>
      <c r="O332" s="77">
        <v>7</v>
      </c>
      <c r="P332" s="77">
        <v>1</v>
      </c>
      <c r="Q332" s="77">
        <v>7</v>
      </c>
      <c r="R332" s="77">
        <v>1</v>
      </c>
      <c r="S332" s="77">
        <v>28</v>
      </c>
      <c r="T332" s="77">
        <v>100</v>
      </c>
      <c r="U332" s="77">
        <v>0.21299999999999999</v>
      </c>
      <c r="V332" s="77">
        <v>1.08</v>
      </c>
      <c r="W332" s="77">
        <v>2</v>
      </c>
      <c r="X332" s="77">
        <v>6</v>
      </c>
      <c r="Y332" s="77">
        <v>6</v>
      </c>
      <c r="Z332" s="77">
        <v>0</v>
      </c>
      <c r="AA332" s="77">
        <v>19</v>
      </c>
      <c r="AB332" s="77">
        <v>25</v>
      </c>
      <c r="AC332" s="77">
        <v>1</v>
      </c>
      <c r="AD332" s="77">
        <v>1</v>
      </c>
      <c r="AE332" s="77">
        <v>3</v>
      </c>
      <c r="AF332" s="77">
        <v>0</v>
      </c>
      <c r="AG332" s="77">
        <v>0</v>
      </c>
      <c r="AH332" s="77">
        <v>389</v>
      </c>
      <c r="AI332" s="77" t="s">
        <v>342</v>
      </c>
      <c r="AJ332" s="77">
        <v>0.76</v>
      </c>
      <c r="AK332" s="77">
        <v>0.28299999999999997</v>
      </c>
      <c r="AL332" s="77">
        <v>0.27</v>
      </c>
      <c r="AM332" s="77">
        <v>0.55200000000000005</v>
      </c>
      <c r="AN332" s="77">
        <v>10.5</v>
      </c>
      <c r="AO332" s="77">
        <v>2.63</v>
      </c>
      <c r="AP332" s="77">
        <v>7.12</v>
      </c>
      <c r="AQ332" s="77">
        <v>4</v>
      </c>
      <c r="AR332" s="77">
        <v>16.21</v>
      </c>
    </row>
    <row r="333" spans="1:44" x14ac:dyDescent="0.2">
      <c r="A333" t="s">
        <v>447</v>
      </c>
      <c r="B333" s="77" t="s">
        <v>232</v>
      </c>
      <c r="C333" s="77">
        <v>1</v>
      </c>
      <c r="D333" s="77">
        <v>1</v>
      </c>
      <c r="E333" s="77">
        <v>7.27</v>
      </c>
      <c r="F333" s="77">
        <v>13</v>
      </c>
      <c r="G333" s="77">
        <v>0</v>
      </c>
      <c r="H333" s="77">
        <v>0</v>
      </c>
      <c r="I333" s="77">
        <v>0</v>
      </c>
      <c r="J333" s="77">
        <v>0</v>
      </c>
      <c r="K333" s="77">
        <v>0</v>
      </c>
      <c r="L333" s="77">
        <v>17.100000000000001</v>
      </c>
      <c r="M333" s="77">
        <v>24</v>
      </c>
      <c r="N333" s="77">
        <v>16</v>
      </c>
      <c r="O333" s="77">
        <v>14</v>
      </c>
      <c r="P333" s="77">
        <v>1</v>
      </c>
      <c r="Q333" s="77">
        <v>8</v>
      </c>
      <c r="R333" s="77">
        <v>1</v>
      </c>
      <c r="S333" s="77">
        <v>12</v>
      </c>
      <c r="T333" s="77">
        <v>88</v>
      </c>
      <c r="U333" s="77">
        <v>0.32400000000000001</v>
      </c>
      <c r="V333" s="77">
        <v>1.85</v>
      </c>
      <c r="W333" s="77">
        <v>4</v>
      </c>
      <c r="X333" s="77">
        <v>5</v>
      </c>
      <c r="Y333" s="77">
        <v>0</v>
      </c>
      <c r="Z333" s="77">
        <v>1</v>
      </c>
      <c r="AA333" s="77">
        <v>31</v>
      </c>
      <c r="AB333" s="77">
        <v>9</v>
      </c>
      <c r="AC333" s="77">
        <v>1</v>
      </c>
      <c r="AD333" s="77">
        <v>0</v>
      </c>
      <c r="AE333" s="77">
        <v>2</v>
      </c>
      <c r="AF333" s="77">
        <v>1</v>
      </c>
      <c r="AG333" s="77">
        <v>0</v>
      </c>
      <c r="AH333" s="77">
        <v>352</v>
      </c>
      <c r="AI333" s="77">
        <v>0.5</v>
      </c>
      <c r="AJ333" s="77">
        <v>3.44</v>
      </c>
      <c r="AK333" s="77">
        <v>0.41399999999999998</v>
      </c>
      <c r="AL333" s="77">
        <v>0.44600000000000001</v>
      </c>
      <c r="AM333" s="77">
        <v>0.86</v>
      </c>
      <c r="AN333" s="77">
        <v>6.23</v>
      </c>
      <c r="AO333" s="77">
        <v>4.1500000000000004</v>
      </c>
      <c r="AP333" s="77">
        <v>12.46</v>
      </c>
      <c r="AQ333" s="77">
        <v>1.5</v>
      </c>
      <c r="AR333" s="77">
        <v>20.309999999999999</v>
      </c>
    </row>
    <row r="334" spans="1:44" x14ac:dyDescent="0.2">
      <c r="A334" s="42" t="s">
        <v>640</v>
      </c>
      <c r="B334" s="77" t="s">
        <v>232</v>
      </c>
      <c r="C334" s="77">
        <v>5</v>
      </c>
      <c r="D334" s="77">
        <v>2</v>
      </c>
      <c r="E334" s="77">
        <v>2.37</v>
      </c>
      <c r="F334" s="77">
        <v>63</v>
      </c>
      <c r="G334" s="77">
        <v>0</v>
      </c>
      <c r="H334" s="77">
        <v>0</v>
      </c>
      <c r="I334" s="77">
        <v>0</v>
      </c>
      <c r="J334" s="77">
        <v>2</v>
      </c>
      <c r="K334" s="77">
        <v>5</v>
      </c>
      <c r="L334" s="77">
        <v>64.2</v>
      </c>
      <c r="M334" s="77">
        <v>34</v>
      </c>
      <c r="N334" s="77">
        <v>17</v>
      </c>
      <c r="O334" s="77">
        <v>17</v>
      </c>
      <c r="P334" s="77">
        <v>9</v>
      </c>
      <c r="Q334" s="77">
        <v>20</v>
      </c>
      <c r="R334" s="77">
        <v>0</v>
      </c>
      <c r="S334" s="77">
        <v>104</v>
      </c>
      <c r="T334" s="77">
        <v>247</v>
      </c>
      <c r="U334" s="77">
        <v>0.155</v>
      </c>
      <c r="V334" s="77">
        <v>0.84</v>
      </c>
      <c r="W334" s="77">
        <v>4</v>
      </c>
      <c r="X334" s="77">
        <v>10</v>
      </c>
      <c r="Y334" s="77">
        <v>19</v>
      </c>
      <c r="Z334" s="77">
        <v>4</v>
      </c>
      <c r="AA334" s="77">
        <v>38</v>
      </c>
      <c r="AB334" s="77">
        <v>47</v>
      </c>
      <c r="AC334" s="77">
        <v>3</v>
      </c>
      <c r="AD334" s="77">
        <v>2</v>
      </c>
      <c r="AE334" s="77">
        <v>4</v>
      </c>
      <c r="AF334" s="77">
        <v>2</v>
      </c>
      <c r="AG334" s="77">
        <v>1</v>
      </c>
      <c r="AH334" s="77">
        <v>1056</v>
      </c>
      <c r="AI334" s="77">
        <v>0.71399999999999997</v>
      </c>
      <c r="AJ334" s="77">
        <v>0.81</v>
      </c>
      <c r="AK334" s="77">
        <v>0.23699999999999999</v>
      </c>
      <c r="AL334" s="77">
        <v>0.30099999999999999</v>
      </c>
      <c r="AM334" s="77">
        <v>0.53800000000000003</v>
      </c>
      <c r="AN334" s="77">
        <v>14.47</v>
      </c>
      <c r="AO334" s="77">
        <v>2.78</v>
      </c>
      <c r="AP334" s="77">
        <v>4.7300000000000004</v>
      </c>
      <c r="AQ334" s="77">
        <v>5.2</v>
      </c>
      <c r="AR334" s="77">
        <v>16.329999999999998</v>
      </c>
    </row>
    <row r="335" spans="1:44" s="147" customFormat="1" x14ac:dyDescent="0.2">
      <c r="A335" s="42" t="s">
        <v>915</v>
      </c>
      <c r="B335" s="77" t="s">
        <v>232</v>
      </c>
      <c r="C335" s="77">
        <v>10</v>
      </c>
      <c r="D335" s="77">
        <v>9</v>
      </c>
      <c r="E335" s="77">
        <v>2.87</v>
      </c>
      <c r="F335" s="77">
        <v>27</v>
      </c>
      <c r="G335" s="77">
        <v>27</v>
      </c>
      <c r="H335" s="77">
        <v>0</v>
      </c>
      <c r="I335" s="77">
        <v>0</v>
      </c>
      <c r="J335" s="77">
        <v>0</v>
      </c>
      <c r="K335" s="77">
        <v>0</v>
      </c>
      <c r="L335" s="77">
        <v>166.1</v>
      </c>
      <c r="M335" s="77">
        <v>142</v>
      </c>
      <c r="N335" s="77">
        <v>56</v>
      </c>
      <c r="O335" s="77">
        <v>53</v>
      </c>
      <c r="P335" s="77">
        <v>11</v>
      </c>
      <c r="Q335" s="77">
        <v>47</v>
      </c>
      <c r="R335" s="77">
        <v>1</v>
      </c>
      <c r="S335" s="77">
        <v>149</v>
      </c>
      <c r="T335" s="77">
        <v>681</v>
      </c>
      <c r="U335" s="77">
        <v>0.23100000000000001</v>
      </c>
      <c r="V335" s="77">
        <v>1.1399999999999999</v>
      </c>
      <c r="W335" s="77">
        <v>10</v>
      </c>
      <c r="X335" s="77">
        <v>0</v>
      </c>
      <c r="Y335" s="77">
        <v>0</v>
      </c>
      <c r="Z335" s="77">
        <v>14</v>
      </c>
      <c r="AA335" s="77">
        <v>199</v>
      </c>
      <c r="AB335" s="77">
        <v>134</v>
      </c>
      <c r="AC335" s="77">
        <v>8</v>
      </c>
      <c r="AD335" s="77">
        <v>0</v>
      </c>
      <c r="AE335" s="77">
        <v>12</v>
      </c>
      <c r="AF335" s="77">
        <v>2</v>
      </c>
      <c r="AG335" s="77">
        <v>2</v>
      </c>
      <c r="AH335" s="77">
        <v>2611</v>
      </c>
      <c r="AI335" s="77">
        <v>0.52600000000000002</v>
      </c>
      <c r="AJ335" s="77">
        <v>1.49</v>
      </c>
      <c r="AK335" s="77">
        <v>0.29399999999999998</v>
      </c>
      <c r="AL335" s="77">
        <v>0.32500000000000001</v>
      </c>
      <c r="AM335" s="77">
        <v>0.61899999999999999</v>
      </c>
      <c r="AN335" s="77">
        <v>8.06</v>
      </c>
      <c r="AO335" s="77">
        <v>2.54</v>
      </c>
      <c r="AP335" s="77">
        <v>7.68</v>
      </c>
      <c r="AQ335" s="77">
        <v>3.17</v>
      </c>
      <c r="AR335" s="77">
        <v>15.7</v>
      </c>
    </row>
    <row r="336" spans="1:44" x14ac:dyDescent="0.2">
      <c r="A336" t="s">
        <v>914</v>
      </c>
      <c r="B336" s="77" t="s">
        <v>232</v>
      </c>
      <c r="C336" s="77">
        <v>2</v>
      </c>
      <c r="D336" s="77">
        <v>0</v>
      </c>
      <c r="E336" s="77">
        <v>2.66</v>
      </c>
      <c r="F336" s="77">
        <v>5</v>
      </c>
      <c r="G336" s="77">
        <v>3</v>
      </c>
      <c r="H336" s="77">
        <v>0</v>
      </c>
      <c r="I336" s="77">
        <v>0</v>
      </c>
      <c r="J336" s="77">
        <v>0</v>
      </c>
      <c r="K336" s="77">
        <v>0</v>
      </c>
      <c r="L336" s="77">
        <v>23.2</v>
      </c>
      <c r="M336" s="77">
        <v>19</v>
      </c>
      <c r="N336" s="77">
        <v>7</v>
      </c>
      <c r="O336" s="77">
        <v>7</v>
      </c>
      <c r="P336" s="77">
        <v>1</v>
      </c>
      <c r="Q336" s="77">
        <v>10</v>
      </c>
      <c r="R336" s="77">
        <v>0</v>
      </c>
      <c r="S336" s="77">
        <v>13</v>
      </c>
      <c r="T336" s="77">
        <v>97</v>
      </c>
      <c r="U336" s="77">
        <v>0.221</v>
      </c>
      <c r="V336" s="77">
        <v>1.23</v>
      </c>
      <c r="W336" s="77">
        <v>0</v>
      </c>
      <c r="X336" s="77">
        <v>1</v>
      </c>
      <c r="Y336" s="77">
        <v>0</v>
      </c>
      <c r="Z336" s="77">
        <v>4</v>
      </c>
      <c r="AA336" s="77">
        <v>21</v>
      </c>
      <c r="AB336" s="77">
        <v>34</v>
      </c>
      <c r="AC336" s="77">
        <v>3</v>
      </c>
      <c r="AD336" s="77">
        <v>0</v>
      </c>
      <c r="AE336" s="77">
        <v>1</v>
      </c>
      <c r="AF336" s="77">
        <v>0</v>
      </c>
      <c r="AG336" s="77">
        <v>0</v>
      </c>
      <c r="AH336" s="77">
        <v>385</v>
      </c>
      <c r="AI336" s="77">
        <v>1</v>
      </c>
      <c r="AJ336" s="77">
        <v>0.62</v>
      </c>
      <c r="AK336" s="77">
        <v>0.29899999999999999</v>
      </c>
      <c r="AL336" s="77">
        <v>0.29099999999999998</v>
      </c>
      <c r="AM336" s="77">
        <v>0.59</v>
      </c>
      <c r="AN336" s="77">
        <v>4.9400000000000004</v>
      </c>
      <c r="AO336" s="77">
        <v>3.8</v>
      </c>
      <c r="AP336" s="77">
        <v>7.23</v>
      </c>
      <c r="AQ336" s="77">
        <v>1.3</v>
      </c>
      <c r="AR336" s="77">
        <v>16.27</v>
      </c>
    </row>
    <row r="337" spans="1:44" x14ac:dyDescent="0.2">
      <c r="A337" t="s">
        <v>1237</v>
      </c>
      <c r="B337" s="77" t="s">
        <v>232</v>
      </c>
      <c r="C337" s="77">
        <v>0</v>
      </c>
      <c r="D337" s="77">
        <v>1</v>
      </c>
      <c r="E337" s="77">
        <v>3.24</v>
      </c>
      <c r="F337" s="77">
        <v>11</v>
      </c>
      <c r="G337" s="77">
        <v>0</v>
      </c>
      <c r="H337" s="77">
        <v>0</v>
      </c>
      <c r="I337" s="77">
        <v>0</v>
      </c>
      <c r="J337" s="77">
        <v>0</v>
      </c>
      <c r="K337" s="77">
        <v>1</v>
      </c>
      <c r="L337" s="77">
        <v>8.1</v>
      </c>
      <c r="M337" s="77">
        <v>6</v>
      </c>
      <c r="N337" s="77">
        <v>3</v>
      </c>
      <c r="O337" s="77">
        <v>3</v>
      </c>
      <c r="P337" s="77">
        <v>3</v>
      </c>
      <c r="Q337" s="77">
        <v>5</v>
      </c>
      <c r="R337" s="77">
        <v>0</v>
      </c>
      <c r="S337" s="77">
        <v>14</v>
      </c>
      <c r="T337" s="77">
        <v>37</v>
      </c>
      <c r="U337" s="77">
        <v>0.2</v>
      </c>
      <c r="V337" s="77">
        <v>1.32</v>
      </c>
      <c r="W337" s="77">
        <v>2</v>
      </c>
      <c r="X337" s="77">
        <v>1</v>
      </c>
      <c r="Y337" s="77">
        <v>0</v>
      </c>
      <c r="Z337" s="77">
        <v>0</v>
      </c>
      <c r="AA337" s="77">
        <v>2</v>
      </c>
      <c r="AB337" s="77">
        <v>8</v>
      </c>
      <c r="AC337" s="77">
        <v>0</v>
      </c>
      <c r="AD337" s="77">
        <v>0</v>
      </c>
      <c r="AE337" s="77">
        <v>0</v>
      </c>
      <c r="AF337" s="77">
        <v>1</v>
      </c>
      <c r="AG337" s="77">
        <v>0</v>
      </c>
      <c r="AH337" s="77">
        <v>158</v>
      </c>
      <c r="AI337" s="77">
        <v>0</v>
      </c>
      <c r="AJ337" s="77">
        <v>0.25</v>
      </c>
      <c r="AK337" s="77">
        <v>0.35099999999999998</v>
      </c>
      <c r="AL337" s="77">
        <v>0.5</v>
      </c>
      <c r="AM337" s="77">
        <v>0.85099999999999998</v>
      </c>
      <c r="AN337" s="77">
        <v>15.12</v>
      </c>
      <c r="AO337" s="77">
        <v>5.4</v>
      </c>
      <c r="AP337" s="77">
        <v>6.48</v>
      </c>
      <c r="AQ337" s="77">
        <v>2.8</v>
      </c>
      <c r="AR337" s="77">
        <v>18.96</v>
      </c>
    </row>
    <row r="338" spans="1:44" x14ac:dyDescent="0.2">
      <c r="A338" s="42" t="s">
        <v>928</v>
      </c>
      <c r="B338" s="77" t="s">
        <v>232</v>
      </c>
      <c r="C338" s="77">
        <v>2</v>
      </c>
      <c r="D338" s="77">
        <v>2</v>
      </c>
      <c r="E338" s="77">
        <v>3.71</v>
      </c>
      <c r="F338" s="77">
        <v>29</v>
      </c>
      <c r="G338" s="77">
        <v>0</v>
      </c>
      <c r="H338" s="77">
        <v>0</v>
      </c>
      <c r="I338" s="77">
        <v>0</v>
      </c>
      <c r="J338" s="77">
        <v>0</v>
      </c>
      <c r="K338" s="77">
        <v>0</v>
      </c>
      <c r="L338" s="77">
        <v>34</v>
      </c>
      <c r="M338" s="77">
        <v>28</v>
      </c>
      <c r="N338" s="77">
        <v>14</v>
      </c>
      <c r="O338" s="77">
        <v>14</v>
      </c>
      <c r="P338" s="77">
        <v>5</v>
      </c>
      <c r="Q338" s="77">
        <v>11</v>
      </c>
      <c r="R338" s="77">
        <v>2</v>
      </c>
      <c r="S338" s="77">
        <v>24</v>
      </c>
      <c r="T338" s="77">
        <v>138</v>
      </c>
      <c r="U338" s="77">
        <v>0.222</v>
      </c>
      <c r="V338" s="77">
        <v>1.1499999999999999</v>
      </c>
      <c r="W338" s="77">
        <v>0</v>
      </c>
      <c r="X338" s="77">
        <v>5</v>
      </c>
      <c r="Y338" s="77">
        <v>5</v>
      </c>
      <c r="Z338" s="77">
        <v>2</v>
      </c>
      <c r="AA338" s="77">
        <v>30</v>
      </c>
      <c r="AB338" s="77">
        <v>45</v>
      </c>
      <c r="AC338" s="77">
        <v>3</v>
      </c>
      <c r="AD338" s="77">
        <v>0</v>
      </c>
      <c r="AE338" s="77">
        <v>1</v>
      </c>
      <c r="AF338" s="77">
        <v>0</v>
      </c>
      <c r="AG338" s="77">
        <v>1</v>
      </c>
      <c r="AH338" s="77">
        <v>545</v>
      </c>
      <c r="AI338" s="77">
        <v>0.5</v>
      </c>
      <c r="AJ338" s="77">
        <v>0.67</v>
      </c>
      <c r="AK338" s="77">
        <v>0.28299999999999997</v>
      </c>
      <c r="AL338" s="77">
        <v>0.38100000000000001</v>
      </c>
      <c r="AM338" s="77">
        <v>0.66400000000000003</v>
      </c>
      <c r="AN338" s="77">
        <v>6.35</v>
      </c>
      <c r="AO338" s="77">
        <v>2.91</v>
      </c>
      <c r="AP338" s="77">
        <v>7.41</v>
      </c>
      <c r="AQ338" s="77">
        <v>2.1800000000000002</v>
      </c>
      <c r="AR338" s="77">
        <v>16.03</v>
      </c>
    </row>
    <row r="339" spans="1:44" x14ac:dyDescent="0.2">
      <c r="A339" s="42" t="s">
        <v>927</v>
      </c>
      <c r="B339" s="77" t="s">
        <v>232</v>
      </c>
      <c r="C339" s="77">
        <v>1</v>
      </c>
      <c r="D339" s="77">
        <v>5</v>
      </c>
      <c r="E339" s="77">
        <v>4.5199999999999996</v>
      </c>
      <c r="F339" s="77">
        <v>13</v>
      </c>
      <c r="G339" s="77">
        <v>13</v>
      </c>
      <c r="H339" s="77">
        <v>0</v>
      </c>
      <c r="I339" s="77">
        <v>0</v>
      </c>
      <c r="J339" s="77">
        <v>0</v>
      </c>
      <c r="K339" s="77">
        <v>0</v>
      </c>
      <c r="L339" s="77">
        <v>63.2</v>
      </c>
      <c r="M339" s="77">
        <v>71</v>
      </c>
      <c r="N339" s="77">
        <v>35</v>
      </c>
      <c r="O339" s="77">
        <v>32</v>
      </c>
      <c r="P339" s="77">
        <v>8</v>
      </c>
      <c r="Q339" s="77">
        <v>21</v>
      </c>
      <c r="R339" s="77">
        <v>1</v>
      </c>
      <c r="S339" s="77">
        <v>54</v>
      </c>
      <c r="T339" s="77">
        <v>281</v>
      </c>
      <c r="U339" s="77">
        <v>0.27600000000000002</v>
      </c>
      <c r="V339" s="77">
        <v>1.45</v>
      </c>
      <c r="W339" s="77">
        <v>2</v>
      </c>
      <c r="X339" s="77">
        <v>0</v>
      </c>
      <c r="Y339" s="77">
        <v>0</v>
      </c>
      <c r="Z339" s="77">
        <v>4</v>
      </c>
      <c r="AA339" s="77">
        <v>50</v>
      </c>
      <c r="AB339" s="77">
        <v>83</v>
      </c>
      <c r="AC339" s="77">
        <v>8</v>
      </c>
      <c r="AD339" s="77">
        <v>0</v>
      </c>
      <c r="AE339" s="77">
        <v>5</v>
      </c>
      <c r="AF339" s="77">
        <v>1</v>
      </c>
      <c r="AG339" s="77">
        <v>0</v>
      </c>
      <c r="AH339" s="77">
        <v>1178</v>
      </c>
      <c r="AI339" s="77">
        <v>0.16700000000000001</v>
      </c>
      <c r="AJ339" s="77">
        <v>0.6</v>
      </c>
      <c r="AK339" s="77">
        <v>0.33500000000000002</v>
      </c>
      <c r="AL339" s="77">
        <v>0.42399999999999999</v>
      </c>
      <c r="AM339" s="77">
        <v>0.75900000000000001</v>
      </c>
      <c r="AN339" s="77">
        <v>7.63</v>
      </c>
      <c r="AO339" s="77">
        <v>2.97</v>
      </c>
      <c r="AP339" s="77">
        <v>10.039999999999999</v>
      </c>
      <c r="AQ339" s="77">
        <v>2.57</v>
      </c>
      <c r="AR339" s="77">
        <v>18.5</v>
      </c>
    </row>
    <row r="340" spans="1:44" x14ac:dyDescent="0.2">
      <c r="A340" t="s">
        <v>698</v>
      </c>
      <c r="B340" s="77" t="s">
        <v>232</v>
      </c>
      <c r="C340" s="77">
        <v>1</v>
      </c>
      <c r="D340" s="77">
        <v>1</v>
      </c>
      <c r="E340" s="77">
        <v>4.5</v>
      </c>
      <c r="F340" s="77">
        <v>2</v>
      </c>
      <c r="G340" s="77">
        <v>2</v>
      </c>
      <c r="H340" s="77">
        <v>0</v>
      </c>
      <c r="I340" s="77">
        <v>0</v>
      </c>
      <c r="J340" s="77">
        <v>0</v>
      </c>
      <c r="K340" s="77">
        <v>0</v>
      </c>
      <c r="L340" s="77">
        <v>12</v>
      </c>
      <c r="M340" s="77">
        <v>7</v>
      </c>
      <c r="N340" s="77">
        <v>6</v>
      </c>
      <c r="O340" s="77">
        <v>6</v>
      </c>
      <c r="P340" s="77">
        <v>3</v>
      </c>
      <c r="Q340" s="77">
        <v>4</v>
      </c>
      <c r="R340" s="77">
        <v>0</v>
      </c>
      <c r="S340" s="77">
        <v>13</v>
      </c>
      <c r="T340" s="77">
        <v>49</v>
      </c>
      <c r="U340" s="77">
        <v>0.16300000000000001</v>
      </c>
      <c r="V340" s="77">
        <v>0.92</v>
      </c>
      <c r="W340" s="77">
        <v>2</v>
      </c>
      <c r="X340" s="77">
        <v>0</v>
      </c>
      <c r="Y340" s="77">
        <v>0</v>
      </c>
      <c r="Z340" s="77">
        <v>1</v>
      </c>
      <c r="AA340" s="77">
        <v>12</v>
      </c>
      <c r="AB340" s="77">
        <v>11</v>
      </c>
      <c r="AC340" s="77">
        <v>0</v>
      </c>
      <c r="AD340" s="77">
        <v>0</v>
      </c>
      <c r="AE340" s="77">
        <v>1</v>
      </c>
      <c r="AF340" s="77">
        <v>0</v>
      </c>
      <c r="AG340" s="77">
        <v>0</v>
      </c>
      <c r="AH340" s="77">
        <v>205</v>
      </c>
      <c r="AI340" s="77">
        <v>0.5</v>
      </c>
      <c r="AJ340" s="77">
        <v>1.0900000000000001</v>
      </c>
      <c r="AK340" s="77">
        <v>0.26500000000000001</v>
      </c>
      <c r="AL340" s="77">
        <v>0.39500000000000002</v>
      </c>
      <c r="AM340" s="77">
        <v>0.66100000000000003</v>
      </c>
      <c r="AN340" s="77">
        <v>9.75</v>
      </c>
      <c r="AO340" s="77">
        <v>3</v>
      </c>
      <c r="AP340" s="77">
        <v>5.25</v>
      </c>
      <c r="AQ340" s="77">
        <v>3.25</v>
      </c>
      <c r="AR340" s="77">
        <v>17.079999999999998</v>
      </c>
    </row>
    <row r="341" spans="1:44" x14ac:dyDescent="0.2">
      <c r="A341" s="42" t="s">
        <v>926</v>
      </c>
      <c r="B341" s="77" t="s">
        <v>232</v>
      </c>
      <c r="C341" s="77">
        <v>1</v>
      </c>
      <c r="D341" s="77">
        <v>2</v>
      </c>
      <c r="E341" s="77">
        <v>5.64</v>
      </c>
      <c r="F341" s="77">
        <v>25</v>
      </c>
      <c r="G341" s="77">
        <v>0</v>
      </c>
      <c r="H341" s="77">
        <v>0</v>
      </c>
      <c r="I341" s="77">
        <v>0</v>
      </c>
      <c r="J341" s="77">
        <v>0</v>
      </c>
      <c r="K341" s="77">
        <v>0</v>
      </c>
      <c r="L341" s="77">
        <v>30.1</v>
      </c>
      <c r="M341" s="77">
        <v>38</v>
      </c>
      <c r="N341" s="77">
        <v>20</v>
      </c>
      <c r="O341" s="77">
        <v>19</v>
      </c>
      <c r="P341" s="77">
        <v>7</v>
      </c>
      <c r="Q341" s="77">
        <v>5</v>
      </c>
      <c r="R341" s="77">
        <v>1</v>
      </c>
      <c r="S341" s="77">
        <v>19</v>
      </c>
      <c r="T341" s="77">
        <v>135</v>
      </c>
      <c r="U341" s="77">
        <v>0.29899999999999999</v>
      </c>
      <c r="V341" s="77">
        <v>1.42</v>
      </c>
      <c r="W341" s="77">
        <v>1</v>
      </c>
      <c r="X341" s="77">
        <v>13</v>
      </c>
      <c r="Y341" s="77">
        <v>0</v>
      </c>
      <c r="Z341" s="77">
        <v>1</v>
      </c>
      <c r="AA341" s="77">
        <v>35</v>
      </c>
      <c r="AB341" s="77">
        <v>37</v>
      </c>
      <c r="AC341" s="77">
        <v>0</v>
      </c>
      <c r="AD341" s="77">
        <v>0</v>
      </c>
      <c r="AE341" s="77">
        <v>0</v>
      </c>
      <c r="AF341" s="77">
        <v>0</v>
      </c>
      <c r="AG341" s="77">
        <v>0</v>
      </c>
      <c r="AH341" s="77">
        <v>487</v>
      </c>
      <c r="AI341" s="77">
        <v>0.33300000000000002</v>
      </c>
      <c r="AJ341" s="77">
        <v>0.95</v>
      </c>
      <c r="AK341" s="77">
        <v>0.32600000000000001</v>
      </c>
      <c r="AL341" s="77">
        <v>0.504</v>
      </c>
      <c r="AM341" s="77">
        <v>0.83</v>
      </c>
      <c r="AN341" s="77">
        <v>5.64</v>
      </c>
      <c r="AO341" s="77">
        <v>1.48</v>
      </c>
      <c r="AP341" s="77">
        <v>11.27</v>
      </c>
      <c r="AQ341" s="77">
        <v>3.8</v>
      </c>
      <c r="AR341" s="77">
        <v>16.05</v>
      </c>
    </row>
    <row r="342" spans="1:44" x14ac:dyDescent="0.2">
      <c r="A342" s="42" t="s">
        <v>923</v>
      </c>
      <c r="B342" s="77" t="s">
        <v>232</v>
      </c>
      <c r="C342" s="77">
        <v>5</v>
      </c>
      <c r="D342" s="77">
        <v>2</v>
      </c>
      <c r="E342" s="77">
        <v>1.89</v>
      </c>
      <c r="F342" s="77">
        <v>73</v>
      </c>
      <c r="G342" s="77">
        <v>0</v>
      </c>
      <c r="H342" s="77">
        <v>0</v>
      </c>
      <c r="I342" s="77">
        <v>0</v>
      </c>
      <c r="J342" s="77">
        <v>19</v>
      </c>
      <c r="K342" s="77">
        <v>23</v>
      </c>
      <c r="L342" s="77">
        <v>71.099999999999994</v>
      </c>
      <c r="M342" s="77">
        <v>48</v>
      </c>
      <c r="N342" s="77">
        <v>15</v>
      </c>
      <c r="O342" s="77">
        <v>15</v>
      </c>
      <c r="P342" s="77">
        <v>2</v>
      </c>
      <c r="Q342" s="77">
        <v>16</v>
      </c>
      <c r="R342" s="77">
        <v>1</v>
      </c>
      <c r="S342" s="77">
        <v>90</v>
      </c>
      <c r="T342" s="77">
        <v>274</v>
      </c>
      <c r="U342" s="77">
        <v>0.189</v>
      </c>
      <c r="V342" s="77">
        <v>0.9</v>
      </c>
      <c r="W342" s="77">
        <v>2</v>
      </c>
      <c r="X342" s="77">
        <v>31</v>
      </c>
      <c r="Y342" s="77">
        <v>14</v>
      </c>
      <c r="Z342" s="77">
        <v>1</v>
      </c>
      <c r="AA342" s="77">
        <v>47</v>
      </c>
      <c r="AB342" s="77">
        <v>71</v>
      </c>
      <c r="AC342" s="77">
        <v>1</v>
      </c>
      <c r="AD342" s="77">
        <v>0</v>
      </c>
      <c r="AE342" s="77">
        <v>2</v>
      </c>
      <c r="AF342" s="77">
        <v>1</v>
      </c>
      <c r="AG342" s="77">
        <v>1</v>
      </c>
      <c r="AH342" s="77">
        <v>1151</v>
      </c>
      <c r="AI342" s="77">
        <v>0.71399999999999997</v>
      </c>
      <c r="AJ342" s="77">
        <v>0.66</v>
      </c>
      <c r="AK342" s="77">
        <v>0.24199999999999999</v>
      </c>
      <c r="AL342" s="77">
        <v>0.24399999999999999</v>
      </c>
      <c r="AM342" s="77">
        <v>0.48599999999999999</v>
      </c>
      <c r="AN342" s="77">
        <v>11.36</v>
      </c>
      <c r="AO342" s="77">
        <v>2.02</v>
      </c>
      <c r="AP342" s="77">
        <v>6.06</v>
      </c>
      <c r="AQ342" s="77">
        <v>5.63</v>
      </c>
      <c r="AR342" s="77">
        <v>16.14</v>
      </c>
    </row>
    <row r="343" spans="1:44" x14ac:dyDescent="0.2">
      <c r="A343" t="s">
        <v>918</v>
      </c>
      <c r="B343" s="77" t="s">
        <v>232</v>
      </c>
      <c r="C343" s="77">
        <v>0</v>
      </c>
      <c r="D343" s="77">
        <v>2</v>
      </c>
      <c r="E343" s="77">
        <v>2.7</v>
      </c>
      <c r="F343" s="77">
        <v>2</v>
      </c>
      <c r="G343" s="77">
        <v>2</v>
      </c>
      <c r="H343" s="77">
        <v>0</v>
      </c>
      <c r="I343" s="77">
        <v>0</v>
      </c>
      <c r="J343" s="77">
        <v>0</v>
      </c>
      <c r="K343" s="77">
        <v>0</v>
      </c>
      <c r="L343" s="77">
        <v>10</v>
      </c>
      <c r="M343" s="77">
        <v>10</v>
      </c>
      <c r="N343" s="77">
        <v>3</v>
      </c>
      <c r="O343" s="77">
        <v>3</v>
      </c>
      <c r="P343" s="77">
        <v>1</v>
      </c>
      <c r="Q343" s="77">
        <v>5</v>
      </c>
      <c r="R343" s="77">
        <v>0</v>
      </c>
      <c r="S343" s="77">
        <v>6</v>
      </c>
      <c r="T343" s="77">
        <v>44</v>
      </c>
      <c r="U343" s="77">
        <v>0.25600000000000001</v>
      </c>
      <c r="V343" s="77">
        <v>1.5</v>
      </c>
      <c r="W343" s="77">
        <v>0</v>
      </c>
      <c r="X343" s="77">
        <v>0</v>
      </c>
      <c r="Y343" s="77">
        <v>0</v>
      </c>
      <c r="Z343" s="77">
        <v>1</v>
      </c>
      <c r="AA343" s="77">
        <v>14</v>
      </c>
      <c r="AB343" s="77">
        <v>9</v>
      </c>
      <c r="AC343" s="77">
        <v>0</v>
      </c>
      <c r="AD343" s="77">
        <v>0</v>
      </c>
      <c r="AE343" s="77">
        <v>0</v>
      </c>
      <c r="AF343" s="77">
        <v>0</v>
      </c>
      <c r="AG343" s="77">
        <v>0</v>
      </c>
      <c r="AH343" s="77">
        <v>184</v>
      </c>
      <c r="AI343" s="77">
        <v>0</v>
      </c>
      <c r="AJ343" s="77">
        <v>1.56</v>
      </c>
      <c r="AK343" s="77">
        <v>0.34100000000000003</v>
      </c>
      <c r="AL343" s="77">
        <v>0.436</v>
      </c>
      <c r="AM343" s="77">
        <v>0.77700000000000002</v>
      </c>
      <c r="AN343" s="77">
        <v>5.4</v>
      </c>
      <c r="AO343" s="77">
        <v>4.5</v>
      </c>
      <c r="AP343" s="77">
        <v>9</v>
      </c>
      <c r="AQ343" s="77">
        <v>1.2</v>
      </c>
      <c r="AR343" s="77">
        <v>18.399999999999999</v>
      </c>
    </row>
    <row r="344" spans="1:44" x14ac:dyDescent="0.2">
      <c r="A344" s="42" t="s">
        <v>922</v>
      </c>
      <c r="B344" s="77" t="s">
        <v>232</v>
      </c>
      <c r="C344" s="77">
        <v>11</v>
      </c>
      <c r="D344" s="77">
        <v>13</v>
      </c>
      <c r="E344" s="77">
        <v>4.13</v>
      </c>
      <c r="F344" s="77">
        <v>31</v>
      </c>
      <c r="G344" s="77">
        <v>31</v>
      </c>
      <c r="H344" s="77">
        <v>0</v>
      </c>
      <c r="I344" s="77">
        <v>0</v>
      </c>
      <c r="J344" s="77">
        <v>0</v>
      </c>
      <c r="K344" s="77">
        <v>0</v>
      </c>
      <c r="L344" s="77">
        <v>168</v>
      </c>
      <c r="M344" s="77">
        <v>156</v>
      </c>
      <c r="N344" s="77">
        <v>79</v>
      </c>
      <c r="O344" s="77">
        <v>77</v>
      </c>
      <c r="P344" s="77">
        <v>20</v>
      </c>
      <c r="Q344" s="77">
        <v>59</v>
      </c>
      <c r="R344" s="77">
        <v>0</v>
      </c>
      <c r="S344" s="77">
        <v>174</v>
      </c>
      <c r="T344" s="77">
        <v>719</v>
      </c>
      <c r="U344" s="77">
        <v>0.24199999999999999</v>
      </c>
      <c r="V344" s="77">
        <v>1.28</v>
      </c>
      <c r="W344" s="77">
        <v>5</v>
      </c>
      <c r="X344" s="77">
        <v>0</v>
      </c>
      <c r="Y344" s="77">
        <v>0</v>
      </c>
      <c r="Z344" s="77">
        <v>1</v>
      </c>
      <c r="AA344" s="77">
        <v>98</v>
      </c>
      <c r="AB344" s="77">
        <v>227</v>
      </c>
      <c r="AC344" s="77">
        <v>3</v>
      </c>
      <c r="AD344" s="77">
        <v>0</v>
      </c>
      <c r="AE344" s="77">
        <v>4</v>
      </c>
      <c r="AF344" s="77">
        <v>6</v>
      </c>
      <c r="AG344" s="77">
        <v>1</v>
      </c>
      <c r="AH344" s="77">
        <v>3028</v>
      </c>
      <c r="AI344" s="77">
        <v>0.45800000000000002</v>
      </c>
      <c r="AJ344" s="77">
        <v>0.43</v>
      </c>
      <c r="AK344" s="77">
        <v>0.307</v>
      </c>
      <c r="AL344" s="77">
        <v>0.38500000000000001</v>
      </c>
      <c r="AM344" s="77">
        <v>0.69199999999999995</v>
      </c>
      <c r="AN344" s="77">
        <v>9.32</v>
      </c>
      <c r="AO344" s="77">
        <v>3.16</v>
      </c>
      <c r="AP344" s="77">
        <v>8.36</v>
      </c>
      <c r="AQ344" s="77">
        <v>2.95</v>
      </c>
      <c r="AR344" s="77">
        <v>18.02</v>
      </c>
    </row>
    <row r="345" spans="1:44" x14ac:dyDescent="0.2">
      <c r="A345" s="42" t="s">
        <v>1238</v>
      </c>
      <c r="B345" s="77" t="s">
        <v>232</v>
      </c>
      <c r="C345" s="77">
        <v>3</v>
      </c>
      <c r="D345" s="77">
        <v>3</v>
      </c>
      <c r="E345" s="77">
        <v>3.69</v>
      </c>
      <c r="F345" s="77">
        <v>32</v>
      </c>
      <c r="G345" s="77">
        <v>0</v>
      </c>
      <c r="H345" s="77">
        <v>0</v>
      </c>
      <c r="I345" s="77">
        <v>0</v>
      </c>
      <c r="J345" s="77">
        <v>1</v>
      </c>
      <c r="K345" s="77">
        <v>2</v>
      </c>
      <c r="L345" s="77">
        <v>31.2</v>
      </c>
      <c r="M345" s="77">
        <v>27</v>
      </c>
      <c r="N345" s="77">
        <v>14</v>
      </c>
      <c r="O345" s="77">
        <v>13</v>
      </c>
      <c r="P345" s="77">
        <v>3</v>
      </c>
      <c r="Q345" s="77">
        <v>16</v>
      </c>
      <c r="R345" s="77">
        <v>1</v>
      </c>
      <c r="S345" s="77">
        <v>26</v>
      </c>
      <c r="T345" s="77">
        <v>140</v>
      </c>
      <c r="U345" s="77">
        <v>0.22500000000000001</v>
      </c>
      <c r="V345" s="77">
        <v>1.36</v>
      </c>
      <c r="W345" s="77">
        <v>3</v>
      </c>
      <c r="X345" s="77">
        <v>13</v>
      </c>
      <c r="Y345" s="77">
        <v>2</v>
      </c>
      <c r="Z345" s="77">
        <v>0</v>
      </c>
      <c r="AA345" s="77">
        <v>27</v>
      </c>
      <c r="AB345" s="77">
        <v>41</v>
      </c>
      <c r="AC345" s="77">
        <v>5</v>
      </c>
      <c r="AD345" s="77">
        <v>0</v>
      </c>
      <c r="AE345" s="77">
        <v>5</v>
      </c>
      <c r="AF345" s="77">
        <v>0</v>
      </c>
      <c r="AG345" s="77">
        <v>1</v>
      </c>
      <c r="AH345" s="77">
        <v>528</v>
      </c>
      <c r="AI345" s="77">
        <v>0.5</v>
      </c>
      <c r="AJ345" s="77">
        <v>0.66</v>
      </c>
      <c r="AK345" s="77">
        <v>0.32900000000000001</v>
      </c>
      <c r="AL345" s="77">
        <v>0.4</v>
      </c>
      <c r="AM345" s="77">
        <v>0.72899999999999998</v>
      </c>
      <c r="AN345" s="77">
        <v>7.39</v>
      </c>
      <c r="AO345" s="77">
        <v>4.55</v>
      </c>
      <c r="AP345" s="77">
        <v>7.67</v>
      </c>
      <c r="AQ345" s="77">
        <v>1.63</v>
      </c>
      <c r="AR345" s="77">
        <v>16.670000000000002</v>
      </c>
    </row>
    <row r="346" spans="1:44" x14ac:dyDescent="0.2">
      <c r="A346" s="42" t="s">
        <v>921</v>
      </c>
      <c r="B346" s="77" t="s">
        <v>232</v>
      </c>
      <c r="C346" s="77">
        <v>3</v>
      </c>
      <c r="D346" s="77">
        <v>4</v>
      </c>
      <c r="E346" s="77">
        <v>4.41</v>
      </c>
      <c r="F346" s="77">
        <v>69</v>
      </c>
      <c r="G346" s="77">
        <v>0</v>
      </c>
      <c r="H346" s="77">
        <v>0</v>
      </c>
      <c r="I346" s="77">
        <v>0</v>
      </c>
      <c r="J346" s="77">
        <v>1</v>
      </c>
      <c r="K346" s="77">
        <v>7</v>
      </c>
      <c r="L346" s="77">
        <v>63.1</v>
      </c>
      <c r="M346" s="77">
        <v>60</v>
      </c>
      <c r="N346" s="77">
        <v>31</v>
      </c>
      <c r="O346" s="77">
        <v>31</v>
      </c>
      <c r="P346" s="77">
        <v>9</v>
      </c>
      <c r="Q346" s="77">
        <v>15</v>
      </c>
      <c r="R346" s="77">
        <v>1</v>
      </c>
      <c r="S346" s="77">
        <v>74</v>
      </c>
      <c r="T346" s="77">
        <v>265</v>
      </c>
      <c r="U346" s="77">
        <v>0.24399999999999999</v>
      </c>
      <c r="V346" s="77">
        <v>1.18</v>
      </c>
      <c r="W346" s="77">
        <v>1</v>
      </c>
      <c r="X346" s="77">
        <v>12</v>
      </c>
      <c r="Y346" s="77">
        <v>18</v>
      </c>
      <c r="Z346" s="77">
        <v>1</v>
      </c>
      <c r="AA346" s="77">
        <v>44</v>
      </c>
      <c r="AB346" s="77">
        <v>71</v>
      </c>
      <c r="AC346" s="77">
        <v>2</v>
      </c>
      <c r="AD346" s="77">
        <v>0</v>
      </c>
      <c r="AE346" s="77">
        <v>5</v>
      </c>
      <c r="AF346" s="77">
        <v>0</v>
      </c>
      <c r="AG346" s="77">
        <v>0</v>
      </c>
      <c r="AH346" s="77">
        <v>1091</v>
      </c>
      <c r="AI346" s="77">
        <v>0.42899999999999999</v>
      </c>
      <c r="AJ346" s="77">
        <v>0.62</v>
      </c>
      <c r="AK346" s="77">
        <v>0.28899999999999998</v>
      </c>
      <c r="AL346" s="77">
        <v>0.41899999999999998</v>
      </c>
      <c r="AM346" s="77">
        <v>0.70799999999999996</v>
      </c>
      <c r="AN346" s="77">
        <v>10.52</v>
      </c>
      <c r="AO346" s="77">
        <v>2.13</v>
      </c>
      <c r="AP346" s="77">
        <v>8.5299999999999994</v>
      </c>
      <c r="AQ346" s="77">
        <v>4.93</v>
      </c>
      <c r="AR346" s="77">
        <v>17.23</v>
      </c>
    </row>
    <row r="347" spans="1:44" x14ac:dyDescent="0.2">
      <c r="A347" t="s">
        <v>919</v>
      </c>
      <c r="B347" s="77" t="s">
        <v>232</v>
      </c>
      <c r="C347" s="77">
        <v>11</v>
      </c>
      <c r="D347" s="77">
        <v>8</v>
      </c>
      <c r="E347" s="77">
        <v>3.11</v>
      </c>
      <c r="F347" s="77">
        <v>23</v>
      </c>
      <c r="G347" s="77">
        <v>23</v>
      </c>
      <c r="H347" s="77">
        <v>2</v>
      </c>
      <c r="I347" s="77">
        <v>0</v>
      </c>
      <c r="J347" s="77">
        <v>0</v>
      </c>
      <c r="K347" s="77">
        <v>0</v>
      </c>
      <c r="L347" s="77">
        <v>170.2</v>
      </c>
      <c r="M347" s="77">
        <v>156</v>
      </c>
      <c r="N347" s="77">
        <v>68</v>
      </c>
      <c r="O347" s="77">
        <v>59</v>
      </c>
      <c r="P347" s="77">
        <v>20</v>
      </c>
      <c r="Q347" s="77">
        <v>23</v>
      </c>
      <c r="R347" s="77">
        <v>1</v>
      </c>
      <c r="S347" s="77">
        <v>189</v>
      </c>
      <c r="T347" s="77">
        <v>689</v>
      </c>
      <c r="U347" s="77">
        <v>0.23799999999999999</v>
      </c>
      <c r="V347" s="77">
        <v>1.05</v>
      </c>
      <c r="W347" s="77">
        <v>5</v>
      </c>
      <c r="X347" s="77">
        <v>0</v>
      </c>
      <c r="Y347" s="77">
        <v>0</v>
      </c>
      <c r="Z347" s="77">
        <v>9</v>
      </c>
      <c r="AA347" s="77">
        <v>141</v>
      </c>
      <c r="AB347" s="77">
        <v>175</v>
      </c>
      <c r="AC347" s="77">
        <v>2</v>
      </c>
      <c r="AD347" s="77">
        <v>0</v>
      </c>
      <c r="AE347" s="77">
        <v>8</v>
      </c>
      <c r="AF347" s="77">
        <v>3</v>
      </c>
      <c r="AG347" s="77">
        <v>2</v>
      </c>
      <c r="AH347" s="77">
        <v>2564</v>
      </c>
      <c r="AI347" s="77">
        <v>0.57899999999999996</v>
      </c>
      <c r="AJ347" s="77">
        <v>0.81</v>
      </c>
      <c r="AK347" s="77">
        <v>0.26800000000000002</v>
      </c>
      <c r="AL347" s="77">
        <v>0.379</v>
      </c>
      <c r="AM347" s="77">
        <v>0.64700000000000002</v>
      </c>
      <c r="AN347" s="77">
        <v>9.9700000000000006</v>
      </c>
      <c r="AO347" s="77">
        <v>1.21</v>
      </c>
      <c r="AP347" s="77">
        <v>8.23</v>
      </c>
      <c r="AQ347" s="77">
        <v>8.2200000000000006</v>
      </c>
      <c r="AR347" s="77">
        <v>15.02</v>
      </c>
    </row>
    <row r="348" spans="1:44" x14ac:dyDescent="0.2">
      <c r="A348" s="42" t="s">
        <v>924</v>
      </c>
      <c r="B348" s="77" t="s">
        <v>232</v>
      </c>
      <c r="C348" s="77">
        <v>2</v>
      </c>
      <c r="D348" s="77">
        <v>6</v>
      </c>
      <c r="E348" s="77">
        <v>3.7</v>
      </c>
      <c r="F348" s="77">
        <v>43</v>
      </c>
      <c r="G348" s="77">
        <v>7</v>
      </c>
      <c r="H348" s="77">
        <v>0</v>
      </c>
      <c r="I348" s="77">
        <v>0</v>
      </c>
      <c r="J348" s="77">
        <v>0</v>
      </c>
      <c r="K348" s="77">
        <v>0</v>
      </c>
      <c r="L348" s="77">
        <v>82.2</v>
      </c>
      <c r="M348" s="77">
        <v>73</v>
      </c>
      <c r="N348" s="77">
        <v>39</v>
      </c>
      <c r="O348" s="77">
        <v>34</v>
      </c>
      <c r="P348" s="77">
        <v>8</v>
      </c>
      <c r="Q348" s="77">
        <v>39</v>
      </c>
      <c r="R348" s="77">
        <v>7</v>
      </c>
      <c r="S348" s="77">
        <v>66</v>
      </c>
      <c r="T348" s="77">
        <v>360</v>
      </c>
      <c r="U348" s="77">
        <v>0.23300000000000001</v>
      </c>
      <c r="V348" s="77">
        <v>1.35</v>
      </c>
      <c r="W348" s="77">
        <v>1</v>
      </c>
      <c r="X348" s="77">
        <v>14</v>
      </c>
      <c r="Y348" s="77">
        <v>2</v>
      </c>
      <c r="Z348" s="77">
        <v>4</v>
      </c>
      <c r="AA348" s="77">
        <v>90</v>
      </c>
      <c r="AB348" s="77">
        <v>90</v>
      </c>
      <c r="AC348" s="77">
        <v>4</v>
      </c>
      <c r="AD348" s="77">
        <v>0</v>
      </c>
      <c r="AE348" s="77">
        <v>3</v>
      </c>
      <c r="AF348" s="77">
        <v>0</v>
      </c>
      <c r="AG348" s="77">
        <v>0</v>
      </c>
      <c r="AH348" s="77">
        <v>1311</v>
      </c>
      <c r="AI348" s="77">
        <v>0.25</v>
      </c>
      <c r="AJ348" s="77">
        <v>1</v>
      </c>
      <c r="AK348" s="77">
        <v>0.317</v>
      </c>
      <c r="AL348" s="77">
        <v>0.35799999999999998</v>
      </c>
      <c r="AM348" s="77">
        <v>0.67500000000000004</v>
      </c>
      <c r="AN348" s="77">
        <v>7.19</v>
      </c>
      <c r="AO348" s="77">
        <v>4.25</v>
      </c>
      <c r="AP348" s="77">
        <v>7.95</v>
      </c>
      <c r="AQ348" s="77">
        <v>1.69</v>
      </c>
      <c r="AR348" s="77">
        <v>15.86</v>
      </c>
    </row>
    <row r="349" spans="1:44" x14ac:dyDescent="0.2">
      <c r="A349" t="s">
        <v>1240</v>
      </c>
      <c r="B349" s="77" t="s">
        <v>232</v>
      </c>
      <c r="C349" s="77">
        <v>0</v>
      </c>
      <c r="D349" s="77">
        <v>0</v>
      </c>
      <c r="E349" s="77">
        <v>8.44</v>
      </c>
      <c r="F349" s="77">
        <v>7</v>
      </c>
      <c r="G349" s="77">
        <v>0</v>
      </c>
      <c r="H349" s="77">
        <v>0</v>
      </c>
      <c r="I349" s="77">
        <v>0</v>
      </c>
      <c r="J349" s="77">
        <v>0</v>
      </c>
      <c r="K349" s="77">
        <v>0</v>
      </c>
      <c r="L349" s="77">
        <v>5.0999999999999996</v>
      </c>
      <c r="M349" s="77">
        <v>6</v>
      </c>
      <c r="N349" s="77">
        <v>5</v>
      </c>
      <c r="O349" s="77">
        <v>5</v>
      </c>
      <c r="P349" s="77">
        <v>0</v>
      </c>
      <c r="Q349" s="77">
        <v>3</v>
      </c>
      <c r="R349" s="77">
        <v>1</v>
      </c>
      <c r="S349" s="77">
        <v>2</v>
      </c>
      <c r="T349" s="77">
        <v>24</v>
      </c>
      <c r="U349" s="77">
        <v>0.28599999999999998</v>
      </c>
      <c r="V349" s="77">
        <v>1.69</v>
      </c>
      <c r="W349" s="77">
        <v>0</v>
      </c>
      <c r="X349" s="77">
        <v>1</v>
      </c>
      <c r="Y349" s="77">
        <v>0</v>
      </c>
      <c r="Z349" s="77">
        <v>1</v>
      </c>
      <c r="AA349" s="77">
        <v>5</v>
      </c>
      <c r="AB349" s="77">
        <v>8</v>
      </c>
      <c r="AC349" s="77">
        <v>0</v>
      </c>
      <c r="AD349" s="77">
        <v>0</v>
      </c>
      <c r="AE349" s="77">
        <v>0</v>
      </c>
      <c r="AF349" s="77">
        <v>0</v>
      </c>
      <c r="AG349" s="77">
        <v>0</v>
      </c>
      <c r="AH349" s="77">
        <v>99</v>
      </c>
      <c r="AI349" s="77" t="s">
        <v>342</v>
      </c>
      <c r="AJ349" s="77">
        <v>0.63</v>
      </c>
      <c r="AK349" s="77">
        <v>0.375</v>
      </c>
      <c r="AL349" s="77">
        <v>0.33300000000000002</v>
      </c>
      <c r="AM349" s="77">
        <v>0.70799999999999996</v>
      </c>
      <c r="AN349" s="77">
        <v>3.38</v>
      </c>
      <c r="AO349" s="77">
        <v>5.0599999999999996</v>
      </c>
      <c r="AP349" s="77">
        <v>10.130000000000001</v>
      </c>
      <c r="AQ349" s="77">
        <v>0.67</v>
      </c>
      <c r="AR349" s="77">
        <v>18.559999999999999</v>
      </c>
    </row>
    <row r="350" spans="1:44" x14ac:dyDescent="0.2">
      <c r="A350" s="42" t="s">
        <v>768</v>
      </c>
      <c r="B350" s="77" t="s">
        <v>232</v>
      </c>
      <c r="C350" s="77">
        <v>3</v>
      </c>
      <c r="D350" s="77">
        <v>1</v>
      </c>
      <c r="E350" s="77">
        <v>1.7</v>
      </c>
      <c r="F350" s="77">
        <v>7</v>
      </c>
      <c r="G350" s="77">
        <v>7</v>
      </c>
      <c r="H350" s="77">
        <v>1</v>
      </c>
      <c r="I350" s="77">
        <v>1</v>
      </c>
      <c r="J350" s="77">
        <v>0</v>
      </c>
      <c r="K350" s="77">
        <v>0</v>
      </c>
      <c r="L350" s="77">
        <v>47.2</v>
      </c>
      <c r="M350" s="77">
        <v>25</v>
      </c>
      <c r="N350" s="77">
        <v>9</v>
      </c>
      <c r="O350" s="77">
        <v>9</v>
      </c>
      <c r="P350" s="77">
        <v>4</v>
      </c>
      <c r="Q350" s="77">
        <v>11</v>
      </c>
      <c r="R350" s="77">
        <v>1</v>
      </c>
      <c r="S350" s="77">
        <v>44</v>
      </c>
      <c r="T350" s="77">
        <v>173</v>
      </c>
      <c r="U350" s="77">
        <v>0.155</v>
      </c>
      <c r="V350" s="77">
        <v>0.76</v>
      </c>
      <c r="W350" s="77">
        <v>0</v>
      </c>
      <c r="X350" s="77">
        <v>0</v>
      </c>
      <c r="Y350" s="77">
        <v>0</v>
      </c>
      <c r="Z350" s="77">
        <v>3</v>
      </c>
      <c r="AA350" s="77">
        <v>34</v>
      </c>
      <c r="AB350" s="77">
        <v>59</v>
      </c>
      <c r="AC350" s="77">
        <v>4</v>
      </c>
      <c r="AD350" s="77">
        <v>0</v>
      </c>
      <c r="AE350" s="77">
        <v>4</v>
      </c>
      <c r="AF350" s="77">
        <v>3</v>
      </c>
      <c r="AG350" s="77">
        <v>2</v>
      </c>
      <c r="AH350" s="77">
        <v>713</v>
      </c>
      <c r="AI350" s="77">
        <v>0.75</v>
      </c>
      <c r="AJ350" s="77">
        <v>0.57999999999999996</v>
      </c>
      <c r="AK350" s="77">
        <v>0.20899999999999999</v>
      </c>
      <c r="AL350" s="77">
        <v>0.26700000000000002</v>
      </c>
      <c r="AM350" s="77">
        <v>0.47599999999999998</v>
      </c>
      <c r="AN350" s="77">
        <v>8.31</v>
      </c>
      <c r="AO350" s="77">
        <v>2.08</v>
      </c>
      <c r="AP350" s="77">
        <v>4.72</v>
      </c>
      <c r="AQ350" s="77">
        <v>4</v>
      </c>
      <c r="AR350" s="77">
        <v>14.96</v>
      </c>
    </row>
    <row r="351" spans="1:44" x14ac:dyDescent="0.2">
      <c r="A351" s="42" t="s">
        <v>1239</v>
      </c>
      <c r="B351" s="77" t="s">
        <v>232</v>
      </c>
      <c r="C351" s="77">
        <v>0</v>
      </c>
      <c r="D351" s="77">
        <v>2</v>
      </c>
      <c r="E351" s="77">
        <v>3.75</v>
      </c>
      <c r="F351" s="77">
        <v>37</v>
      </c>
      <c r="G351" s="77">
        <v>0</v>
      </c>
      <c r="H351" s="77">
        <v>0</v>
      </c>
      <c r="I351" s="77">
        <v>0</v>
      </c>
      <c r="J351" s="77">
        <v>1</v>
      </c>
      <c r="K351" s="77">
        <v>2</v>
      </c>
      <c r="L351" s="77">
        <v>36</v>
      </c>
      <c r="M351" s="77">
        <v>33</v>
      </c>
      <c r="N351" s="77">
        <v>16</v>
      </c>
      <c r="O351" s="77">
        <v>15</v>
      </c>
      <c r="P351" s="77">
        <v>4</v>
      </c>
      <c r="Q351" s="77">
        <v>15</v>
      </c>
      <c r="R351" s="77">
        <v>3</v>
      </c>
      <c r="S351" s="77">
        <v>42</v>
      </c>
      <c r="T351" s="77">
        <v>156</v>
      </c>
      <c r="U351" s="77">
        <v>0.24099999999999999</v>
      </c>
      <c r="V351" s="77">
        <v>1.33</v>
      </c>
      <c r="W351" s="77">
        <v>3</v>
      </c>
      <c r="X351" s="77">
        <v>12</v>
      </c>
      <c r="Y351" s="77">
        <v>0</v>
      </c>
      <c r="Z351" s="77">
        <v>2</v>
      </c>
      <c r="AA351" s="77">
        <v>22</v>
      </c>
      <c r="AB351" s="77">
        <v>41</v>
      </c>
      <c r="AC351" s="77">
        <v>2</v>
      </c>
      <c r="AD351" s="77">
        <v>0</v>
      </c>
      <c r="AE351" s="77">
        <v>2</v>
      </c>
      <c r="AF351" s="77">
        <v>1</v>
      </c>
      <c r="AG351" s="77">
        <v>0</v>
      </c>
      <c r="AH351" s="77">
        <v>690</v>
      </c>
      <c r="AI351" s="77">
        <v>0</v>
      </c>
      <c r="AJ351" s="77">
        <v>0.54</v>
      </c>
      <c r="AK351" s="77">
        <v>0.32700000000000001</v>
      </c>
      <c r="AL351" s="77">
        <v>0.372</v>
      </c>
      <c r="AM351" s="77">
        <v>0.69899999999999995</v>
      </c>
      <c r="AN351" s="77">
        <v>10.5</v>
      </c>
      <c r="AO351" s="77">
        <v>3.75</v>
      </c>
      <c r="AP351" s="77">
        <v>8.25</v>
      </c>
      <c r="AQ351" s="77">
        <v>2.8</v>
      </c>
      <c r="AR351" s="77">
        <v>19.170000000000002</v>
      </c>
    </row>
    <row r="352" spans="1:44" x14ac:dyDescent="0.2">
      <c r="A352"/>
      <c r="C352"/>
      <c r="E352"/>
      <c r="F352"/>
      <c r="G352"/>
      <c r="I352"/>
      <c r="J352"/>
      <c r="K352"/>
      <c r="L352"/>
      <c r="Q352"/>
      <c r="S352"/>
      <c r="U352"/>
      <c r="V352"/>
      <c r="W352"/>
      <c r="AH352"/>
      <c r="AI352"/>
      <c r="AJ352"/>
      <c r="AK352"/>
      <c r="AL352"/>
      <c r="AM352"/>
      <c r="AN352"/>
      <c r="AO352"/>
      <c r="AP352"/>
      <c r="AQ352"/>
      <c r="AR352"/>
    </row>
    <row r="353" spans="1:44" ht="25.5" x14ac:dyDescent="0.2">
      <c r="A353" s="185" t="s">
        <v>151</v>
      </c>
      <c r="B353" s="185" t="s">
        <v>245</v>
      </c>
      <c r="C353" s="185" t="s">
        <v>301</v>
      </c>
      <c r="D353" s="185" t="s">
        <v>302</v>
      </c>
      <c r="E353" s="185" t="s">
        <v>152</v>
      </c>
      <c r="F353" s="185" t="s">
        <v>303</v>
      </c>
      <c r="G353" s="185" t="s">
        <v>304</v>
      </c>
      <c r="H353" s="185" t="s">
        <v>316</v>
      </c>
      <c r="I353" s="185" t="s">
        <v>317</v>
      </c>
      <c r="J353" s="185" t="s">
        <v>305</v>
      </c>
      <c r="K353" s="185" t="s">
        <v>306</v>
      </c>
      <c r="L353" s="185" t="s">
        <v>307</v>
      </c>
      <c r="M353" s="185" t="s">
        <v>308</v>
      </c>
      <c r="N353" s="185" t="s">
        <v>309</v>
      </c>
      <c r="O353" s="185" t="s">
        <v>310</v>
      </c>
      <c r="P353" s="185" t="s">
        <v>311</v>
      </c>
      <c r="Q353" s="185" t="s">
        <v>312</v>
      </c>
      <c r="R353" s="185" t="s">
        <v>319</v>
      </c>
      <c r="S353" s="185" t="s">
        <v>313</v>
      </c>
      <c r="T353" s="185" t="s">
        <v>330</v>
      </c>
      <c r="U353" s="185" t="s">
        <v>314</v>
      </c>
      <c r="V353" s="185" t="s">
        <v>315</v>
      </c>
      <c r="W353" s="185" t="s">
        <v>318</v>
      </c>
      <c r="X353" s="185" t="s">
        <v>320</v>
      </c>
      <c r="Y353" s="185" t="s">
        <v>321</v>
      </c>
      <c r="Z353" s="185" t="s">
        <v>322</v>
      </c>
      <c r="AA353" s="185" t="s">
        <v>323</v>
      </c>
      <c r="AB353" s="185" t="s">
        <v>324</v>
      </c>
      <c r="AC353" s="185" t="s">
        <v>325</v>
      </c>
      <c r="AD353" s="185" t="s">
        <v>326</v>
      </c>
      <c r="AE353" s="185" t="s">
        <v>327</v>
      </c>
      <c r="AF353" s="185" t="s">
        <v>328</v>
      </c>
      <c r="AG353" s="185" t="s">
        <v>329</v>
      </c>
      <c r="AH353" s="185" t="s">
        <v>331</v>
      </c>
      <c r="AI353" s="185" t="s">
        <v>332</v>
      </c>
      <c r="AJ353" s="185" t="s">
        <v>333</v>
      </c>
      <c r="AK353" s="185" t="s">
        <v>334</v>
      </c>
      <c r="AL353" s="185" t="s">
        <v>1097</v>
      </c>
      <c r="AM353" s="185" t="s">
        <v>336</v>
      </c>
      <c r="AN353" s="185" t="s">
        <v>337</v>
      </c>
      <c r="AO353" s="185" t="s">
        <v>338</v>
      </c>
      <c r="AP353" s="185" t="s">
        <v>339</v>
      </c>
      <c r="AQ353" s="185" t="s">
        <v>340</v>
      </c>
      <c r="AR353" s="185" t="s">
        <v>341</v>
      </c>
    </row>
    <row r="354" spans="1:44" x14ac:dyDescent="0.2">
      <c r="A354" t="s">
        <v>1251</v>
      </c>
      <c r="B354" s="77" t="s">
        <v>243</v>
      </c>
      <c r="C354" s="77">
        <v>0</v>
      </c>
      <c r="D354" s="77">
        <v>0</v>
      </c>
      <c r="E354" s="77">
        <v>4.5</v>
      </c>
      <c r="F354" s="77">
        <v>7</v>
      </c>
      <c r="G354" s="77">
        <v>0</v>
      </c>
      <c r="H354" s="77">
        <v>0</v>
      </c>
      <c r="I354" s="77">
        <v>0</v>
      </c>
      <c r="J354" s="77">
        <v>0</v>
      </c>
      <c r="K354" s="77">
        <v>0</v>
      </c>
      <c r="L354" s="77">
        <v>10</v>
      </c>
      <c r="M354" s="77">
        <v>11</v>
      </c>
      <c r="N354" s="77">
        <v>5</v>
      </c>
      <c r="O354" s="77">
        <v>5</v>
      </c>
      <c r="P354" s="77">
        <v>2</v>
      </c>
      <c r="Q354" s="77">
        <v>5</v>
      </c>
      <c r="R354" s="77">
        <v>0</v>
      </c>
      <c r="S354" s="77">
        <v>9</v>
      </c>
      <c r="T354" s="77">
        <v>45</v>
      </c>
      <c r="U354" s="77">
        <v>0.28899999999999998</v>
      </c>
      <c r="V354" s="77">
        <v>1.6</v>
      </c>
      <c r="W354" s="77">
        <v>2</v>
      </c>
      <c r="X354" s="77">
        <v>2</v>
      </c>
      <c r="Y354" s="77">
        <v>0</v>
      </c>
      <c r="Z354" s="77">
        <v>3</v>
      </c>
      <c r="AA354" s="77">
        <v>9</v>
      </c>
      <c r="AB354" s="77">
        <v>9</v>
      </c>
      <c r="AC354" s="77">
        <v>1</v>
      </c>
      <c r="AD354" s="77">
        <v>0</v>
      </c>
      <c r="AE354" s="77">
        <v>0</v>
      </c>
      <c r="AF354" s="77">
        <v>0</v>
      </c>
      <c r="AG354" s="77">
        <v>0</v>
      </c>
      <c r="AH354" s="77">
        <v>182</v>
      </c>
      <c r="AI354" s="77" t="s">
        <v>342</v>
      </c>
      <c r="AJ354" s="77">
        <v>1</v>
      </c>
      <c r="AK354" s="77">
        <v>0.4</v>
      </c>
      <c r="AL354" s="77">
        <v>0.47399999999999998</v>
      </c>
      <c r="AM354" s="77">
        <v>0.874</v>
      </c>
      <c r="AN354" s="77">
        <v>8.1</v>
      </c>
      <c r="AO354" s="77">
        <v>4.5</v>
      </c>
      <c r="AP354" s="77">
        <v>9.9</v>
      </c>
      <c r="AQ354" s="77">
        <v>1.8</v>
      </c>
      <c r="AR354" s="77">
        <v>18.2</v>
      </c>
    </row>
    <row r="355" spans="1:44" x14ac:dyDescent="0.2">
      <c r="A355" t="s">
        <v>1241</v>
      </c>
      <c r="B355" s="77" t="s">
        <v>243</v>
      </c>
      <c r="C355" s="77">
        <v>0</v>
      </c>
      <c r="D355" s="77">
        <v>0</v>
      </c>
      <c r="E355" s="77">
        <v>0</v>
      </c>
      <c r="F355" s="77">
        <v>1</v>
      </c>
      <c r="G355" s="77">
        <v>0</v>
      </c>
      <c r="H355" s="77">
        <v>0</v>
      </c>
      <c r="I355" s="77">
        <v>0</v>
      </c>
      <c r="J355" s="77">
        <v>0</v>
      </c>
      <c r="K355" s="77">
        <v>0</v>
      </c>
      <c r="L355" s="77">
        <v>1</v>
      </c>
      <c r="M355" s="77">
        <v>1</v>
      </c>
      <c r="N355" s="77">
        <v>0</v>
      </c>
      <c r="O355" s="77">
        <v>0</v>
      </c>
      <c r="P355" s="77">
        <v>0</v>
      </c>
      <c r="Q355" s="77">
        <v>0</v>
      </c>
      <c r="R355" s="77">
        <v>0</v>
      </c>
      <c r="S355" s="77">
        <v>0</v>
      </c>
      <c r="T355" s="77">
        <v>4</v>
      </c>
      <c r="U355" s="77">
        <v>0.25</v>
      </c>
      <c r="V355" s="77">
        <v>1</v>
      </c>
      <c r="W355" s="77">
        <v>0</v>
      </c>
      <c r="X355" s="77">
        <v>1</v>
      </c>
      <c r="Y355" s="77">
        <v>0</v>
      </c>
      <c r="Z355" s="77">
        <v>0</v>
      </c>
      <c r="AA355" s="77">
        <v>0</v>
      </c>
      <c r="AB355" s="77">
        <v>3</v>
      </c>
      <c r="AC355" s="77">
        <v>0</v>
      </c>
      <c r="AD355" s="77">
        <v>0</v>
      </c>
      <c r="AE355" s="77">
        <v>0</v>
      </c>
      <c r="AF355" s="77">
        <v>0</v>
      </c>
      <c r="AG355" s="77">
        <v>0</v>
      </c>
      <c r="AH355" s="77">
        <v>10</v>
      </c>
      <c r="AI355" s="77" t="s">
        <v>342</v>
      </c>
      <c r="AJ355" s="77">
        <v>0</v>
      </c>
      <c r="AK355" s="77">
        <v>0.25</v>
      </c>
      <c r="AL355" s="77">
        <v>0.25</v>
      </c>
      <c r="AM355" s="77">
        <v>0.5</v>
      </c>
      <c r="AN355" s="77">
        <v>0</v>
      </c>
      <c r="AO355" s="77">
        <v>0</v>
      </c>
      <c r="AP355" s="77">
        <v>9</v>
      </c>
      <c r="AQ355" s="77" t="s">
        <v>342</v>
      </c>
      <c r="AR355" s="77">
        <v>10</v>
      </c>
    </row>
    <row r="356" spans="1:44" x14ac:dyDescent="0.2">
      <c r="A356" s="42" t="s">
        <v>483</v>
      </c>
      <c r="B356" s="77" t="s">
        <v>243</v>
      </c>
      <c r="C356" s="77">
        <v>3</v>
      </c>
      <c r="D356" s="77">
        <v>4</v>
      </c>
      <c r="E356" s="77">
        <v>5.47</v>
      </c>
      <c r="F356" s="77">
        <v>25</v>
      </c>
      <c r="G356" s="77">
        <v>8</v>
      </c>
      <c r="H356" s="77">
        <v>0</v>
      </c>
      <c r="I356" s="77">
        <v>0</v>
      </c>
      <c r="J356" s="77">
        <v>0</v>
      </c>
      <c r="K356" s="77">
        <v>0</v>
      </c>
      <c r="L356" s="77">
        <v>80.2</v>
      </c>
      <c r="M356" s="77">
        <v>82</v>
      </c>
      <c r="N356" s="77">
        <v>49</v>
      </c>
      <c r="O356" s="77">
        <v>49</v>
      </c>
      <c r="P356" s="77">
        <v>15</v>
      </c>
      <c r="Q356" s="77">
        <v>14</v>
      </c>
      <c r="R356" s="77">
        <v>3</v>
      </c>
      <c r="S356" s="77">
        <v>55</v>
      </c>
      <c r="T356" s="77">
        <v>332</v>
      </c>
      <c r="U356" s="77">
        <v>0.26200000000000001</v>
      </c>
      <c r="V356" s="77">
        <v>1.19</v>
      </c>
      <c r="W356" s="77">
        <v>2</v>
      </c>
      <c r="X356" s="77">
        <v>13</v>
      </c>
      <c r="Y356" s="77">
        <v>0</v>
      </c>
      <c r="Z356" s="77">
        <v>5</v>
      </c>
      <c r="AA356" s="77">
        <v>59</v>
      </c>
      <c r="AB356" s="77">
        <v>120</v>
      </c>
      <c r="AC356" s="77">
        <v>0</v>
      </c>
      <c r="AD356" s="77">
        <v>0</v>
      </c>
      <c r="AE356" s="77">
        <v>5</v>
      </c>
      <c r="AF356" s="77">
        <v>2</v>
      </c>
      <c r="AG356" s="77">
        <v>0</v>
      </c>
      <c r="AH356" s="77">
        <v>1193</v>
      </c>
      <c r="AI356" s="77">
        <v>0.42899999999999999</v>
      </c>
      <c r="AJ356" s="77">
        <v>0.49</v>
      </c>
      <c r="AK356" s="77">
        <v>0.29499999999999998</v>
      </c>
      <c r="AL356" s="77">
        <v>0.495</v>
      </c>
      <c r="AM356" s="77">
        <v>0.79</v>
      </c>
      <c r="AN356" s="77">
        <v>6.14</v>
      </c>
      <c r="AO356" s="77">
        <v>1.56</v>
      </c>
      <c r="AP356" s="77">
        <v>9.15</v>
      </c>
      <c r="AQ356" s="77">
        <v>3.93</v>
      </c>
      <c r="AR356" s="77">
        <v>14.79</v>
      </c>
    </row>
    <row r="357" spans="1:44" x14ac:dyDescent="0.2">
      <c r="A357" t="s">
        <v>1248</v>
      </c>
      <c r="B357" s="77" t="s">
        <v>243</v>
      </c>
      <c r="C357" s="77">
        <v>3</v>
      </c>
      <c r="D357" s="77">
        <v>0</v>
      </c>
      <c r="E357" s="77">
        <v>3.05</v>
      </c>
      <c r="F357" s="77">
        <v>5</v>
      </c>
      <c r="G357" s="77">
        <v>3</v>
      </c>
      <c r="H357" s="77">
        <v>0</v>
      </c>
      <c r="I357" s="77">
        <v>0</v>
      </c>
      <c r="J357" s="77">
        <v>0</v>
      </c>
      <c r="K357" s="77">
        <v>0</v>
      </c>
      <c r="L357" s="77">
        <v>20.2</v>
      </c>
      <c r="M357" s="77">
        <v>13</v>
      </c>
      <c r="N357" s="77">
        <v>8</v>
      </c>
      <c r="O357" s="77">
        <v>7</v>
      </c>
      <c r="P357" s="77">
        <v>2</v>
      </c>
      <c r="Q357" s="77">
        <v>12</v>
      </c>
      <c r="R357" s="77">
        <v>1</v>
      </c>
      <c r="S357" s="77">
        <v>17</v>
      </c>
      <c r="T357" s="77">
        <v>83</v>
      </c>
      <c r="U357" s="77">
        <v>0.186</v>
      </c>
      <c r="V357" s="77">
        <v>1.21</v>
      </c>
      <c r="W357" s="77">
        <v>1</v>
      </c>
      <c r="X357" s="77">
        <v>0</v>
      </c>
      <c r="Y357" s="77">
        <v>0</v>
      </c>
      <c r="Z357" s="77">
        <v>4</v>
      </c>
      <c r="AA357" s="77">
        <v>20</v>
      </c>
      <c r="AB357" s="77">
        <v>20</v>
      </c>
      <c r="AC357" s="77">
        <v>1</v>
      </c>
      <c r="AD357" s="77">
        <v>0</v>
      </c>
      <c r="AE357" s="77">
        <v>4</v>
      </c>
      <c r="AF357" s="77">
        <v>0</v>
      </c>
      <c r="AG357" s="77">
        <v>0</v>
      </c>
      <c r="AH357" s="77">
        <v>319</v>
      </c>
      <c r="AI357" s="77">
        <v>1</v>
      </c>
      <c r="AJ357" s="77">
        <v>1</v>
      </c>
      <c r="AK357" s="77">
        <v>0.313</v>
      </c>
      <c r="AL357" s="77">
        <v>0.32900000000000001</v>
      </c>
      <c r="AM357" s="77">
        <v>0.64200000000000002</v>
      </c>
      <c r="AN357" s="77">
        <v>7.4</v>
      </c>
      <c r="AO357" s="77">
        <v>5.23</v>
      </c>
      <c r="AP357" s="77">
        <v>5.66</v>
      </c>
      <c r="AQ357" s="77">
        <v>1.42</v>
      </c>
      <c r="AR357" s="77">
        <v>15.44</v>
      </c>
    </row>
    <row r="358" spans="1:44" x14ac:dyDescent="0.2">
      <c r="A358" t="s">
        <v>1247</v>
      </c>
      <c r="B358" s="77" t="s">
        <v>243</v>
      </c>
      <c r="C358" s="77">
        <v>0</v>
      </c>
      <c r="D358" s="77">
        <v>0</v>
      </c>
      <c r="E358" s="77">
        <v>2.92</v>
      </c>
      <c r="F358" s="77">
        <v>15</v>
      </c>
      <c r="G358" s="77">
        <v>0</v>
      </c>
      <c r="H358" s="77">
        <v>0</v>
      </c>
      <c r="I358" s="77">
        <v>0</v>
      </c>
      <c r="J358" s="77">
        <v>0</v>
      </c>
      <c r="K358" s="77">
        <v>0</v>
      </c>
      <c r="L358" s="77">
        <v>12.1</v>
      </c>
      <c r="M358" s="77">
        <v>14</v>
      </c>
      <c r="N358" s="77">
        <v>4</v>
      </c>
      <c r="O358" s="77">
        <v>4</v>
      </c>
      <c r="P358" s="77">
        <v>0</v>
      </c>
      <c r="Q358" s="77">
        <v>4</v>
      </c>
      <c r="R358" s="77">
        <v>0</v>
      </c>
      <c r="S358" s="77">
        <v>14</v>
      </c>
      <c r="T358" s="77">
        <v>54</v>
      </c>
      <c r="U358" s="77">
        <v>0.28000000000000003</v>
      </c>
      <c r="V358" s="77">
        <v>1.46</v>
      </c>
      <c r="W358" s="77">
        <v>0</v>
      </c>
      <c r="X358" s="77">
        <v>5</v>
      </c>
      <c r="Y358" s="77">
        <v>0</v>
      </c>
      <c r="Z358" s="77">
        <v>3</v>
      </c>
      <c r="AA358" s="77">
        <v>14</v>
      </c>
      <c r="AB358" s="77">
        <v>8</v>
      </c>
      <c r="AC358" s="77">
        <v>0</v>
      </c>
      <c r="AD358" s="77">
        <v>1</v>
      </c>
      <c r="AE358" s="77">
        <v>1</v>
      </c>
      <c r="AF358" s="77">
        <v>0</v>
      </c>
      <c r="AG358" s="77">
        <v>0</v>
      </c>
      <c r="AH358" s="77">
        <v>209</v>
      </c>
      <c r="AI358" s="77" t="s">
        <v>342</v>
      </c>
      <c r="AJ358" s="77">
        <v>1.75</v>
      </c>
      <c r="AK358" s="77">
        <v>0.33300000000000002</v>
      </c>
      <c r="AL358" s="77">
        <v>0.36</v>
      </c>
      <c r="AM358" s="77">
        <v>0.69299999999999995</v>
      </c>
      <c r="AN358" s="77">
        <v>10.220000000000001</v>
      </c>
      <c r="AO358" s="77">
        <v>2.92</v>
      </c>
      <c r="AP358" s="77">
        <v>10.220000000000001</v>
      </c>
      <c r="AQ358" s="77">
        <v>3.5</v>
      </c>
      <c r="AR358" s="77">
        <v>16.95</v>
      </c>
    </row>
    <row r="359" spans="1:44" x14ac:dyDescent="0.2">
      <c r="A359" s="42" t="s">
        <v>930</v>
      </c>
      <c r="B359" s="77" t="s">
        <v>243</v>
      </c>
      <c r="C359" s="77">
        <v>2</v>
      </c>
      <c r="D359" s="77">
        <v>9</v>
      </c>
      <c r="E359" s="77">
        <v>4.32</v>
      </c>
      <c r="F359" s="77">
        <v>73</v>
      </c>
      <c r="G359" s="77">
        <v>0</v>
      </c>
      <c r="H359" s="77">
        <v>0</v>
      </c>
      <c r="I359" s="77">
        <v>0</v>
      </c>
      <c r="J359" s="77">
        <v>2</v>
      </c>
      <c r="K359" s="77">
        <v>9</v>
      </c>
      <c r="L359" s="77">
        <v>66.2</v>
      </c>
      <c r="M359" s="77">
        <v>66</v>
      </c>
      <c r="N359" s="77">
        <v>33</v>
      </c>
      <c r="O359" s="77">
        <v>32</v>
      </c>
      <c r="P359" s="77">
        <v>6</v>
      </c>
      <c r="Q359" s="77">
        <v>23</v>
      </c>
      <c r="R359" s="77">
        <v>3</v>
      </c>
      <c r="S359" s="77">
        <v>63</v>
      </c>
      <c r="T359" s="77">
        <v>286</v>
      </c>
      <c r="U359" s="77">
        <v>0.25700000000000001</v>
      </c>
      <c r="V359" s="77">
        <v>1.34</v>
      </c>
      <c r="W359" s="77">
        <v>3</v>
      </c>
      <c r="X359" s="77">
        <v>18</v>
      </c>
      <c r="Y359" s="77">
        <v>19</v>
      </c>
      <c r="Z359" s="77">
        <v>5</v>
      </c>
      <c r="AA359" s="77">
        <v>54</v>
      </c>
      <c r="AB359" s="77">
        <v>77</v>
      </c>
      <c r="AC359" s="77">
        <v>4</v>
      </c>
      <c r="AD359" s="77">
        <v>2</v>
      </c>
      <c r="AE359" s="77">
        <v>3</v>
      </c>
      <c r="AF359" s="77">
        <v>1</v>
      </c>
      <c r="AG359" s="77">
        <v>1</v>
      </c>
      <c r="AH359" s="77">
        <v>1081</v>
      </c>
      <c r="AI359" s="77">
        <v>0.182</v>
      </c>
      <c r="AJ359" s="77">
        <v>0.7</v>
      </c>
      <c r="AK359" s="77">
        <v>0.32400000000000001</v>
      </c>
      <c r="AL359" s="77">
        <v>0.38900000000000001</v>
      </c>
      <c r="AM359" s="77">
        <v>0.71299999999999997</v>
      </c>
      <c r="AN359" s="77">
        <v>8.51</v>
      </c>
      <c r="AO359" s="77">
        <v>3.11</v>
      </c>
      <c r="AP359" s="77">
        <v>8.91</v>
      </c>
      <c r="AQ359" s="77">
        <v>2.74</v>
      </c>
      <c r="AR359" s="77">
        <v>16.22</v>
      </c>
    </row>
    <row r="360" spans="1:44" x14ac:dyDescent="0.2">
      <c r="A360" s="42" t="s">
        <v>934</v>
      </c>
      <c r="B360" s="77" t="s">
        <v>243</v>
      </c>
      <c r="C360" s="77">
        <v>10</v>
      </c>
      <c r="D360" s="77">
        <v>7</v>
      </c>
      <c r="E360" s="77">
        <v>3.06</v>
      </c>
      <c r="F360" s="77">
        <v>22</v>
      </c>
      <c r="G360" s="77">
        <v>22</v>
      </c>
      <c r="H360" s="77">
        <v>2</v>
      </c>
      <c r="I360" s="77">
        <v>1</v>
      </c>
      <c r="J360" s="77">
        <v>0</v>
      </c>
      <c r="K360" s="77">
        <v>0</v>
      </c>
      <c r="L360" s="77">
        <v>144.1</v>
      </c>
      <c r="M360" s="77">
        <v>133</v>
      </c>
      <c r="N360" s="77">
        <v>54</v>
      </c>
      <c r="O360" s="77">
        <v>49</v>
      </c>
      <c r="P360" s="77">
        <v>13</v>
      </c>
      <c r="Q360" s="77">
        <v>49</v>
      </c>
      <c r="R360" s="77">
        <v>1</v>
      </c>
      <c r="S360" s="77">
        <v>182</v>
      </c>
      <c r="T360" s="77">
        <v>605</v>
      </c>
      <c r="U360" s="77">
        <v>0.24099999999999999</v>
      </c>
      <c r="V360" s="77">
        <v>1.26</v>
      </c>
      <c r="W360" s="77">
        <v>2</v>
      </c>
      <c r="X360" s="77">
        <v>0</v>
      </c>
      <c r="Y360" s="77">
        <v>0</v>
      </c>
      <c r="Z360" s="77">
        <v>7</v>
      </c>
      <c r="AA360" s="77">
        <v>97</v>
      </c>
      <c r="AB360" s="77">
        <v>142</v>
      </c>
      <c r="AC360" s="77">
        <v>14</v>
      </c>
      <c r="AD360" s="77">
        <v>1</v>
      </c>
      <c r="AE360" s="77">
        <v>10</v>
      </c>
      <c r="AF360" s="77">
        <v>0</v>
      </c>
      <c r="AG360" s="77">
        <v>0</v>
      </c>
      <c r="AH360" s="77">
        <v>2312</v>
      </c>
      <c r="AI360" s="77">
        <v>0.58799999999999997</v>
      </c>
      <c r="AJ360" s="77">
        <v>0.68</v>
      </c>
      <c r="AK360" s="77">
        <v>0.30499999999999999</v>
      </c>
      <c r="AL360" s="77">
        <v>0.374</v>
      </c>
      <c r="AM360" s="77">
        <v>0.67900000000000005</v>
      </c>
      <c r="AN360" s="77">
        <v>11.35</v>
      </c>
      <c r="AO360" s="77">
        <v>3.06</v>
      </c>
      <c r="AP360" s="77">
        <v>8.2899999999999991</v>
      </c>
      <c r="AQ360" s="77">
        <v>3.71</v>
      </c>
      <c r="AR360" s="77">
        <v>16.02</v>
      </c>
    </row>
    <row r="361" spans="1:44" x14ac:dyDescent="0.2">
      <c r="A361" t="s">
        <v>1250</v>
      </c>
      <c r="B361" s="77" t="s">
        <v>243</v>
      </c>
      <c r="C361" s="77">
        <v>0</v>
      </c>
      <c r="D361" s="77">
        <v>0</v>
      </c>
      <c r="E361" s="77">
        <v>4.32</v>
      </c>
      <c r="F361" s="77">
        <v>9</v>
      </c>
      <c r="G361" s="77">
        <v>0</v>
      </c>
      <c r="H361" s="77">
        <v>0</v>
      </c>
      <c r="I361" s="77">
        <v>0</v>
      </c>
      <c r="J361" s="77">
        <v>0</v>
      </c>
      <c r="K361" s="77">
        <v>0</v>
      </c>
      <c r="L361" s="77">
        <v>8.1</v>
      </c>
      <c r="M361" s="77">
        <v>13</v>
      </c>
      <c r="N361" s="77">
        <v>5</v>
      </c>
      <c r="O361" s="77">
        <v>4</v>
      </c>
      <c r="P361" s="77">
        <v>0</v>
      </c>
      <c r="Q361" s="77">
        <v>5</v>
      </c>
      <c r="R361" s="77">
        <v>0</v>
      </c>
      <c r="S361" s="77">
        <v>9</v>
      </c>
      <c r="T361" s="77">
        <v>43</v>
      </c>
      <c r="U361" s="77">
        <v>0.35099999999999998</v>
      </c>
      <c r="V361" s="77">
        <v>2.16</v>
      </c>
      <c r="W361" s="77">
        <v>1</v>
      </c>
      <c r="X361" s="77">
        <v>3</v>
      </c>
      <c r="Y361" s="77">
        <v>1</v>
      </c>
      <c r="Z361" s="77">
        <v>1</v>
      </c>
      <c r="AA361" s="77">
        <v>7</v>
      </c>
      <c r="AB361" s="77">
        <v>8</v>
      </c>
      <c r="AC361" s="77">
        <v>2</v>
      </c>
      <c r="AD361" s="77">
        <v>0</v>
      </c>
      <c r="AE361" s="77">
        <v>2</v>
      </c>
      <c r="AF361" s="77">
        <v>0</v>
      </c>
      <c r="AG361" s="77">
        <v>0</v>
      </c>
      <c r="AH361" s="77">
        <v>164</v>
      </c>
      <c r="AI361" s="77" t="s">
        <v>342</v>
      </c>
      <c r="AJ361" s="77">
        <v>0.88</v>
      </c>
      <c r="AK361" s="77">
        <v>0.442</v>
      </c>
      <c r="AL361" s="77">
        <v>0.378</v>
      </c>
      <c r="AM361" s="77">
        <v>0.82</v>
      </c>
      <c r="AN361" s="77">
        <v>9.7200000000000006</v>
      </c>
      <c r="AO361" s="77">
        <v>5.4</v>
      </c>
      <c r="AP361" s="77">
        <v>14.04</v>
      </c>
      <c r="AQ361" s="77">
        <v>1.8</v>
      </c>
      <c r="AR361" s="77">
        <v>19.68</v>
      </c>
    </row>
    <row r="362" spans="1:44" x14ac:dyDescent="0.2">
      <c r="A362" t="s">
        <v>1255</v>
      </c>
      <c r="B362" s="77" t="s">
        <v>243</v>
      </c>
      <c r="C362" s="77">
        <v>0</v>
      </c>
      <c r="D362" s="77">
        <v>0</v>
      </c>
      <c r="E362" s="77">
        <v>6.14</v>
      </c>
      <c r="F362" s="77">
        <v>6</v>
      </c>
      <c r="G362" s="77">
        <v>0</v>
      </c>
      <c r="H362" s="77">
        <v>0</v>
      </c>
      <c r="I362" s="77">
        <v>0</v>
      </c>
      <c r="J362" s="77">
        <v>0</v>
      </c>
      <c r="K362" s="77">
        <v>0</v>
      </c>
      <c r="L362" s="77">
        <v>7.1</v>
      </c>
      <c r="M362" s="77">
        <v>12</v>
      </c>
      <c r="N362" s="77">
        <v>5</v>
      </c>
      <c r="O362" s="77">
        <v>5</v>
      </c>
      <c r="P362" s="77">
        <v>0</v>
      </c>
      <c r="Q362" s="77">
        <v>2</v>
      </c>
      <c r="R362" s="77">
        <v>1</v>
      </c>
      <c r="S362" s="77">
        <v>4</v>
      </c>
      <c r="T362" s="77">
        <v>36</v>
      </c>
      <c r="U362" s="77">
        <v>0.375</v>
      </c>
      <c r="V362" s="77">
        <v>1.91</v>
      </c>
      <c r="W362" s="77">
        <v>0</v>
      </c>
      <c r="X362" s="77">
        <v>0</v>
      </c>
      <c r="Y362" s="77">
        <v>1</v>
      </c>
      <c r="Z362" s="77">
        <v>0</v>
      </c>
      <c r="AA362" s="77">
        <v>9</v>
      </c>
      <c r="AB362" s="77">
        <v>9</v>
      </c>
      <c r="AC362" s="77">
        <v>1</v>
      </c>
      <c r="AD362" s="77">
        <v>0</v>
      </c>
      <c r="AE362" s="77">
        <v>0</v>
      </c>
      <c r="AF362" s="77">
        <v>0</v>
      </c>
      <c r="AG362" s="77">
        <v>1</v>
      </c>
      <c r="AH362" s="77">
        <v>134</v>
      </c>
      <c r="AI362" s="77" t="s">
        <v>342</v>
      </c>
      <c r="AJ362" s="77">
        <v>1</v>
      </c>
      <c r="AK362" s="77">
        <v>0.4</v>
      </c>
      <c r="AL362" s="77">
        <v>0.5</v>
      </c>
      <c r="AM362" s="77">
        <v>0.9</v>
      </c>
      <c r="AN362" s="77">
        <v>4.91</v>
      </c>
      <c r="AO362" s="77">
        <v>2.4500000000000002</v>
      </c>
      <c r="AP362" s="77">
        <v>14.73</v>
      </c>
      <c r="AQ362" s="77">
        <v>2</v>
      </c>
      <c r="AR362" s="77">
        <v>18.27</v>
      </c>
    </row>
    <row r="363" spans="1:44" x14ac:dyDescent="0.2">
      <c r="A363" s="42" t="s">
        <v>929</v>
      </c>
      <c r="B363" s="77" t="s">
        <v>243</v>
      </c>
      <c r="C363" s="77">
        <v>2</v>
      </c>
      <c r="D363" s="77">
        <v>1</v>
      </c>
      <c r="E363" s="77">
        <v>1.99</v>
      </c>
      <c r="F363" s="77">
        <v>30</v>
      </c>
      <c r="G363" s="77">
        <v>0</v>
      </c>
      <c r="H363" s="77">
        <v>0</v>
      </c>
      <c r="I363" s="77">
        <v>0</v>
      </c>
      <c r="J363" s="77">
        <v>13</v>
      </c>
      <c r="K363" s="77">
        <v>14</v>
      </c>
      <c r="L363" s="77">
        <v>31.2</v>
      </c>
      <c r="M363" s="77">
        <v>20</v>
      </c>
      <c r="N363" s="77">
        <v>7</v>
      </c>
      <c r="O363" s="77">
        <v>7</v>
      </c>
      <c r="P363" s="77">
        <v>5</v>
      </c>
      <c r="Q363" s="77">
        <v>11</v>
      </c>
      <c r="R363" s="77">
        <v>0</v>
      </c>
      <c r="S363" s="77">
        <v>21</v>
      </c>
      <c r="T363" s="77">
        <v>122</v>
      </c>
      <c r="U363" s="77">
        <v>0.183</v>
      </c>
      <c r="V363" s="77">
        <v>0.98</v>
      </c>
      <c r="W363" s="77">
        <v>0</v>
      </c>
      <c r="X363" s="77">
        <v>22</v>
      </c>
      <c r="Y363" s="77">
        <v>0</v>
      </c>
      <c r="Z363" s="77">
        <v>3</v>
      </c>
      <c r="AA363" s="77">
        <v>21</v>
      </c>
      <c r="AB363" s="77">
        <v>49</v>
      </c>
      <c r="AC363" s="77">
        <v>1</v>
      </c>
      <c r="AD363" s="77">
        <v>0</v>
      </c>
      <c r="AE363" s="77">
        <v>1</v>
      </c>
      <c r="AF363" s="77">
        <v>1</v>
      </c>
      <c r="AG363" s="77">
        <v>0</v>
      </c>
      <c r="AH363" s="77">
        <v>482</v>
      </c>
      <c r="AI363" s="77">
        <v>0.66700000000000004</v>
      </c>
      <c r="AJ363" s="77">
        <v>0.43</v>
      </c>
      <c r="AK363" s="77">
        <v>0.25600000000000001</v>
      </c>
      <c r="AL363" s="77">
        <v>0.33</v>
      </c>
      <c r="AM363" s="77">
        <v>0.58599999999999997</v>
      </c>
      <c r="AN363" s="77">
        <v>5.97</v>
      </c>
      <c r="AO363" s="77">
        <v>3.13</v>
      </c>
      <c r="AP363" s="77">
        <v>5.68</v>
      </c>
      <c r="AQ363" s="77">
        <v>1.91</v>
      </c>
      <c r="AR363" s="77">
        <v>15.22</v>
      </c>
    </row>
    <row r="364" spans="1:44" x14ac:dyDescent="0.2">
      <c r="A364" t="s">
        <v>874</v>
      </c>
      <c r="B364" s="77" t="s">
        <v>243</v>
      </c>
      <c r="C364" s="77">
        <v>2</v>
      </c>
      <c r="D364" s="77">
        <v>1</v>
      </c>
      <c r="E364" s="77">
        <v>4</v>
      </c>
      <c r="F364" s="77">
        <v>10</v>
      </c>
      <c r="G364" s="77">
        <v>0</v>
      </c>
      <c r="H364" s="77">
        <v>0</v>
      </c>
      <c r="I364" s="77">
        <v>0</v>
      </c>
      <c r="J364" s="77">
        <v>0</v>
      </c>
      <c r="K364" s="77">
        <v>0</v>
      </c>
      <c r="L364" s="77">
        <v>9</v>
      </c>
      <c r="M364" s="77">
        <v>10</v>
      </c>
      <c r="N364" s="77">
        <v>7</v>
      </c>
      <c r="O364" s="77">
        <v>4</v>
      </c>
      <c r="P364" s="77">
        <v>1</v>
      </c>
      <c r="Q364" s="77">
        <v>3</v>
      </c>
      <c r="R364" s="77">
        <v>0</v>
      </c>
      <c r="S364" s="77">
        <v>3</v>
      </c>
      <c r="T364" s="77">
        <v>42</v>
      </c>
      <c r="U364" s="77">
        <v>0.27800000000000002</v>
      </c>
      <c r="V364" s="77">
        <v>1.44</v>
      </c>
      <c r="W364" s="77">
        <v>2</v>
      </c>
      <c r="X364" s="77">
        <v>1</v>
      </c>
      <c r="Y364" s="77">
        <v>0</v>
      </c>
      <c r="Z364" s="77">
        <v>1</v>
      </c>
      <c r="AA364" s="77">
        <v>14</v>
      </c>
      <c r="AB364" s="77">
        <v>10</v>
      </c>
      <c r="AC364" s="77">
        <v>0</v>
      </c>
      <c r="AD364" s="77">
        <v>0</v>
      </c>
      <c r="AE364" s="77">
        <v>0</v>
      </c>
      <c r="AF364" s="77">
        <v>0</v>
      </c>
      <c r="AG364" s="77">
        <v>0</v>
      </c>
      <c r="AH364" s="77">
        <v>144</v>
      </c>
      <c r="AI364" s="77">
        <v>0.66700000000000004</v>
      </c>
      <c r="AJ364" s="77">
        <v>1.4</v>
      </c>
      <c r="AK364" s="77">
        <v>0.35699999999999998</v>
      </c>
      <c r="AL364" s="77">
        <v>0.38900000000000001</v>
      </c>
      <c r="AM364" s="77">
        <v>0.746</v>
      </c>
      <c r="AN364" s="77">
        <v>3</v>
      </c>
      <c r="AO364" s="77">
        <v>3</v>
      </c>
      <c r="AP364" s="77">
        <v>10</v>
      </c>
      <c r="AQ364" s="77">
        <v>1</v>
      </c>
      <c r="AR364" s="77">
        <v>16</v>
      </c>
    </row>
    <row r="365" spans="1:44" x14ac:dyDescent="0.2">
      <c r="A365" t="s">
        <v>933</v>
      </c>
      <c r="B365" s="77" t="s">
        <v>243</v>
      </c>
      <c r="C365" s="77">
        <v>1</v>
      </c>
      <c r="D365" s="77">
        <v>1</v>
      </c>
      <c r="E365" s="77">
        <v>3.34</v>
      </c>
      <c r="F365" s="77">
        <v>38</v>
      </c>
      <c r="G365" s="77">
        <v>0</v>
      </c>
      <c r="H365" s="77">
        <v>0</v>
      </c>
      <c r="I365" s="77">
        <v>0</v>
      </c>
      <c r="J365" s="77">
        <v>0</v>
      </c>
      <c r="K365" s="77">
        <v>2</v>
      </c>
      <c r="L365" s="77">
        <v>29.2</v>
      </c>
      <c r="M365" s="77">
        <v>27</v>
      </c>
      <c r="N365" s="77">
        <v>14</v>
      </c>
      <c r="O365" s="77">
        <v>11</v>
      </c>
      <c r="P365" s="77">
        <v>2</v>
      </c>
      <c r="Q365" s="77">
        <v>14</v>
      </c>
      <c r="R365" s="77">
        <v>1</v>
      </c>
      <c r="S365" s="77">
        <v>30</v>
      </c>
      <c r="T365" s="77">
        <v>129</v>
      </c>
      <c r="U365" s="77">
        <v>0.24299999999999999</v>
      </c>
      <c r="V365" s="77">
        <v>1.38</v>
      </c>
      <c r="W365" s="77">
        <v>1</v>
      </c>
      <c r="X365" s="77">
        <v>6</v>
      </c>
      <c r="Y365" s="77">
        <v>10</v>
      </c>
      <c r="Z365" s="77">
        <v>2</v>
      </c>
      <c r="AA365" s="77">
        <v>32</v>
      </c>
      <c r="AB365" s="77">
        <v>25</v>
      </c>
      <c r="AC365" s="77">
        <v>2</v>
      </c>
      <c r="AD365" s="77">
        <v>0</v>
      </c>
      <c r="AE365" s="77">
        <v>2</v>
      </c>
      <c r="AF365" s="77">
        <v>0</v>
      </c>
      <c r="AG365" s="77">
        <v>0</v>
      </c>
      <c r="AH365" s="77">
        <v>546</v>
      </c>
      <c r="AI365" s="77">
        <v>0.5</v>
      </c>
      <c r="AJ365" s="77">
        <v>1.28</v>
      </c>
      <c r="AK365" s="77">
        <v>0.32600000000000001</v>
      </c>
      <c r="AL365" s="77">
        <v>0.36899999999999999</v>
      </c>
      <c r="AM365" s="77">
        <v>0.69499999999999995</v>
      </c>
      <c r="AN365" s="77">
        <v>9.1</v>
      </c>
      <c r="AO365" s="77">
        <v>4.25</v>
      </c>
      <c r="AP365" s="77">
        <v>8.19</v>
      </c>
      <c r="AQ365" s="77">
        <v>2.14</v>
      </c>
      <c r="AR365" s="77">
        <v>18.399999999999999</v>
      </c>
    </row>
    <row r="366" spans="1:44" x14ac:dyDescent="0.2">
      <c r="A366" t="s">
        <v>910</v>
      </c>
      <c r="B366" s="77" t="s">
        <v>243</v>
      </c>
      <c r="C366" s="77">
        <v>0</v>
      </c>
      <c r="D366" s="77">
        <v>0</v>
      </c>
      <c r="E366" s="77">
        <v>11.81</v>
      </c>
      <c r="F366" s="77">
        <v>2</v>
      </c>
      <c r="G366" s="77">
        <v>0</v>
      </c>
      <c r="H366" s="77">
        <v>0</v>
      </c>
      <c r="I366" s="77">
        <v>0</v>
      </c>
      <c r="J366" s="77">
        <v>0</v>
      </c>
      <c r="K366" s="77">
        <v>0</v>
      </c>
      <c r="L366" s="77">
        <v>5.0999999999999996</v>
      </c>
      <c r="M366" s="77">
        <v>8</v>
      </c>
      <c r="N366" s="77">
        <v>7</v>
      </c>
      <c r="O366" s="77">
        <v>7</v>
      </c>
      <c r="P366" s="77">
        <v>1</v>
      </c>
      <c r="Q366" s="77">
        <v>3</v>
      </c>
      <c r="R366" s="77">
        <v>1</v>
      </c>
      <c r="S366" s="77">
        <v>3</v>
      </c>
      <c r="T366" s="77">
        <v>28</v>
      </c>
      <c r="U366" s="77">
        <v>0.34799999999999998</v>
      </c>
      <c r="V366" s="77">
        <v>2.06</v>
      </c>
      <c r="W366" s="77">
        <v>1</v>
      </c>
      <c r="X366" s="77">
        <v>1</v>
      </c>
      <c r="Y366" s="77">
        <v>0</v>
      </c>
      <c r="Z366" s="77">
        <v>0</v>
      </c>
      <c r="AA366" s="77">
        <v>5</v>
      </c>
      <c r="AB366" s="77">
        <v>8</v>
      </c>
      <c r="AC366" s="77">
        <v>0</v>
      </c>
      <c r="AD366" s="77">
        <v>0</v>
      </c>
      <c r="AE366" s="77">
        <v>0</v>
      </c>
      <c r="AF366" s="77">
        <v>0</v>
      </c>
      <c r="AG366" s="77">
        <v>0</v>
      </c>
      <c r="AH366" s="77">
        <v>120</v>
      </c>
      <c r="AI366" s="77" t="s">
        <v>342</v>
      </c>
      <c r="AJ366" s="77">
        <v>0.63</v>
      </c>
      <c r="AK366" s="77">
        <v>0.42899999999999999</v>
      </c>
      <c r="AL366" s="77">
        <v>0.65200000000000002</v>
      </c>
      <c r="AM366" s="77">
        <v>1.081</v>
      </c>
      <c r="AN366" s="77">
        <v>5.0599999999999996</v>
      </c>
      <c r="AO366" s="77">
        <v>5.0599999999999996</v>
      </c>
      <c r="AP366" s="77">
        <v>13.5</v>
      </c>
      <c r="AQ366" s="77">
        <v>1</v>
      </c>
      <c r="AR366" s="77">
        <v>22.5</v>
      </c>
    </row>
    <row r="367" spans="1:44" x14ac:dyDescent="0.2">
      <c r="A367" t="s">
        <v>1242</v>
      </c>
      <c r="B367" s="77" t="s">
        <v>243</v>
      </c>
      <c r="C367" s="77">
        <v>0</v>
      </c>
      <c r="D367" s="77">
        <v>0</v>
      </c>
      <c r="E367" s="77">
        <v>0</v>
      </c>
      <c r="F367" s="77">
        <v>1</v>
      </c>
      <c r="G367" s="77">
        <v>0</v>
      </c>
      <c r="H367" s="77">
        <v>0</v>
      </c>
      <c r="I367" s="77">
        <v>0</v>
      </c>
      <c r="J367" s="77">
        <v>0</v>
      </c>
      <c r="K367" s="77">
        <v>0</v>
      </c>
      <c r="L367" s="77">
        <v>1</v>
      </c>
      <c r="M367" s="77">
        <v>0</v>
      </c>
      <c r="N367" s="77">
        <v>0</v>
      </c>
      <c r="O367" s="77">
        <v>0</v>
      </c>
      <c r="P367" s="77">
        <v>0</v>
      </c>
      <c r="Q367" s="77">
        <v>0</v>
      </c>
      <c r="R367" s="77">
        <v>0</v>
      </c>
      <c r="S367" s="77">
        <v>1</v>
      </c>
      <c r="T367" s="77">
        <v>3</v>
      </c>
      <c r="U367" s="77">
        <v>0</v>
      </c>
      <c r="V367" s="77">
        <v>0</v>
      </c>
      <c r="W367" s="77">
        <v>0</v>
      </c>
      <c r="X367" s="77">
        <v>1</v>
      </c>
      <c r="Y367" s="77">
        <v>0</v>
      </c>
      <c r="Z367" s="77">
        <v>0</v>
      </c>
      <c r="AA367" s="77">
        <v>1</v>
      </c>
      <c r="AB367" s="77">
        <v>1</v>
      </c>
      <c r="AC367" s="77">
        <v>0</v>
      </c>
      <c r="AD367" s="77">
        <v>0</v>
      </c>
      <c r="AE367" s="77">
        <v>0</v>
      </c>
      <c r="AF367" s="77">
        <v>0</v>
      </c>
      <c r="AG367" s="77">
        <v>0</v>
      </c>
      <c r="AH367" s="77">
        <v>12</v>
      </c>
      <c r="AI367" s="77" t="s">
        <v>342</v>
      </c>
      <c r="AJ367" s="77">
        <v>1</v>
      </c>
      <c r="AK367" s="77">
        <v>0</v>
      </c>
      <c r="AL367" s="77">
        <v>0</v>
      </c>
      <c r="AM367" s="77">
        <v>0</v>
      </c>
      <c r="AN367" s="77">
        <v>9</v>
      </c>
      <c r="AO367" s="77">
        <v>0</v>
      </c>
      <c r="AP367" s="77">
        <v>0</v>
      </c>
      <c r="AQ367" s="77" t="s">
        <v>342</v>
      </c>
      <c r="AR367" s="77">
        <v>12</v>
      </c>
    </row>
    <row r="368" spans="1:44" x14ac:dyDescent="0.2">
      <c r="A368" t="s">
        <v>943</v>
      </c>
      <c r="B368" s="77" t="s">
        <v>243</v>
      </c>
      <c r="C368" s="77">
        <v>1</v>
      </c>
      <c r="D368" s="77">
        <v>1</v>
      </c>
      <c r="E368" s="77">
        <v>4.1500000000000004</v>
      </c>
      <c r="F368" s="77">
        <v>4</v>
      </c>
      <c r="G368" s="77">
        <v>4</v>
      </c>
      <c r="H368" s="77">
        <v>0</v>
      </c>
      <c r="I368" s="77">
        <v>0</v>
      </c>
      <c r="J368" s="77">
        <v>0</v>
      </c>
      <c r="K368" s="77">
        <v>0</v>
      </c>
      <c r="L368" s="77">
        <v>17.100000000000001</v>
      </c>
      <c r="M368" s="77">
        <v>20</v>
      </c>
      <c r="N368" s="77">
        <v>8</v>
      </c>
      <c r="O368" s="77">
        <v>8</v>
      </c>
      <c r="P368" s="77">
        <v>1</v>
      </c>
      <c r="Q368" s="77">
        <v>12</v>
      </c>
      <c r="R368" s="77">
        <v>0</v>
      </c>
      <c r="S368" s="77">
        <v>10</v>
      </c>
      <c r="T368" s="77">
        <v>84</v>
      </c>
      <c r="U368" s="77">
        <v>0.28599999999999998</v>
      </c>
      <c r="V368" s="77">
        <v>1.85</v>
      </c>
      <c r="W368" s="77">
        <v>1</v>
      </c>
      <c r="X368" s="77">
        <v>0</v>
      </c>
      <c r="Y368" s="77">
        <v>0</v>
      </c>
      <c r="Z368" s="77">
        <v>1</v>
      </c>
      <c r="AA368" s="77">
        <v>23</v>
      </c>
      <c r="AB368" s="77">
        <v>18</v>
      </c>
      <c r="AC368" s="77">
        <v>1</v>
      </c>
      <c r="AD368" s="77">
        <v>0</v>
      </c>
      <c r="AE368" s="77">
        <v>0</v>
      </c>
      <c r="AF368" s="77">
        <v>0</v>
      </c>
      <c r="AG368" s="77">
        <v>0</v>
      </c>
      <c r="AH368" s="77">
        <v>343</v>
      </c>
      <c r="AI368" s="77">
        <v>0.5</v>
      </c>
      <c r="AJ368" s="77">
        <v>1.28</v>
      </c>
      <c r="AK368" s="77">
        <v>0.39800000000000002</v>
      </c>
      <c r="AL368" s="77">
        <v>0.38600000000000001</v>
      </c>
      <c r="AM368" s="77">
        <v>0.78300000000000003</v>
      </c>
      <c r="AN368" s="77">
        <v>5.19</v>
      </c>
      <c r="AO368" s="77">
        <v>6.23</v>
      </c>
      <c r="AP368" s="77">
        <v>10.38</v>
      </c>
      <c r="AQ368" s="77">
        <v>0.83</v>
      </c>
      <c r="AR368" s="77">
        <v>19.79</v>
      </c>
    </row>
    <row r="369" spans="1:44" x14ac:dyDescent="0.2">
      <c r="A369" t="s">
        <v>936</v>
      </c>
      <c r="B369" s="77" t="s">
        <v>243</v>
      </c>
      <c r="C369" s="77">
        <v>2</v>
      </c>
      <c r="D369" s="77">
        <v>0</v>
      </c>
      <c r="E369" s="77">
        <v>1.46</v>
      </c>
      <c r="F369" s="77">
        <v>6</v>
      </c>
      <c r="G369" s="77">
        <v>5</v>
      </c>
      <c r="H369" s="77">
        <v>0</v>
      </c>
      <c r="I369" s="77">
        <v>0</v>
      </c>
      <c r="J369" s="77">
        <v>0</v>
      </c>
      <c r="K369" s="77">
        <v>0</v>
      </c>
      <c r="L369" s="77">
        <v>37</v>
      </c>
      <c r="M369" s="77">
        <v>34</v>
      </c>
      <c r="N369" s="77">
        <v>8</v>
      </c>
      <c r="O369" s="77">
        <v>6</v>
      </c>
      <c r="P369" s="77">
        <v>0</v>
      </c>
      <c r="Q369" s="77">
        <v>5</v>
      </c>
      <c r="R369" s="77">
        <v>1</v>
      </c>
      <c r="S369" s="77">
        <v>25</v>
      </c>
      <c r="T369" s="77">
        <v>145</v>
      </c>
      <c r="U369" s="77">
        <v>0.248</v>
      </c>
      <c r="V369" s="77">
        <v>1.05</v>
      </c>
      <c r="W369" s="77">
        <v>0</v>
      </c>
      <c r="X369" s="77">
        <v>0</v>
      </c>
      <c r="Y369" s="77">
        <v>0</v>
      </c>
      <c r="Z369" s="77">
        <v>5</v>
      </c>
      <c r="AA369" s="77">
        <v>34</v>
      </c>
      <c r="AB369" s="77">
        <v>47</v>
      </c>
      <c r="AC369" s="77">
        <v>1</v>
      </c>
      <c r="AD369" s="77">
        <v>0</v>
      </c>
      <c r="AE369" s="77">
        <v>1</v>
      </c>
      <c r="AF369" s="77">
        <v>2</v>
      </c>
      <c r="AG369" s="77">
        <v>2</v>
      </c>
      <c r="AH369" s="77">
        <v>572</v>
      </c>
      <c r="AI369" s="77">
        <v>1</v>
      </c>
      <c r="AJ369" s="77">
        <v>0.72</v>
      </c>
      <c r="AK369" s="77">
        <v>0.27300000000000002</v>
      </c>
      <c r="AL369" s="77">
        <v>0.32800000000000001</v>
      </c>
      <c r="AM369" s="77">
        <v>0.60099999999999998</v>
      </c>
      <c r="AN369" s="77">
        <v>6.08</v>
      </c>
      <c r="AO369" s="77">
        <v>1.22</v>
      </c>
      <c r="AP369" s="77">
        <v>8.27</v>
      </c>
      <c r="AQ369" s="77">
        <v>5</v>
      </c>
      <c r="AR369" s="77">
        <v>15.46</v>
      </c>
    </row>
    <row r="370" spans="1:44" x14ac:dyDescent="0.2">
      <c r="A370" t="s">
        <v>634</v>
      </c>
      <c r="B370" s="77" t="s">
        <v>243</v>
      </c>
      <c r="C370" s="77">
        <v>0</v>
      </c>
      <c r="D370" s="77">
        <v>1</v>
      </c>
      <c r="E370" s="77">
        <v>6.75</v>
      </c>
      <c r="F370" s="77">
        <v>1</v>
      </c>
      <c r="G370" s="77">
        <v>1</v>
      </c>
      <c r="H370" s="77">
        <v>0</v>
      </c>
      <c r="I370" s="77">
        <v>0</v>
      </c>
      <c r="J370" s="77">
        <v>0</v>
      </c>
      <c r="K370" s="77">
        <v>0</v>
      </c>
      <c r="L370" s="77">
        <v>4</v>
      </c>
      <c r="M370" s="77">
        <v>6</v>
      </c>
      <c r="N370" s="77">
        <v>3</v>
      </c>
      <c r="O370" s="77">
        <v>3</v>
      </c>
      <c r="P370" s="77">
        <v>1</v>
      </c>
      <c r="Q370" s="77">
        <v>2</v>
      </c>
      <c r="R370" s="77">
        <v>0</v>
      </c>
      <c r="S370" s="77">
        <v>2</v>
      </c>
      <c r="T370" s="77">
        <v>20</v>
      </c>
      <c r="U370" s="77">
        <v>0.35299999999999998</v>
      </c>
      <c r="V370" s="77">
        <v>2</v>
      </c>
      <c r="W370" s="77">
        <v>1</v>
      </c>
      <c r="X370" s="77">
        <v>0</v>
      </c>
      <c r="Y370" s="77">
        <v>0</v>
      </c>
      <c r="Z370" s="77">
        <v>1</v>
      </c>
      <c r="AA370" s="77">
        <v>4</v>
      </c>
      <c r="AB370" s="77">
        <v>5</v>
      </c>
      <c r="AC370" s="77">
        <v>1</v>
      </c>
      <c r="AD370" s="77">
        <v>0</v>
      </c>
      <c r="AE370" s="77">
        <v>1</v>
      </c>
      <c r="AF370" s="77">
        <v>0</v>
      </c>
      <c r="AG370" s="77">
        <v>0</v>
      </c>
      <c r="AH370" s="77">
        <v>83</v>
      </c>
      <c r="AI370" s="77">
        <v>0</v>
      </c>
      <c r="AJ370" s="77">
        <v>0.8</v>
      </c>
      <c r="AK370" s="77">
        <v>0.45</v>
      </c>
      <c r="AL370" s="77">
        <v>0.52900000000000003</v>
      </c>
      <c r="AM370" s="77">
        <v>0.97899999999999998</v>
      </c>
      <c r="AN370" s="77">
        <v>4.5</v>
      </c>
      <c r="AO370" s="77">
        <v>4.5</v>
      </c>
      <c r="AP370" s="77">
        <v>13.5</v>
      </c>
      <c r="AQ370" s="77">
        <v>1</v>
      </c>
      <c r="AR370" s="77">
        <v>20.75</v>
      </c>
    </row>
    <row r="371" spans="1:44" x14ac:dyDescent="0.2">
      <c r="A371" t="s">
        <v>942</v>
      </c>
      <c r="B371" s="77" t="s">
        <v>243</v>
      </c>
      <c r="C371" s="77">
        <v>0</v>
      </c>
      <c r="D371" s="77">
        <v>1</v>
      </c>
      <c r="E371" s="77">
        <v>1.59</v>
      </c>
      <c r="F371" s="77">
        <v>12</v>
      </c>
      <c r="G371" s="77">
        <v>0</v>
      </c>
      <c r="H371" s="77">
        <v>0</v>
      </c>
      <c r="I371" s="77">
        <v>0</v>
      </c>
      <c r="J371" s="77">
        <v>0</v>
      </c>
      <c r="K371" s="77">
        <v>0</v>
      </c>
      <c r="L371" s="77">
        <v>5.2</v>
      </c>
      <c r="M371" s="77">
        <v>5</v>
      </c>
      <c r="N371" s="77">
        <v>1</v>
      </c>
      <c r="O371" s="77">
        <v>1</v>
      </c>
      <c r="P371" s="77">
        <v>0</v>
      </c>
      <c r="Q371" s="77">
        <v>1</v>
      </c>
      <c r="R371" s="77">
        <v>0</v>
      </c>
      <c r="S371" s="77">
        <v>3</v>
      </c>
      <c r="T371" s="77">
        <v>22</v>
      </c>
      <c r="U371" s="77">
        <v>0.26300000000000001</v>
      </c>
      <c r="V371" s="77">
        <v>1.06</v>
      </c>
      <c r="W371" s="77">
        <v>2</v>
      </c>
      <c r="X371" s="77">
        <v>1</v>
      </c>
      <c r="Y371" s="77">
        <v>2</v>
      </c>
      <c r="Z371" s="77">
        <v>3</v>
      </c>
      <c r="AA371" s="77">
        <v>8</v>
      </c>
      <c r="AB371" s="77">
        <v>3</v>
      </c>
      <c r="AC371" s="77">
        <v>0</v>
      </c>
      <c r="AD371" s="77">
        <v>0</v>
      </c>
      <c r="AE371" s="77">
        <v>3</v>
      </c>
      <c r="AF371" s="77">
        <v>0</v>
      </c>
      <c r="AG371" s="77">
        <v>0</v>
      </c>
      <c r="AH371" s="77">
        <v>80</v>
      </c>
      <c r="AI371" s="77">
        <v>0</v>
      </c>
      <c r="AJ371" s="77">
        <v>2.67</v>
      </c>
      <c r="AK371" s="77">
        <v>0.36399999999999999</v>
      </c>
      <c r="AL371" s="77">
        <v>0.36799999999999999</v>
      </c>
      <c r="AM371" s="77">
        <v>0.73199999999999998</v>
      </c>
      <c r="AN371" s="77">
        <v>4.76</v>
      </c>
      <c r="AO371" s="77">
        <v>1.59</v>
      </c>
      <c r="AP371" s="77">
        <v>7.94</v>
      </c>
      <c r="AQ371" s="77">
        <v>3</v>
      </c>
      <c r="AR371" s="77">
        <v>14.12</v>
      </c>
    </row>
    <row r="372" spans="1:44" x14ac:dyDescent="0.2">
      <c r="A372" s="42" t="s">
        <v>1246</v>
      </c>
      <c r="B372" s="77" t="s">
        <v>243</v>
      </c>
      <c r="C372" s="77">
        <v>1</v>
      </c>
      <c r="D372" s="77">
        <v>2</v>
      </c>
      <c r="E372" s="77">
        <v>2.84</v>
      </c>
      <c r="F372" s="77">
        <v>17</v>
      </c>
      <c r="G372" s="77">
        <v>0</v>
      </c>
      <c r="H372" s="77">
        <v>0</v>
      </c>
      <c r="I372" s="77">
        <v>0</v>
      </c>
      <c r="J372" s="77">
        <v>0</v>
      </c>
      <c r="K372" s="77">
        <v>0</v>
      </c>
      <c r="L372" s="77">
        <v>19</v>
      </c>
      <c r="M372" s="77">
        <v>11</v>
      </c>
      <c r="N372" s="77">
        <v>6</v>
      </c>
      <c r="O372" s="77">
        <v>6</v>
      </c>
      <c r="P372" s="77">
        <v>3</v>
      </c>
      <c r="Q372" s="77">
        <v>10</v>
      </c>
      <c r="R372" s="77">
        <v>5</v>
      </c>
      <c r="S372" s="77">
        <v>23</v>
      </c>
      <c r="T372" s="77">
        <v>79</v>
      </c>
      <c r="U372" s="77">
        <v>0.16400000000000001</v>
      </c>
      <c r="V372" s="77">
        <v>1.1100000000000001</v>
      </c>
      <c r="W372" s="77">
        <v>2</v>
      </c>
      <c r="X372" s="77">
        <v>3</v>
      </c>
      <c r="Y372" s="77">
        <v>0</v>
      </c>
      <c r="Z372" s="77">
        <v>2</v>
      </c>
      <c r="AA372" s="77">
        <v>15</v>
      </c>
      <c r="AB372" s="77">
        <v>18</v>
      </c>
      <c r="AC372" s="77">
        <v>1</v>
      </c>
      <c r="AD372" s="77">
        <v>1</v>
      </c>
      <c r="AE372" s="77">
        <v>4</v>
      </c>
      <c r="AF372" s="77">
        <v>0</v>
      </c>
      <c r="AG372" s="77">
        <v>0</v>
      </c>
      <c r="AH372" s="77">
        <v>317</v>
      </c>
      <c r="AI372" s="77">
        <v>0.33300000000000002</v>
      </c>
      <c r="AJ372" s="77">
        <v>0.83</v>
      </c>
      <c r="AK372" s="77">
        <v>0.29099999999999998</v>
      </c>
      <c r="AL372" s="77">
        <v>0.38800000000000001</v>
      </c>
      <c r="AM372" s="77">
        <v>0.67900000000000005</v>
      </c>
      <c r="AN372" s="77">
        <v>10.89</v>
      </c>
      <c r="AO372" s="77">
        <v>4.74</v>
      </c>
      <c r="AP372" s="77">
        <v>5.21</v>
      </c>
      <c r="AQ372" s="77">
        <v>2.2999999999999998</v>
      </c>
      <c r="AR372" s="77">
        <v>16.68</v>
      </c>
    </row>
    <row r="373" spans="1:44" x14ac:dyDescent="0.2">
      <c r="A373" s="42" t="s">
        <v>1253</v>
      </c>
      <c r="B373" s="77" t="s">
        <v>243</v>
      </c>
      <c r="C373" s="77">
        <v>10</v>
      </c>
      <c r="D373" s="77">
        <v>14</v>
      </c>
      <c r="E373" s="77">
        <v>5.18</v>
      </c>
      <c r="F373" s="77">
        <v>29</v>
      </c>
      <c r="G373" s="77">
        <v>29</v>
      </c>
      <c r="H373" s="77">
        <v>2</v>
      </c>
      <c r="I373" s="77">
        <v>1</v>
      </c>
      <c r="J373" s="77">
        <v>0</v>
      </c>
      <c r="K373" s="77">
        <v>0</v>
      </c>
      <c r="L373" s="77">
        <v>170.1</v>
      </c>
      <c r="M373" s="77">
        <v>211</v>
      </c>
      <c r="N373" s="77">
        <v>107</v>
      </c>
      <c r="O373" s="77">
        <v>98</v>
      </c>
      <c r="P373" s="77">
        <v>25</v>
      </c>
      <c r="Q373" s="77">
        <v>48</v>
      </c>
      <c r="R373" s="77">
        <v>5</v>
      </c>
      <c r="S373" s="77">
        <v>133</v>
      </c>
      <c r="T373" s="77">
        <v>762</v>
      </c>
      <c r="U373" s="77">
        <v>0.30399999999999999</v>
      </c>
      <c r="V373" s="77">
        <v>1.52</v>
      </c>
      <c r="W373" s="77">
        <v>8</v>
      </c>
      <c r="X373" s="77">
        <v>0</v>
      </c>
      <c r="Y373" s="77">
        <v>0</v>
      </c>
      <c r="Z373" s="77">
        <v>7</v>
      </c>
      <c r="AA373" s="77">
        <v>134</v>
      </c>
      <c r="AB373" s="77">
        <v>228</v>
      </c>
      <c r="AC373" s="77">
        <v>3</v>
      </c>
      <c r="AD373" s="77">
        <v>1</v>
      </c>
      <c r="AE373" s="77">
        <v>18</v>
      </c>
      <c r="AF373" s="77">
        <v>8</v>
      </c>
      <c r="AG373" s="77">
        <v>0</v>
      </c>
      <c r="AH373" s="77">
        <v>2802</v>
      </c>
      <c r="AI373" s="77">
        <v>0.41699999999999998</v>
      </c>
      <c r="AJ373" s="77">
        <v>0.59</v>
      </c>
      <c r="AK373" s="77">
        <v>0.35199999999999998</v>
      </c>
      <c r="AL373" s="77">
        <v>0.48799999999999999</v>
      </c>
      <c r="AM373" s="77">
        <v>0.84</v>
      </c>
      <c r="AN373" s="77">
        <v>7.03</v>
      </c>
      <c r="AO373" s="77">
        <v>2.54</v>
      </c>
      <c r="AP373" s="77">
        <v>11.15</v>
      </c>
      <c r="AQ373" s="77">
        <v>2.77</v>
      </c>
      <c r="AR373" s="77">
        <v>16.45</v>
      </c>
    </row>
    <row r="374" spans="1:44" x14ac:dyDescent="0.2">
      <c r="A374" s="42" t="s">
        <v>1252</v>
      </c>
      <c r="B374" s="77" t="s">
        <v>243</v>
      </c>
      <c r="C374" s="77">
        <v>5</v>
      </c>
      <c r="D374" s="77">
        <v>12</v>
      </c>
      <c r="E374" s="77">
        <v>4.55</v>
      </c>
      <c r="F374" s="77">
        <v>29</v>
      </c>
      <c r="G374" s="77">
        <v>24</v>
      </c>
      <c r="H374" s="77">
        <v>0</v>
      </c>
      <c r="I374" s="77">
        <v>0</v>
      </c>
      <c r="J374" s="77">
        <v>0</v>
      </c>
      <c r="K374" s="77">
        <v>0</v>
      </c>
      <c r="L374" s="77">
        <v>140.1</v>
      </c>
      <c r="M374" s="77">
        <v>150</v>
      </c>
      <c r="N374" s="77">
        <v>79</v>
      </c>
      <c r="O374" s="77">
        <v>71</v>
      </c>
      <c r="P374" s="77">
        <v>18</v>
      </c>
      <c r="Q374" s="77">
        <v>55</v>
      </c>
      <c r="R374" s="77">
        <v>1</v>
      </c>
      <c r="S374" s="77">
        <v>77</v>
      </c>
      <c r="T374" s="77">
        <v>610</v>
      </c>
      <c r="U374" s="77">
        <v>0.27500000000000002</v>
      </c>
      <c r="V374" s="77">
        <v>1.46</v>
      </c>
      <c r="W374" s="77">
        <v>3</v>
      </c>
      <c r="X374" s="77">
        <v>3</v>
      </c>
      <c r="Y374" s="77">
        <v>2</v>
      </c>
      <c r="Z374" s="77">
        <v>11</v>
      </c>
      <c r="AA374" s="77">
        <v>115</v>
      </c>
      <c r="AB374" s="77">
        <v>210</v>
      </c>
      <c r="AC374" s="77">
        <v>7</v>
      </c>
      <c r="AD374" s="77">
        <v>0</v>
      </c>
      <c r="AE374" s="77">
        <v>4</v>
      </c>
      <c r="AF374" s="77">
        <v>4</v>
      </c>
      <c r="AG374" s="77">
        <v>1</v>
      </c>
      <c r="AH374" s="77">
        <v>2406</v>
      </c>
      <c r="AI374" s="77">
        <v>0.29399999999999998</v>
      </c>
      <c r="AJ374" s="77">
        <v>0.55000000000000004</v>
      </c>
      <c r="AK374" s="77">
        <v>0.34200000000000003</v>
      </c>
      <c r="AL374" s="77">
        <v>0.45300000000000001</v>
      </c>
      <c r="AM374" s="77">
        <v>0.79500000000000004</v>
      </c>
      <c r="AN374" s="77">
        <v>4.9400000000000004</v>
      </c>
      <c r="AO374" s="77">
        <v>3.53</v>
      </c>
      <c r="AP374" s="77">
        <v>9.6199999999999992</v>
      </c>
      <c r="AQ374" s="77">
        <v>1.4</v>
      </c>
      <c r="AR374" s="77">
        <v>17.14</v>
      </c>
    </row>
    <row r="375" spans="1:44" x14ac:dyDescent="0.2">
      <c r="A375" t="s">
        <v>1259</v>
      </c>
      <c r="B375" s="77" t="s">
        <v>243</v>
      </c>
      <c r="C375" s="77">
        <v>0</v>
      </c>
      <c r="D375" s="77">
        <v>0</v>
      </c>
      <c r="E375" s="77">
        <v>7.71</v>
      </c>
      <c r="F375" s="77">
        <v>1</v>
      </c>
      <c r="G375" s="77">
        <v>0</v>
      </c>
      <c r="H375" s="77">
        <v>0</v>
      </c>
      <c r="I375" s="77">
        <v>0</v>
      </c>
      <c r="J375" s="77">
        <v>0</v>
      </c>
      <c r="K375" s="77">
        <v>0</v>
      </c>
      <c r="L375" s="77">
        <v>2.1</v>
      </c>
      <c r="M375" s="77">
        <v>4</v>
      </c>
      <c r="N375" s="77">
        <v>3</v>
      </c>
      <c r="O375" s="77">
        <v>2</v>
      </c>
      <c r="P375" s="77">
        <v>1</v>
      </c>
      <c r="Q375" s="77">
        <v>2</v>
      </c>
      <c r="R375" s="77">
        <v>0</v>
      </c>
      <c r="S375" s="77">
        <v>0</v>
      </c>
      <c r="T375" s="77">
        <v>14</v>
      </c>
      <c r="U375" s="77">
        <v>0.33300000000000002</v>
      </c>
      <c r="V375" s="77">
        <v>2.57</v>
      </c>
      <c r="W375" s="77">
        <v>0</v>
      </c>
      <c r="X375" s="77">
        <v>0</v>
      </c>
      <c r="Y375" s="77">
        <v>0</v>
      </c>
      <c r="Z375" s="77">
        <v>1</v>
      </c>
      <c r="AA375" s="77">
        <v>4</v>
      </c>
      <c r="AB375" s="77">
        <v>4</v>
      </c>
      <c r="AC375" s="77">
        <v>0</v>
      </c>
      <c r="AD375" s="77">
        <v>0</v>
      </c>
      <c r="AE375" s="77">
        <v>0</v>
      </c>
      <c r="AF375" s="77">
        <v>0</v>
      </c>
      <c r="AG375" s="77">
        <v>0</v>
      </c>
      <c r="AH375" s="77">
        <v>49</v>
      </c>
      <c r="AI375" s="77" t="s">
        <v>342</v>
      </c>
      <c r="AJ375" s="77">
        <v>1</v>
      </c>
      <c r="AK375" s="77">
        <v>0.42899999999999999</v>
      </c>
      <c r="AL375" s="77">
        <v>0.66700000000000004</v>
      </c>
      <c r="AM375" s="77">
        <v>1.095</v>
      </c>
      <c r="AN375" s="77">
        <v>0</v>
      </c>
      <c r="AO375" s="77">
        <v>7.71</v>
      </c>
      <c r="AP375" s="77">
        <v>15.43</v>
      </c>
      <c r="AQ375" s="77">
        <v>0</v>
      </c>
      <c r="AR375" s="77">
        <v>21</v>
      </c>
    </row>
    <row r="376" spans="1:44" x14ac:dyDescent="0.2">
      <c r="A376" s="42" t="s">
        <v>1245</v>
      </c>
      <c r="B376" s="77" t="s">
        <v>243</v>
      </c>
      <c r="C376" s="77">
        <v>0</v>
      </c>
      <c r="D376" s="77">
        <v>1</v>
      </c>
      <c r="E376" s="77">
        <v>2.1800000000000002</v>
      </c>
      <c r="F376" s="77">
        <v>30</v>
      </c>
      <c r="G376" s="77">
        <v>0</v>
      </c>
      <c r="H376" s="77">
        <v>0</v>
      </c>
      <c r="I376" s="77">
        <v>0</v>
      </c>
      <c r="J376" s="77">
        <v>0</v>
      </c>
      <c r="K376" s="77">
        <v>0</v>
      </c>
      <c r="L376" s="77">
        <v>33</v>
      </c>
      <c r="M376" s="77">
        <v>20</v>
      </c>
      <c r="N376" s="77">
        <v>8</v>
      </c>
      <c r="O376" s="77">
        <v>8</v>
      </c>
      <c r="P376" s="77">
        <v>2</v>
      </c>
      <c r="Q376" s="77">
        <v>17</v>
      </c>
      <c r="R376" s="77">
        <v>2</v>
      </c>
      <c r="S376" s="77">
        <v>22</v>
      </c>
      <c r="T376" s="77">
        <v>136</v>
      </c>
      <c r="U376" s="77">
        <v>0.17399999999999999</v>
      </c>
      <c r="V376" s="77">
        <v>1.1200000000000001</v>
      </c>
      <c r="W376" s="77">
        <v>2</v>
      </c>
      <c r="X376" s="77">
        <v>6</v>
      </c>
      <c r="Y376" s="77">
        <v>10</v>
      </c>
      <c r="Z376" s="77">
        <v>2</v>
      </c>
      <c r="AA376" s="77">
        <v>33</v>
      </c>
      <c r="AB376" s="77">
        <v>42</v>
      </c>
      <c r="AC376" s="77">
        <v>2</v>
      </c>
      <c r="AD376" s="77">
        <v>0</v>
      </c>
      <c r="AE376" s="77">
        <v>2</v>
      </c>
      <c r="AF376" s="77">
        <v>0</v>
      </c>
      <c r="AG376" s="77">
        <v>0</v>
      </c>
      <c r="AH376" s="77">
        <v>552</v>
      </c>
      <c r="AI376" s="77">
        <v>0</v>
      </c>
      <c r="AJ376" s="77">
        <v>0.79</v>
      </c>
      <c r="AK376" s="77">
        <v>0.28699999999999998</v>
      </c>
      <c r="AL376" s="77">
        <v>0.27</v>
      </c>
      <c r="AM376" s="77">
        <v>0.55600000000000005</v>
      </c>
      <c r="AN376" s="77">
        <v>6</v>
      </c>
      <c r="AO376" s="77">
        <v>4.6399999999999997</v>
      </c>
      <c r="AP376" s="77">
        <v>5.45</v>
      </c>
      <c r="AQ376" s="77">
        <v>1.29</v>
      </c>
      <c r="AR376" s="77">
        <v>16.73</v>
      </c>
    </row>
    <row r="377" spans="1:44" x14ac:dyDescent="0.2">
      <c r="A377" s="42" t="s">
        <v>635</v>
      </c>
      <c r="B377" s="77" t="s">
        <v>243</v>
      </c>
      <c r="C377" s="77">
        <v>2</v>
      </c>
      <c r="D377" s="77">
        <v>5</v>
      </c>
      <c r="E377" s="77">
        <v>6.44</v>
      </c>
      <c r="F377" s="77">
        <v>10</v>
      </c>
      <c r="G377" s="77">
        <v>10</v>
      </c>
      <c r="H377" s="77">
        <v>0</v>
      </c>
      <c r="I377" s="77">
        <v>0</v>
      </c>
      <c r="J377" s="77">
        <v>0</v>
      </c>
      <c r="K377" s="77">
        <v>0</v>
      </c>
      <c r="L377" s="77">
        <v>57.1</v>
      </c>
      <c r="M377" s="77">
        <v>64</v>
      </c>
      <c r="N377" s="77">
        <v>43</v>
      </c>
      <c r="O377" s="77">
        <v>41</v>
      </c>
      <c r="P377" s="77">
        <v>8</v>
      </c>
      <c r="Q377" s="77">
        <v>18</v>
      </c>
      <c r="R377" s="77">
        <v>2</v>
      </c>
      <c r="S377" s="77">
        <v>38</v>
      </c>
      <c r="T377" s="77">
        <v>255</v>
      </c>
      <c r="U377" s="77">
        <v>0.27800000000000002</v>
      </c>
      <c r="V377" s="77">
        <v>1.43</v>
      </c>
      <c r="W377" s="77">
        <v>4</v>
      </c>
      <c r="X377" s="77">
        <v>0</v>
      </c>
      <c r="Y377" s="77">
        <v>0</v>
      </c>
      <c r="Z377" s="77">
        <v>5</v>
      </c>
      <c r="AA377" s="77">
        <v>57</v>
      </c>
      <c r="AB377" s="77">
        <v>74</v>
      </c>
      <c r="AC377" s="77">
        <v>0</v>
      </c>
      <c r="AD377" s="77">
        <v>1</v>
      </c>
      <c r="AE377" s="77">
        <v>2</v>
      </c>
      <c r="AF377" s="77">
        <v>0</v>
      </c>
      <c r="AG377" s="77">
        <v>0</v>
      </c>
      <c r="AH377" s="77">
        <v>931</v>
      </c>
      <c r="AI377" s="77">
        <v>0.28599999999999998</v>
      </c>
      <c r="AJ377" s="77">
        <v>0.77</v>
      </c>
      <c r="AK377" s="77">
        <v>0.33900000000000002</v>
      </c>
      <c r="AL377" s="77">
        <v>0.43</v>
      </c>
      <c r="AM377" s="77">
        <v>0.76900000000000002</v>
      </c>
      <c r="AN377" s="77">
        <v>5.97</v>
      </c>
      <c r="AO377" s="77">
        <v>2.83</v>
      </c>
      <c r="AP377" s="77">
        <v>10.050000000000001</v>
      </c>
      <c r="AQ377" s="77">
        <v>2.11</v>
      </c>
      <c r="AR377" s="77">
        <v>16.239999999999998</v>
      </c>
    </row>
    <row r="378" spans="1:44" x14ac:dyDescent="0.2">
      <c r="A378" t="s">
        <v>1243</v>
      </c>
      <c r="B378" s="77" t="s">
        <v>243</v>
      </c>
      <c r="C378" s="77">
        <v>0</v>
      </c>
      <c r="D378" s="77">
        <v>0</v>
      </c>
      <c r="E378" s="77">
        <v>0</v>
      </c>
      <c r="F378" s="77">
        <v>1</v>
      </c>
      <c r="G378" s="77">
        <v>0</v>
      </c>
      <c r="H378" s="77">
        <v>0</v>
      </c>
      <c r="I378" s="77">
        <v>0</v>
      </c>
      <c r="J378" s="77">
        <v>0</v>
      </c>
      <c r="K378" s="77">
        <v>0</v>
      </c>
      <c r="L378" s="77">
        <v>1</v>
      </c>
      <c r="M378" s="77">
        <v>0</v>
      </c>
      <c r="N378" s="77">
        <v>0</v>
      </c>
      <c r="O378" s="77">
        <v>0</v>
      </c>
      <c r="P378" s="77">
        <v>0</v>
      </c>
      <c r="Q378" s="77">
        <v>0</v>
      </c>
      <c r="R378" s="77">
        <v>0</v>
      </c>
      <c r="S378" s="77">
        <v>0</v>
      </c>
      <c r="T378" s="77">
        <v>3</v>
      </c>
      <c r="U378" s="77">
        <v>0</v>
      </c>
      <c r="V378" s="77">
        <v>0</v>
      </c>
      <c r="W378" s="77">
        <v>0</v>
      </c>
      <c r="X378" s="77">
        <v>1</v>
      </c>
      <c r="Y378" s="77">
        <v>0</v>
      </c>
      <c r="Z378" s="77">
        <v>0</v>
      </c>
      <c r="AA378" s="77">
        <v>1</v>
      </c>
      <c r="AB378" s="77">
        <v>2</v>
      </c>
      <c r="AC378" s="77">
        <v>0</v>
      </c>
      <c r="AD378" s="77">
        <v>0</v>
      </c>
      <c r="AE378" s="77">
        <v>0</v>
      </c>
      <c r="AF378" s="77">
        <v>0</v>
      </c>
      <c r="AG378" s="77">
        <v>0</v>
      </c>
      <c r="AH378" s="77">
        <v>15</v>
      </c>
      <c r="AI378" s="77" t="s">
        <v>342</v>
      </c>
      <c r="AJ378" s="77">
        <v>0.5</v>
      </c>
      <c r="AK378" s="77">
        <v>0</v>
      </c>
      <c r="AL378" s="77">
        <v>0</v>
      </c>
      <c r="AM378" s="77">
        <v>0</v>
      </c>
      <c r="AN378" s="77">
        <v>0</v>
      </c>
      <c r="AO378" s="77">
        <v>0</v>
      </c>
      <c r="AP378" s="77">
        <v>0</v>
      </c>
      <c r="AQ378" s="77" t="s">
        <v>342</v>
      </c>
      <c r="AR378" s="77">
        <v>15</v>
      </c>
    </row>
    <row r="379" spans="1:44" x14ac:dyDescent="0.2">
      <c r="A379" t="s">
        <v>892</v>
      </c>
      <c r="B379" s="77" t="s">
        <v>243</v>
      </c>
      <c r="C379" s="77">
        <v>0</v>
      </c>
      <c r="D379" s="77">
        <v>0</v>
      </c>
      <c r="E379" s="77">
        <v>11.81</v>
      </c>
      <c r="F379" s="77">
        <v>3</v>
      </c>
      <c r="G379" s="77">
        <v>0</v>
      </c>
      <c r="H379" s="77">
        <v>0</v>
      </c>
      <c r="I379" s="77">
        <v>0</v>
      </c>
      <c r="J379" s="77">
        <v>0</v>
      </c>
      <c r="K379" s="77">
        <v>0</v>
      </c>
      <c r="L379" s="77">
        <v>5.0999999999999996</v>
      </c>
      <c r="M379" s="77">
        <v>11</v>
      </c>
      <c r="N379" s="77">
        <v>7</v>
      </c>
      <c r="O379" s="77">
        <v>7</v>
      </c>
      <c r="P379" s="77">
        <v>0</v>
      </c>
      <c r="Q379" s="77">
        <v>2</v>
      </c>
      <c r="R379" s="77">
        <v>0</v>
      </c>
      <c r="S379" s="77">
        <v>4</v>
      </c>
      <c r="T379" s="77">
        <v>28</v>
      </c>
      <c r="U379" s="77">
        <v>0.42299999999999999</v>
      </c>
      <c r="V379" s="77">
        <v>2.44</v>
      </c>
      <c r="W379" s="77">
        <v>0</v>
      </c>
      <c r="X379" s="77">
        <v>1</v>
      </c>
      <c r="Y379" s="77">
        <v>0</v>
      </c>
      <c r="Z379" s="77">
        <v>0</v>
      </c>
      <c r="AA379" s="77">
        <v>7</v>
      </c>
      <c r="AB379" s="77">
        <v>4</v>
      </c>
      <c r="AC379" s="77">
        <v>0</v>
      </c>
      <c r="AD379" s="77">
        <v>0</v>
      </c>
      <c r="AE379" s="77">
        <v>0</v>
      </c>
      <c r="AF379" s="77">
        <v>0</v>
      </c>
      <c r="AG379" s="77">
        <v>0</v>
      </c>
      <c r="AH379" s="77">
        <v>109</v>
      </c>
      <c r="AI379" s="77" t="s">
        <v>342</v>
      </c>
      <c r="AJ379" s="77">
        <v>1.75</v>
      </c>
      <c r="AK379" s="77">
        <v>0.46400000000000002</v>
      </c>
      <c r="AL379" s="77">
        <v>0.73099999999999998</v>
      </c>
      <c r="AM379" s="77">
        <v>1.1950000000000001</v>
      </c>
      <c r="AN379" s="77">
        <v>6.75</v>
      </c>
      <c r="AO379" s="77">
        <v>3.38</v>
      </c>
      <c r="AP379" s="77">
        <v>18.559999999999999</v>
      </c>
      <c r="AQ379" s="77">
        <v>2</v>
      </c>
      <c r="AR379" s="77">
        <v>20.440000000000001</v>
      </c>
    </row>
    <row r="380" spans="1:44" x14ac:dyDescent="0.2">
      <c r="A380" s="42" t="s">
        <v>935</v>
      </c>
      <c r="B380" s="77" t="s">
        <v>243</v>
      </c>
      <c r="C380" s="77">
        <v>2</v>
      </c>
      <c r="D380" s="77">
        <v>3</v>
      </c>
      <c r="E380" s="77">
        <v>6.84</v>
      </c>
      <c r="F380" s="77">
        <v>27</v>
      </c>
      <c r="G380" s="77">
        <v>0</v>
      </c>
      <c r="H380" s="77">
        <v>0</v>
      </c>
      <c r="I380" s="77">
        <v>0</v>
      </c>
      <c r="J380" s="77">
        <v>1</v>
      </c>
      <c r="K380" s="77">
        <v>2</v>
      </c>
      <c r="L380" s="77">
        <v>25</v>
      </c>
      <c r="M380" s="77">
        <v>33</v>
      </c>
      <c r="N380" s="77">
        <v>19</v>
      </c>
      <c r="O380" s="77">
        <v>19</v>
      </c>
      <c r="P380" s="77">
        <v>1</v>
      </c>
      <c r="Q380" s="77">
        <v>15</v>
      </c>
      <c r="R380" s="77">
        <v>1</v>
      </c>
      <c r="S380" s="77">
        <v>22</v>
      </c>
      <c r="T380" s="77">
        <v>122</v>
      </c>
      <c r="U380" s="77">
        <v>0.314</v>
      </c>
      <c r="V380" s="77">
        <v>1.92</v>
      </c>
      <c r="W380" s="77">
        <v>1</v>
      </c>
      <c r="X380" s="77">
        <v>10</v>
      </c>
      <c r="Y380" s="77">
        <v>7</v>
      </c>
      <c r="Z380" s="77">
        <v>1</v>
      </c>
      <c r="AA380" s="77">
        <v>17</v>
      </c>
      <c r="AB380" s="77">
        <v>34</v>
      </c>
      <c r="AC380" s="77">
        <v>4</v>
      </c>
      <c r="AD380" s="77">
        <v>0</v>
      </c>
      <c r="AE380" s="77">
        <v>3</v>
      </c>
      <c r="AF380" s="77">
        <v>0</v>
      </c>
      <c r="AG380" s="77">
        <v>0</v>
      </c>
      <c r="AH380" s="77">
        <v>494</v>
      </c>
      <c r="AI380" s="77">
        <v>0.4</v>
      </c>
      <c r="AJ380" s="77">
        <v>0.5</v>
      </c>
      <c r="AK380" s="77">
        <v>0.40500000000000003</v>
      </c>
      <c r="AL380" s="77">
        <v>0.39</v>
      </c>
      <c r="AM380" s="77">
        <v>0.79500000000000004</v>
      </c>
      <c r="AN380" s="77">
        <v>7.92</v>
      </c>
      <c r="AO380" s="77">
        <v>5.4</v>
      </c>
      <c r="AP380" s="77">
        <v>11.88</v>
      </c>
      <c r="AQ380" s="77">
        <v>1.47</v>
      </c>
      <c r="AR380" s="77">
        <v>19.760000000000002</v>
      </c>
    </row>
    <row r="381" spans="1:44" x14ac:dyDescent="0.2">
      <c r="A381" t="s">
        <v>1244</v>
      </c>
      <c r="B381" s="77" t="s">
        <v>243</v>
      </c>
      <c r="C381" s="77">
        <v>1</v>
      </c>
      <c r="D381" s="77">
        <v>0</v>
      </c>
      <c r="E381" s="77">
        <v>0.96</v>
      </c>
      <c r="F381" s="77">
        <v>9</v>
      </c>
      <c r="G381" s="77">
        <v>0</v>
      </c>
      <c r="H381" s="77">
        <v>0</v>
      </c>
      <c r="I381" s="77">
        <v>0</v>
      </c>
      <c r="J381" s="77">
        <v>0</v>
      </c>
      <c r="K381" s="77">
        <v>0</v>
      </c>
      <c r="L381" s="77">
        <v>9.1</v>
      </c>
      <c r="M381" s="77">
        <v>6</v>
      </c>
      <c r="N381" s="77">
        <v>1</v>
      </c>
      <c r="O381" s="77">
        <v>1</v>
      </c>
      <c r="P381" s="77">
        <v>0</v>
      </c>
      <c r="Q381" s="77">
        <v>2</v>
      </c>
      <c r="R381" s="77">
        <v>0</v>
      </c>
      <c r="S381" s="77">
        <v>8</v>
      </c>
      <c r="T381" s="77">
        <v>35</v>
      </c>
      <c r="U381" s="77">
        <v>0.182</v>
      </c>
      <c r="V381" s="77">
        <v>0.86</v>
      </c>
      <c r="W381" s="77">
        <v>0</v>
      </c>
      <c r="X381" s="77">
        <v>2</v>
      </c>
      <c r="Y381" s="77">
        <v>2</v>
      </c>
      <c r="Z381" s="77">
        <v>2</v>
      </c>
      <c r="AA381" s="77">
        <v>9</v>
      </c>
      <c r="AB381" s="77">
        <v>10</v>
      </c>
      <c r="AC381" s="77">
        <v>0</v>
      </c>
      <c r="AD381" s="77">
        <v>0</v>
      </c>
      <c r="AE381" s="77">
        <v>0</v>
      </c>
      <c r="AF381" s="77">
        <v>0</v>
      </c>
      <c r="AG381" s="77">
        <v>0</v>
      </c>
      <c r="AH381" s="77">
        <v>142</v>
      </c>
      <c r="AI381" s="77">
        <v>1</v>
      </c>
      <c r="AJ381" s="77">
        <v>0.9</v>
      </c>
      <c r="AK381" s="77">
        <v>0.22900000000000001</v>
      </c>
      <c r="AL381" s="77">
        <v>0.21199999999999999</v>
      </c>
      <c r="AM381" s="77">
        <v>0.441</v>
      </c>
      <c r="AN381" s="77">
        <v>7.71</v>
      </c>
      <c r="AO381" s="77">
        <v>1.93</v>
      </c>
      <c r="AP381" s="77">
        <v>5.79</v>
      </c>
      <c r="AQ381" s="77">
        <v>4</v>
      </c>
      <c r="AR381" s="77">
        <v>15.21</v>
      </c>
    </row>
    <row r="382" spans="1:44" x14ac:dyDescent="0.2">
      <c r="A382" t="s">
        <v>937</v>
      </c>
      <c r="B382" s="77" t="s">
        <v>243</v>
      </c>
      <c r="C382" s="77">
        <v>4</v>
      </c>
      <c r="D382" s="77">
        <v>3</v>
      </c>
      <c r="E382" s="77">
        <v>4.38</v>
      </c>
      <c r="F382" s="77">
        <v>8</v>
      </c>
      <c r="G382" s="77">
        <v>8</v>
      </c>
      <c r="H382" s="77">
        <v>2</v>
      </c>
      <c r="I382" s="77">
        <v>2</v>
      </c>
      <c r="J382" s="77">
        <v>0</v>
      </c>
      <c r="K382" s="77">
        <v>0</v>
      </c>
      <c r="L382" s="77">
        <v>51.1</v>
      </c>
      <c r="M382" s="77">
        <v>50</v>
      </c>
      <c r="N382" s="77">
        <v>25</v>
      </c>
      <c r="O382" s="77">
        <v>25</v>
      </c>
      <c r="P382" s="77">
        <v>3</v>
      </c>
      <c r="Q382" s="77">
        <v>19</v>
      </c>
      <c r="R382" s="77">
        <v>1</v>
      </c>
      <c r="S382" s="77">
        <v>35</v>
      </c>
      <c r="T382" s="77">
        <v>207</v>
      </c>
      <c r="U382" s="77">
        <v>0.26900000000000002</v>
      </c>
      <c r="V382" s="77">
        <v>1.34</v>
      </c>
      <c r="W382" s="77">
        <v>1</v>
      </c>
      <c r="X382" s="77">
        <v>0</v>
      </c>
      <c r="Y382" s="77">
        <v>0</v>
      </c>
      <c r="Z382" s="77">
        <v>13</v>
      </c>
      <c r="AA382" s="77">
        <v>66</v>
      </c>
      <c r="AB382" s="77">
        <v>36</v>
      </c>
      <c r="AC382" s="77">
        <v>1</v>
      </c>
      <c r="AD382" s="77">
        <v>0</v>
      </c>
      <c r="AE382" s="77">
        <v>0</v>
      </c>
      <c r="AF382" s="77">
        <v>4</v>
      </c>
      <c r="AG382" s="77">
        <v>1</v>
      </c>
      <c r="AH382" s="77">
        <v>777</v>
      </c>
      <c r="AI382" s="77">
        <v>0.57099999999999995</v>
      </c>
      <c r="AJ382" s="77">
        <v>1.83</v>
      </c>
      <c r="AK382" s="77">
        <v>0.34</v>
      </c>
      <c r="AL382" s="77">
        <v>0.40300000000000002</v>
      </c>
      <c r="AM382" s="77">
        <v>0.74299999999999999</v>
      </c>
      <c r="AN382" s="77">
        <v>6.14</v>
      </c>
      <c r="AO382" s="77">
        <v>3.33</v>
      </c>
      <c r="AP382" s="77">
        <v>8.77</v>
      </c>
      <c r="AQ382" s="77">
        <v>1.84</v>
      </c>
      <c r="AR382" s="77">
        <v>15.14</v>
      </c>
    </row>
    <row r="383" spans="1:44" x14ac:dyDescent="0.2">
      <c r="A383" s="42" t="s">
        <v>1254</v>
      </c>
      <c r="B383" s="77" t="s">
        <v>243</v>
      </c>
      <c r="C383" s="77">
        <v>2</v>
      </c>
      <c r="D383" s="77">
        <v>1</v>
      </c>
      <c r="E383" s="77">
        <v>5.91</v>
      </c>
      <c r="F383" s="77">
        <v>26</v>
      </c>
      <c r="G383" s="77">
        <v>0</v>
      </c>
      <c r="H383" s="77">
        <v>0</v>
      </c>
      <c r="I383" s="77">
        <v>0</v>
      </c>
      <c r="J383" s="77">
        <v>0</v>
      </c>
      <c r="K383" s="77">
        <v>1</v>
      </c>
      <c r="L383" s="77">
        <v>21.1</v>
      </c>
      <c r="M383" s="77">
        <v>30</v>
      </c>
      <c r="N383" s="77">
        <v>14</v>
      </c>
      <c r="O383" s="77">
        <v>14</v>
      </c>
      <c r="P383" s="77">
        <v>2</v>
      </c>
      <c r="Q383" s="77">
        <v>7</v>
      </c>
      <c r="R383" s="77">
        <v>1</v>
      </c>
      <c r="S383" s="77">
        <v>21</v>
      </c>
      <c r="T383" s="77">
        <v>97</v>
      </c>
      <c r="U383" s="77">
        <v>0.33700000000000002</v>
      </c>
      <c r="V383" s="77">
        <v>1.73</v>
      </c>
      <c r="W383" s="77">
        <v>1</v>
      </c>
      <c r="X383" s="77">
        <v>2</v>
      </c>
      <c r="Y383" s="77">
        <v>4</v>
      </c>
      <c r="Z383" s="77">
        <v>1</v>
      </c>
      <c r="AA383" s="77">
        <v>20</v>
      </c>
      <c r="AB383" s="77">
        <v>18</v>
      </c>
      <c r="AC383" s="77">
        <v>1</v>
      </c>
      <c r="AD383" s="77">
        <v>0</v>
      </c>
      <c r="AE383" s="77">
        <v>3</v>
      </c>
      <c r="AF383" s="77">
        <v>3</v>
      </c>
      <c r="AG383" s="77">
        <v>0</v>
      </c>
      <c r="AH383" s="77">
        <v>369</v>
      </c>
      <c r="AI383" s="77">
        <v>0.66700000000000004</v>
      </c>
      <c r="AJ383" s="77">
        <v>1.1100000000000001</v>
      </c>
      <c r="AK383" s="77">
        <v>0.39200000000000002</v>
      </c>
      <c r="AL383" s="77">
        <v>0.51700000000000002</v>
      </c>
      <c r="AM383" s="77">
        <v>0.90900000000000003</v>
      </c>
      <c r="AN383" s="77">
        <v>8.86</v>
      </c>
      <c r="AO383" s="77">
        <v>2.95</v>
      </c>
      <c r="AP383" s="77">
        <v>12.66</v>
      </c>
      <c r="AQ383" s="77">
        <v>3</v>
      </c>
      <c r="AR383" s="77">
        <v>17.3</v>
      </c>
    </row>
    <row r="384" spans="1:44" x14ac:dyDescent="0.2">
      <c r="A384" t="s">
        <v>1257</v>
      </c>
      <c r="B384" s="77" t="s">
        <v>243</v>
      </c>
      <c r="C384" s="77">
        <v>1</v>
      </c>
      <c r="D384" s="77">
        <v>0</v>
      </c>
      <c r="E384" s="77">
        <v>6.75</v>
      </c>
      <c r="F384" s="77">
        <v>3</v>
      </c>
      <c r="G384" s="77">
        <v>0</v>
      </c>
      <c r="H384" s="77">
        <v>0</v>
      </c>
      <c r="I384" s="77">
        <v>0</v>
      </c>
      <c r="J384" s="77">
        <v>0</v>
      </c>
      <c r="K384" s="77">
        <v>0</v>
      </c>
      <c r="L384" s="77">
        <v>4</v>
      </c>
      <c r="M384" s="77">
        <v>6</v>
      </c>
      <c r="N384" s="77">
        <v>3</v>
      </c>
      <c r="O384" s="77">
        <v>3</v>
      </c>
      <c r="P384" s="77">
        <v>0</v>
      </c>
      <c r="Q384" s="77">
        <v>1</v>
      </c>
      <c r="R384" s="77">
        <v>0</v>
      </c>
      <c r="S384" s="77">
        <v>3</v>
      </c>
      <c r="T384" s="77">
        <v>19</v>
      </c>
      <c r="U384" s="77">
        <v>0.33300000000000002</v>
      </c>
      <c r="V384" s="77">
        <v>1.75</v>
      </c>
      <c r="W384" s="77">
        <v>0</v>
      </c>
      <c r="X384" s="77">
        <v>2</v>
      </c>
      <c r="Y384" s="77">
        <v>0</v>
      </c>
      <c r="Z384" s="77">
        <v>0</v>
      </c>
      <c r="AA384" s="77">
        <v>5</v>
      </c>
      <c r="AB384" s="77">
        <v>4</v>
      </c>
      <c r="AC384" s="77">
        <v>0</v>
      </c>
      <c r="AD384" s="77">
        <v>0</v>
      </c>
      <c r="AE384" s="77">
        <v>0</v>
      </c>
      <c r="AF384" s="77">
        <v>0</v>
      </c>
      <c r="AG384" s="77">
        <v>0</v>
      </c>
      <c r="AH384" s="77">
        <v>71</v>
      </c>
      <c r="AI384" s="77">
        <v>1</v>
      </c>
      <c r="AJ384" s="77">
        <v>1.25</v>
      </c>
      <c r="AK384" s="77">
        <v>0.36799999999999999</v>
      </c>
      <c r="AL384" s="77">
        <v>0.44400000000000001</v>
      </c>
      <c r="AM384" s="77">
        <v>0.81299999999999994</v>
      </c>
      <c r="AN384" s="77">
        <v>6.75</v>
      </c>
      <c r="AO384" s="77">
        <v>2.25</v>
      </c>
      <c r="AP384" s="77">
        <v>13.5</v>
      </c>
      <c r="AQ384" s="77">
        <v>3</v>
      </c>
      <c r="AR384" s="77">
        <v>17.75</v>
      </c>
    </row>
    <row r="385" spans="1:44" x14ac:dyDescent="0.2">
      <c r="A385" s="42" t="s">
        <v>1256</v>
      </c>
      <c r="B385" s="77" t="s">
        <v>243</v>
      </c>
      <c r="C385" s="77">
        <v>3</v>
      </c>
      <c r="D385" s="77">
        <v>6</v>
      </c>
      <c r="E385" s="77">
        <v>6.2</v>
      </c>
      <c r="F385" s="77">
        <v>27</v>
      </c>
      <c r="G385" s="77">
        <v>12</v>
      </c>
      <c r="H385" s="77">
        <v>0</v>
      </c>
      <c r="I385" s="77">
        <v>0</v>
      </c>
      <c r="J385" s="77">
        <v>0</v>
      </c>
      <c r="K385" s="77">
        <v>0</v>
      </c>
      <c r="L385" s="77">
        <v>78.099999999999994</v>
      </c>
      <c r="M385" s="77">
        <v>103</v>
      </c>
      <c r="N385" s="77">
        <v>65</v>
      </c>
      <c r="O385" s="77">
        <v>54</v>
      </c>
      <c r="P385" s="77">
        <v>9</v>
      </c>
      <c r="Q385" s="77">
        <v>30</v>
      </c>
      <c r="R385" s="77">
        <v>2</v>
      </c>
      <c r="S385" s="77">
        <v>51</v>
      </c>
      <c r="T385" s="77">
        <v>365</v>
      </c>
      <c r="U385" s="77">
        <v>0.31900000000000001</v>
      </c>
      <c r="V385" s="77">
        <v>1.7</v>
      </c>
      <c r="W385" s="77">
        <v>7</v>
      </c>
      <c r="X385" s="77">
        <v>4</v>
      </c>
      <c r="Y385" s="77">
        <v>2</v>
      </c>
      <c r="Z385" s="77">
        <v>12</v>
      </c>
      <c r="AA385" s="77">
        <v>108</v>
      </c>
      <c r="AB385" s="77">
        <v>65</v>
      </c>
      <c r="AC385" s="77">
        <v>6</v>
      </c>
      <c r="AD385" s="77">
        <v>0</v>
      </c>
      <c r="AE385" s="77">
        <v>2</v>
      </c>
      <c r="AF385" s="77">
        <v>2</v>
      </c>
      <c r="AG385" s="77">
        <v>0</v>
      </c>
      <c r="AH385" s="77">
        <v>1355</v>
      </c>
      <c r="AI385" s="77">
        <v>0.33300000000000002</v>
      </c>
      <c r="AJ385" s="77">
        <v>1.66</v>
      </c>
      <c r="AK385" s="77">
        <v>0.38700000000000001</v>
      </c>
      <c r="AL385" s="77">
        <v>0.46400000000000002</v>
      </c>
      <c r="AM385" s="77">
        <v>0.85099999999999998</v>
      </c>
      <c r="AN385" s="77">
        <v>5.86</v>
      </c>
      <c r="AO385" s="77">
        <v>3.45</v>
      </c>
      <c r="AP385" s="77">
        <v>11.83</v>
      </c>
      <c r="AQ385" s="77">
        <v>1.7</v>
      </c>
      <c r="AR385" s="77">
        <v>17.3</v>
      </c>
    </row>
    <row r="386" spans="1:44" x14ac:dyDescent="0.2">
      <c r="A386" t="s">
        <v>1249</v>
      </c>
      <c r="B386" s="77" t="s">
        <v>243</v>
      </c>
      <c r="C386" s="77">
        <v>0</v>
      </c>
      <c r="D386" s="77">
        <v>0</v>
      </c>
      <c r="E386" s="77">
        <v>4.1500000000000004</v>
      </c>
      <c r="F386" s="77">
        <v>8</v>
      </c>
      <c r="G386" s="77">
        <v>0</v>
      </c>
      <c r="H386" s="77">
        <v>0</v>
      </c>
      <c r="I386" s="77">
        <v>0</v>
      </c>
      <c r="J386" s="77">
        <v>0</v>
      </c>
      <c r="K386" s="77">
        <v>0</v>
      </c>
      <c r="L386" s="77">
        <v>8.1999999999999993</v>
      </c>
      <c r="M386" s="77">
        <v>10</v>
      </c>
      <c r="N386" s="77">
        <v>4</v>
      </c>
      <c r="O386" s="77">
        <v>4</v>
      </c>
      <c r="P386" s="77">
        <v>0</v>
      </c>
      <c r="Q386" s="77">
        <v>4</v>
      </c>
      <c r="R386" s="77">
        <v>3</v>
      </c>
      <c r="S386" s="77">
        <v>7</v>
      </c>
      <c r="T386" s="77">
        <v>39</v>
      </c>
      <c r="U386" s="77">
        <v>0.313</v>
      </c>
      <c r="V386" s="77">
        <v>1.62</v>
      </c>
      <c r="W386" s="77">
        <v>0</v>
      </c>
      <c r="X386" s="77">
        <v>4</v>
      </c>
      <c r="Y386" s="77">
        <v>0</v>
      </c>
      <c r="Z386" s="77">
        <v>1</v>
      </c>
      <c r="AA386" s="77">
        <v>14</v>
      </c>
      <c r="AB386" s="77">
        <v>4</v>
      </c>
      <c r="AC386" s="77">
        <v>0</v>
      </c>
      <c r="AD386" s="77">
        <v>0</v>
      </c>
      <c r="AE386" s="77">
        <v>3</v>
      </c>
      <c r="AF386" s="77">
        <v>0</v>
      </c>
      <c r="AG386" s="77">
        <v>0</v>
      </c>
      <c r="AH386" s="77">
        <v>145</v>
      </c>
      <c r="AI386" s="77" t="s">
        <v>342</v>
      </c>
      <c r="AJ386" s="77">
        <v>3.5</v>
      </c>
      <c r="AK386" s="77">
        <v>0.36799999999999999</v>
      </c>
      <c r="AL386" s="77">
        <v>0.375</v>
      </c>
      <c r="AM386" s="77">
        <v>0.74299999999999999</v>
      </c>
      <c r="AN386" s="77">
        <v>7.27</v>
      </c>
      <c r="AO386" s="77">
        <v>4.1500000000000004</v>
      </c>
      <c r="AP386" s="77">
        <v>10.38</v>
      </c>
      <c r="AQ386" s="77">
        <v>1.75</v>
      </c>
      <c r="AR386" s="77">
        <v>16.73</v>
      </c>
    </row>
    <row r="387" spans="1:44" x14ac:dyDescent="0.2">
      <c r="A387" t="s">
        <v>887</v>
      </c>
      <c r="B387" s="77" t="s">
        <v>243</v>
      </c>
      <c r="C387" s="77">
        <v>0</v>
      </c>
      <c r="D387" s="77">
        <v>5</v>
      </c>
      <c r="E387" s="77">
        <v>6.13</v>
      </c>
      <c r="F387" s="77">
        <v>8</v>
      </c>
      <c r="G387" s="77">
        <v>8</v>
      </c>
      <c r="H387" s="77">
        <v>0</v>
      </c>
      <c r="I387" s="77">
        <v>0</v>
      </c>
      <c r="J387" s="77">
        <v>0</v>
      </c>
      <c r="K387" s="77">
        <v>0</v>
      </c>
      <c r="L387" s="77">
        <v>39.200000000000003</v>
      </c>
      <c r="M387" s="77">
        <v>62</v>
      </c>
      <c r="N387" s="77">
        <v>32</v>
      </c>
      <c r="O387" s="77">
        <v>27</v>
      </c>
      <c r="P387" s="77">
        <v>8</v>
      </c>
      <c r="Q387" s="77">
        <v>20</v>
      </c>
      <c r="R387" s="77">
        <v>0</v>
      </c>
      <c r="S387" s="77">
        <v>22</v>
      </c>
      <c r="T387" s="77">
        <v>198</v>
      </c>
      <c r="U387" s="77">
        <v>0.35599999999999998</v>
      </c>
      <c r="V387" s="77">
        <v>2.0699999999999998</v>
      </c>
      <c r="W387" s="77">
        <v>1</v>
      </c>
      <c r="X387" s="77">
        <v>0</v>
      </c>
      <c r="Y387" s="77">
        <v>0</v>
      </c>
      <c r="Z387" s="77">
        <v>5</v>
      </c>
      <c r="AA387" s="77">
        <v>47</v>
      </c>
      <c r="AB387" s="77">
        <v>46</v>
      </c>
      <c r="AC387" s="77">
        <v>0</v>
      </c>
      <c r="AD387" s="77">
        <v>0</v>
      </c>
      <c r="AE387" s="77">
        <v>1</v>
      </c>
      <c r="AF387" s="77">
        <v>1</v>
      </c>
      <c r="AG387" s="77">
        <v>0</v>
      </c>
      <c r="AH387" s="77">
        <v>782</v>
      </c>
      <c r="AI387" s="77">
        <v>0</v>
      </c>
      <c r="AJ387" s="77">
        <v>1.02</v>
      </c>
      <c r="AK387" s="77">
        <v>0.41899999999999998</v>
      </c>
      <c r="AL387" s="77">
        <v>0.56899999999999995</v>
      </c>
      <c r="AM387" s="77">
        <v>0.98799999999999999</v>
      </c>
      <c r="AN387" s="77">
        <v>4.99</v>
      </c>
      <c r="AO387" s="77">
        <v>4.54</v>
      </c>
      <c r="AP387" s="77">
        <v>14.07</v>
      </c>
      <c r="AQ387" s="77">
        <v>1.1000000000000001</v>
      </c>
      <c r="AR387" s="77">
        <v>19.71</v>
      </c>
    </row>
    <row r="388" spans="1:44" x14ac:dyDescent="0.2">
      <c r="A388" t="s">
        <v>932</v>
      </c>
      <c r="B388" s="77" t="s">
        <v>243</v>
      </c>
      <c r="C388" s="77">
        <v>0</v>
      </c>
      <c r="D388" s="77">
        <v>1</v>
      </c>
      <c r="E388" s="77">
        <v>9</v>
      </c>
      <c r="F388" s="77">
        <v>8</v>
      </c>
      <c r="G388" s="77">
        <v>4</v>
      </c>
      <c r="H388" s="77">
        <v>0</v>
      </c>
      <c r="I388" s="77">
        <v>0</v>
      </c>
      <c r="J388" s="77">
        <v>0</v>
      </c>
      <c r="K388" s="77">
        <v>0</v>
      </c>
      <c r="L388" s="77">
        <v>23</v>
      </c>
      <c r="M388" s="77">
        <v>31</v>
      </c>
      <c r="N388" s="77">
        <v>24</v>
      </c>
      <c r="O388" s="77">
        <v>23</v>
      </c>
      <c r="P388" s="77">
        <v>6</v>
      </c>
      <c r="Q388" s="77">
        <v>10</v>
      </c>
      <c r="R388" s="77">
        <v>0</v>
      </c>
      <c r="S388" s="77">
        <v>17</v>
      </c>
      <c r="T388" s="77">
        <v>111</v>
      </c>
      <c r="U388" s="77">
        <v>0.32</v>
      </c>
      <c r="V388" s="77">
        <v>1.78</v>
      </c>
      <c r="W388" s="77">
        <v>3</v>
      </c>
      <c r="X388" s="77">
        <v>0</v>
      </c>
      <c r="Y388" s="77">
        <v>1</v>
      </c>
      <c r="Z388" s="77">
        <v>3</v>
      </c>
      <c r="AA388" s="77">
        <v>30</v>
      </c>
      <c r="AB388" s="77">
        <v>20</v>
      </c>
      <c r="AC388" s="77">
        <v>2</v>
      </c>
      <c r="AD388" s="77">
        <v>0</v>
      </c>
      <c r="AE388" s="77">
        <v>1</v>
      </c>
      <c r="AF388" s="77">
        <v>0</v>
      </c>
      <c r="AG388" s="77">
        <v>0</v>
      </c>
      <c r="AH388" s="77">
        <v>416</v>
      </c>
      <c r="AI388" s="77">
        <v>0</v>
      </c>
      <c r="AJ388" s="77">
        <v>1.5</v>
      </c>
      <c r="AK388" s="77">
        <v>0.39600000000000002</v>
      </c>
      <c r="AL388" s="77">
        <v>0.52600000000000002</v>
      </c>
      <c r="AM388" s="77">
        <v>0.92200000000000004</v>
      </c>
      <c r="AN388" s="77">
        <v>6.65</v>
      </c>
      <c r="AO388" s="77">
        <v>3.91</v>
      </c>
      <c r="AP388" s="77">
        <v>12.13</v>
      </c>
      <c r="AQ388" s="77">
        <v>1.7</v>
      </c>
      <c r="AR388" s="77">
        <v>18.09</v>
      </c>
    </row>
    <row r="389" spans="1:44" s="147" customFormat="1" x14ac:dyDescent="0.2">
      <c r="A389" t="s">
        <v>938</v>
      </c>
      <c r="B389" s="77" t="s">
        <v>243</v>
      </c>
      <c r="C389" s="77">
        <v>1</v>
      </c>
      <c r="D389" s="77">
        <v>3</v>
      </c>
      <c r="E389" s="77">
        <v>2.7</v>
      </c>
      <c r="F389" s="77">
        <v>35</v>
      </c>
      <c r="G389" s="77">
        <v>0</v>
      </c>
      <c r="H389" s="77">
        <v>0</v>
      </c>
      <c r="I389" s="77">
        <v>0</v>
      </c>
      <c r="J389" s="77">
        <v>17</v>
      </c>
      <c r="K389" s="77">
        <v>19</v>
      </c>
      <c r="L389" s="77">
        <v>33.1</v>
      </c>
      <c r="M389" s="77">
        <v>25</v>
      </c>
      <c r="N389" s="77">
        <v>12</v>
      </c>
      <c r="O389" s="77">
        <v>10</v>
      </c>
      <c r="P389" s="77">
        <v>0</v>
      </c>
      <c r="Q389" s="77">
        <v>4</v>
      </c>
      <c r="R389" s="77">
        <v>1</v>
      </c>
      <c r="S389" s="77">
        <v>42</v>
      </c>
      <c r="T389" s="77">
        <v>133</v>
      </c>
      <c r="U389" s="77">
        <v>0.19800000000000001</v>
      </c>
      <c r="V389" s="77">
        <v>0.87</v>
      </c>
      <c r="W389" s="77">
        <v>1</v>
      </c>
      <c r="X389" s="77">
        <v>32</v>
      </c>
      <c r="Y389" s="77">
        <v>0</v>
      </c>
      <c r="Z389" s="77">
        <v>1</v>
      </c>
      <c r="AA389" s="77">
        <v>26</v>
      </c>
      <c r="AB389" s="77">
        <v>35</v>
      </c>
      <c r="AC389" s="77">
        <v>0</v>
      </c>
      <c r="AD389" s="77">
        <v>0</v>
      </c>
      <c r="AE389" s="77">
        <v>0</v>
      </c>
      <c r="AF389" s="77">
        <v>0</v>
      </c>
      <c r="AG389" s="77">
        <v>0</v>
      </c>
      <c r="AH389" s="77">
        <v>503</v>
      </c>
      <c r="AI389" s="77">
        <v>0.25</v>
      </c>
      <c r="AJ389" s="77">
        <v>0.74</v>
      </c>
      <c r="AK389" s="77">
        <v>0.22700000000000001</v>
      </c>
      <c r="AL389" s="77">
        <v>0.29399999999999998</v>
      </c>
      <c r="AM389" s="77">
        <v>0.52100000000000002</v>
      </c>
      <c r="AN389" s="77">
        <v>11.34</v>
      </c>
      <c r="AO389" s="77">
        <v>1.08</v>
      </c>
      <c r="AP389" s="77">
        <v>6.75</v>
      </c>
      <c r="AQ389" s="77">
        <v>10.5</v>
      </c>
      <c r="AR389" s="77">
        <v>15.09</v>
      </c>
    </row>
    <row r="390" spans="1:44" x14ac:dyDescent="0.2">
      <c r="A390" s="42" t="s">
        <v>940</v>
      </c>
      <c r="B390" s="77" t="s">
        <v>243</v>
      </c>
      <c r="C390" s="77">
        <v>5</v>
      </c>
      <c r="D390" s="77">
        <v>11</v>
      </c>
      <c r="E390" s="77">
        <v>4.3600000000000003</v>
      </c>
      <c r="F390" s="77">
        <v>23</v>
      </c>
      <c r="G390" s="77">
        <v>22</v>
      </c>
      <c r="H390" s="77">
        <v>0</v>
      </c>
      <c r="I390" s="77">
        <v>0</v>
      </c>
      <c r="J390" s="77">
        <v>0</v>
      </c>
      <c r="K390" s="77">
        <v>0</v>
      </c>
      <c r="L390" s="77">
        <v>126</v>
      </c>
      <c r="M390" s="77">
        <v>128</v>
      </c>
      <c r="N390" s="77">
        <v>66</v>
      </c>
      <c r="O390" s="77">
        <v>61</v>
      </c>
      <c r="P390" s="77">
        <v>15</v>
      </c>
      <c r="Q390" s="77">
        <v>44</v>
      </c>
      <c r="R390" s="77">
        <v>2</v>
      </c>
      <c r="S390" s="77">
        <v>56</v>
      </c>
      <c r="T390" s="77">
        <v>537</v>
      </c>
      <c r="U390" s="77">
        <v>0.26700000000000002</v>
      </c>
      <c r="V390" s="77">
        <v>1.37</v>
      </c>
      <c r="W390" s="77">
        <v>7</v>
      </c>
      <c r="X390" s="77">
        <v>1</v>
      </c>
      <c r="Y390" s="77">
        <v>0</v>
      </c>
      <c r="Z390" s="77">
        <v>11</v>
      </c>
      <c r="AA390" s="77">
        <v>145</v>
      </c>
      <c r="AB390" s="77">
        <v>157</v>
      </c>
      <c r="AC390" s="77">
        <v>1</v>
      </c>
      <c r="AD390" s="77">
        <v>0</v>
      </c>
      <c r="AE390" s="77">
        <v>4</v>
      </c>
      <c r="AF390" s="77">
        <v>6</v>
      </c>
      <c r="AG390" s="77">
        <v>4</v>
      </c>
      <c r="AH390" s="77">
        <v>2029</v>
      </c>
      <c r="AI390" s="77">
        <v>0.313</v>
      </c>
      <c r="AJ390" s="77">
        <v>0.92</v>
      </c>
      <c r="AK390" s="77">
        <v>0.33500000000000002</v>
      </c>
      <c r="AL390" s="77">
        <v>0.438</v>
      </c>
      <c r="AM390" s="77">
        <v>0.77400000000000002</v>
      </c>
      <c r="AN390" s="77">
        <v>4</v>
      </c>
      <c r="AO390" s="77">
        <v>3.14</v>
      </c>
      <c r="AP390" s="77">
        <v>9.14</v>
      </c>
      <c r="AQ390" s="77">
        <v>1.27</v>
      </c>
      <c r="AR390" s="77">
        <v>16.100000000000001</v>
      </c>
    </row>
    <row r="391" spans="1:44" x14ac:dyDescent="0.2">
      <c r="A391" s="42" t="s">
        <v>547</v>
      </c>
      <c r="B391" s="77" t="s">
        <v>243</v>
      </c>
      <c r="C391" s="77">
        <v>3</v>
      </c>
      <c r="D391" s="77">
        <v>1</v>
      </c>
      <c r="E391" s="77">
        <v>2.76</v>
      </c>
      <c r="F391" s="77">
        <v>64</v>
      </c>
      <c r="G391" s="77">
        <v>0</v>
      </c>
      <c r="H391" s="77">
        <v>0</v>
      </c>
      <c r="I391" s="77">
        <v>0</v>
      </c>
      <c r="J391" s="77">
        <v>0</v>
      </c>
      <c r="K391" s="77">
        <v>0</v>
      </c>
      <c r="L391" s="77">
        <v>71.2</v>
      </c>
      <c r="M391" s="77">
        <v>56</v>
      </c>
      <c r="N391" s="77">
        <v>23</v>
      </c>
      <c r="O391" s="77">
        <v>22</v>
      </c>
      <c r="P391" s="77">
        <v>10</v>
      </c>
      <c r="Q391" s="77">
        <v>28</v>
      </c>
      <c r="R391" s="77">
        <v>5</v>
      </c>
      <c r="S391" s="77">
        <v>69</v>
      </c>
      <c r="T391" s="77">
        <v>296</v>
      </c>
      <c r="U391" s="77">
        <v>0.214</v>
      </c>
      <c r="V391" s="77">
        <v>1.17</v>
      </c>
      <c r="W391" s="77">
        <v>1</v>
      </c>
      <c r="X391" s="77">
        <v>10</v>
      </c>
      <c r="Y391" s="77">
        <v>8</v>
      </c>
      <c r="Z391" s="77">
        <v>5</v>
      </c>
      <c r="AA391" s="77">
        <v>63</v>
      </c>
      <c r="AB391" s="77">
        <v>79</v>
      </c>
      <c r="AC391" s="77">
        <v>4</v>
      </c>
      <c r="AD391" s="77">
        <v>0</v>
      </c>
      <c r="AE391" s="77">
        <v>4</v>
      </c>
      <c r="AF391" s="77">
        <v>2</v>
      </c>
      <c r="AG391" s="77">
        <v>0</v>
      </c>
      <c r="AH391" s="77">
        <v>1166</v>
      </c>
      <c r="AI391" s="77">
        <v>0.75</v>
      </c>
      <c r="AJ391" s="77">
        <v>0.8</v>
      </c>
      <c r="AK391" s="77">
        <v>0.28899999999999998</v>
      </c>
      <c r="AL391" s="77">
        <v>0.37</v>
      </c>
      <c r="AM391" s="77">
        <v>0.65900000000000003</v>
      </c>
      <c r="AN391" s="77">
        <v>8.67</v>
      </c>
      <c r="AO391" s="77">
        <v>3.52</v>
      </c>
      <c r="AP391" s="77">
        <v>7.03</v>
      </c>
      <c r="AQ391" s="77">
        <v>2.46</v>
      </c>
      <c r="AR391" s="77">
        <v>16.27</v>
      </c>
    </row>
    <row r="392" spans="1:44" x14ac:dyDescent="0.2">
      <c r="A392" t="s">
        <v>1258</v>
      </c>
      <c r="B392" s="77" t="s">
        <v>243</v>
      </c>
      <c r="C392" s="77">
        <v>0</v>
      </c>
      <c r="D392" s="77">
        <v>0</v>
      </c>
      <c r="E392" s="77">
        <v>6.75</v>
      </c>
      <c r="F392" s="77">
        <v>3</v>
      </c>
      <c r="G392" s="77">
        <v>0</v>
      </c>
      <c r="H392" s="77">
        <v>0</v>
      </c>
      <c r="I392" s="77">
        <v>0</v>
      </c>
      <c r="J392" s="77">
        <v>0</v>
      </c>
      <c r="K392" s="77">
        <v>0</v>
      </c>
      <c r="L392" s="77">
        <v>4</v>
      </c>
      <c r="M392" s="77">
        <v>6</v>
      </c>
      <c r="N392" s="77">
        <v>3</v>
      </c>
      <c r="O392" s="77">
        <v>3</v>
      </c>
      <c r="P392" s="77">
        <v>0</v>
      </c>
      <c r="Q392" s="77">
        <v>1</v>
      </c>
      <c r="R392" s="77">
        <v>0</v>
      </c>
      <c r="S392" s="77">
        <v>3</v>
      </c>
      <c r="T392" s="77">
        <v>18</v>
      </c>
      <c r="U392" s="77">
        <v>0.35299999999999998</v>
      </c>
      <c r="V392" s="77">
        <v>1.75</v>
      </c>
      <c r="W392" s="77">
        <v>0</v>
      </c>
      <c r="X392" s="77">
        <v>1</v>
      </c>
      <c r="Y392" s="77">
        <v>0</v>
      </c>
      <c r="Z392" s="77">
        <v>1</v>
      </c>
      <c r="AA392" s="77">
        <v>4</v>
      </c>
      <c r="AB392" s="77">
        <v>4</v>
      </c>
      <c r="AC392" s="77">
        <v>0</v>
      </c>
      <c r="AD392" s="77">
        <v>0</v>
      </c>
      <c r="AE392" s="77">
        <v>0</v>
      </c>
      <c r="AF392" s="77">
        <v>0</v>
      </c>
      <c r="AG392" s="77">
        <v>0</v>
      </c>
      <c r="AH392" s="77">
        <v>69</v>
      </c>
      <c r="AI392" s="77" t="s">
        <v>342</v>
      </c>
      <c r="AJ392" s="77">
        <v>1</v>
      </c>
      <c r="AK392" s="77">
        <v>0.38900000000000001</v>
      </c>
      <c r="AL392" s="77">
        <v>0.41199999999999998</v>
      </c>
      <c r="AM392" s="77">
        <v>0.80100000000000005</v>
      </c>
      <c r="AN392" s="77">
        <v>6.75</v>
      </c>
      <c r="AO392" s="77">
        <v>2.25</v>
      </c>
      <c r="AP392" s="77">
        <v>13.5</v>
      </c>
      <c r="AQ392" s="77">
        <v>3</v>
      </c>
      <c r="AR392" s="77">
        <v>17.25</v>
      </c>
    </row>
    <row r="393" spans="1:44" x14ac:dyDescent="0.2">
      <c r="A393" t="s">
        <v>825</v>
      </c>
      <c r="B393" s="77" t="s">
        <v>243</v>
      </c>
      <c r="C393" s="77">
        <v>1</v>
      </c>
      <c r="D393" s="77">
        <v>1</v>
      </c>
      <c r="E393" s="77">
        <v>9.9</v>
      </c>
      <c r="F393" s="77">
        <v>2</v>
      </c>
      <c r="G393" s="77">
        <v>2</v>
      </c>
      <c r="H393" s="77">
        <v>0</v>
      </c>
      <c r="I393" s="77">
        <v>0</v>
      </c>
      <c r="J393" s="77">
        <v>0</v>
      </c>
      <c r="K393" s="77">
        <v>0</v>
      </c>
      <c r="L393" s="77">
        <v>10</v>
      </c>
      <c r="M393" s="77">
        <v>18</v>
      </c>
      <c r="N393" s="77">
        <v>11</v>
      </c>
      <c r="O393" s="77">
        <v>11</v>
      </c>
      <c r="P393" s="77">
        <v>0</v>
      </c>
      <c r="Q393" s="77">
        <v>3</v>
      </c>
      <c r="R393" s="77">
        <v>0</v>
      </c>
      <c r="S393" s="77">
        <v>6</v>
      </c>
      <c r="T393" s="77">
        <v>48</v>
      </c>
      <c r="U393" s="77">
        <v>0.4</v>
      </c>
      <c r="V393" s="77">
        <v>2.1</v>
      </c>
      <c r="W393" s="77">
        <v>0</v>
      </c>
      <c r="X393" s="77">
        <v>0</v>
      </c>
      <c r="Y393" s="77">
        <v>0</v>
      </c>
      <c r="Z393" s="77">
        <v>1</v>
      </c>
      <c r="AA393" s="77">
        <v>7</v>
      </c>
      <c r="AB393" s="77">
        <v>14</v>
      </c>
      <c r="AC393" s="77">
        <v>0</v>
      </c>
      <c r="AD393" s="77">
        <v>0</v>
      </c>
      <c r="AE393" s="77">
        <v>1</v>
      </c>
      <c r="AF393" s="77">
        <v>0</v>
      </c>
      <c r="AG393" s="77">
        <v>0</v>
      </c>
      <c r="AH393" s="77">
        <v>175</v>
      </c>
      <c r="AI393" s="77">
        <v>0.5</v>
      </c>
      <c r="AJ393" s="77">
        <v>0.5</v>
      </c>
      <c r="AK393" s="77">
        <v>0.438</v>
      </c>
      <c r="AL393" s="77">
        <v>0.51100000000000001</v>
      </c>
      <c r="AM393" s="77">
        <v>0.94899999999999995</v>
      </c>
      <c r="AN393" s="77">
        <v>5.4</v>
      </c>
      <c r="AO393" s="77">
        <v>2.7</v>
      </c>
      <c r="AP393" s="77">
        <v>16.2</v>
      </c>
      <c r="AQ393" s="77">
        <v>2</v>
      </c>
      <c r="AR393" s="77">
        <v>17.5</v>
      </c>
    </row>
    <row r="394" spans="1:44" x14ac:dyDescent="0.2">
      <c r="A394"/>
      <c r="C394"/>
      <c r="E394"/>
      <c r="F394"/>
      <c r="G394"/>
      <c r="I394"/>
      <c r="J394"/>
      <c r="K394"/>
      <c r="L394"/>
      <c r="Q394"/>
      <c r="S394"/>
      <c r="U394"/>
      <c r="V394"/>
      <c r="W394"/>
      <c r="AH394"/>
      <c r="AI394"/>
      <c r="AJ394"/>
      <c r="AK394"/>
      <c r="AL394"/>
      <c r="AM394"/>
      <c r="AN394"/>
      <c r="AO394"/>
      <c r="AP394"/>
      <c r="AQ394"/>
      <c r="AR394"/>
    </row>
    <row r="395" spans="1:44" ht="25.5" x14ac:dyDescent="0.2">
      <c r="A395" s="185" t="s">
        <v>151</v>
      </c>
      <c r="B395" s="185" t="s">
        <v>245</v>
      </c>
      <c r="C395" s="185" t="s">
        <v>301</v>
      </c>
      <c r="D395" s="185" t="s">
        <v>302</v>
      </c>
      <c r="E395" s="185" t="s">
        <v>152</v>
      </c>
      <c r="F395" s="185" t="s">
        <v>303</v>
      </c>
      <c r="G395" s="185" t="s">
        <v>304</v>
      </c>
      <c r="H395" s="185" t="s">
        <v>316</v>
      </c>
      <c r="I395" s="185" t="s">
        <v>317</v>
      </c>
      <c r="J395" s="185" t="s">
        <v>305</v>
      </c>
      <c r="K395" s="185" t="s">
        <v>306</v>
      </c>
      <c r="L395" s="185" t="s">
        <v>307</v>
      </c>
      <c r="M395" s="185" t="s">
        <v>308</v>
      </c>
      <c r="N395" s="185" t="s">
        <v>309</v>
      </c>
      <c r="O395" s="185" t="s">
        <v>310</v>
      </c>
      <c r="P395" s="185" t="s">
        <v>311</v>
      </c>
      <c r="Q395" s="185" t="s">
        <v>312</v>
      </c>
      <c r="R395" s="185" t="s">
        <v>319</v>
      </c>
      <c r="S395" s="185" t="s">
        <v>313</v>
      </c>
      <c r="T395" s="185" t="s">
        <v>330</v>
      </c>
      <c r="U395" s="185" t="s">
        <v>314</v>
      </c>
      <c r="V395" s="185" t="s">
        <v>315</v>
      </c>
      <c r="W395" s="185" t="s">
        <v>318</v>
      </c>
      <c r="X395" s="185" t="s">
        <v>320</v>
      </c>
      <c r="Y395" s="185" t="s">
        <v>321</v>
      </c>
      <c r="Z395" s="185" t="s">
        <v>322</v>
      </c>
      <c r="AA395" s="185" t="s">
        <v>323</v>
      </c>
      <c r="AB395" s="185" t="s">
        <v>324</v>
      </c>
      <c r="AC395" s="185" t="s">
        <v>325</v>
      </c>
      <c r="AD395" s="185" t="s">
        <v>326</v>
      </c>
      <c r="AE395" s="185" t="s">
        <v>327</v>
      </c>
      <c r="AF395" s="185" t="s">
        <v>328</v>
      </c>
      <c r="AG395" s="185" t="s">
        <v>329</v>
      </c>
      <c r="AH395" s="185" t="s">
        <v>331</v>
      </c>
      <c r="AI395" s="185" t="s">
        <v>332</v>
      </c>
      <c r="AJ395" s="185" t="s">
        <v>333</v>
      </c>
      <c r="AK395" s="185" t="s">
        <v>334</v>
      </c>
      <c r="AL395" s="185" t="s">
        <v>1097</v>
      </c>
      <c r="AM395" s="185" t="s">
        <v>336</v>
      </c>
      <c r="AN395" s="185" t="s">
        <v>337</v>
      </c>
      <c r="AO395" s="185" t="s">
        <v>338</v>
      </c>
      <c r="AP395" s="185" t="s">
        <v>339</v>
      </c>
      <c r="AQ395" s="185" t="s">
        <v>340</v>
      </c>
      <c r="AR395" s="185" t="s">
        <v>341</v>
      </c>
    </row>
    <row r="396" spans="1:44" x14ac:dyDescent="0.2">
      <c r="A396" s="42" t="s">
        <v>903</v>
      </c>
      <c r="B396" s="77" t="s">
        <v>244</v>
      </c>
      <c r="C396" s="77">
        <v>13</v>
      </c>
      <c r="D396" s="77">
        <v>10</v>
      </c>
      <c r="E396" s="77">
        <v>3.39</v>
      </c>
      <c r="F396" s="77">
        <v>32</v>
      </c>
      <c r="G396" s="77">
        <v>32</v>
      </c>
      <c r="H396" s="77">
        <v>0</v>
      </c>
      <c r="I396" s="77">
        <v>0</v>
      </c>
      <c r="J396" s="77">
        <v>0</v>
      </c>
      <c r="K396" s="77">
        <v>0</v>
      </c>
      <c r="L396" s="77">
        <v>202</v>
      </c>
      <c r="M396" s="77">
        <v>228</v>
      </c>
      <c r="N396" s="77">
        <v>83</v>
      </c>
      <c r="O396" s="77">
        <v>76</v>
      </c>
      <c r="P396" s="77">
        <v>15</v>
      </c>
      <c r="Q396" s="77">
        <v>46</v>
      </c>
      <c r="R396" s="77">
        <v>0</v>
      </c>
      <c r="S396" s="77">
        <v>119</v>
      </c>
      <c r="T396" s="77">
        <v>857</v>
      </c>
      <c r="U396" s="77">
        <v>0.28699999999999998</v>
      </c>
      <c r="V396" s="77">
        <v>1.36</v>
      </c>
      <c r="W396" s="77">
        <v>4</v>
      </c>
      <c r="X396" s="77">
        <v>0</v>
      </c>
      <c r="Y396" s="77">
        <v>0</v>
      </c>
      <c r="Z396" s="77">
        <v>24</v>
      </c>
      <c r="AA396" s="77">
        <v>229</v>
      </c>
      <c r="AB396" s="77">
        <v>231</v>
      </c>
      <c r="AC396" s="77">
        <v>2</v>
      </c>
      <c r="AD396" s="77">
        <v>1</v>
      </c>
      <c r="AE396" s="77">
        <v>1</v>
      </c>
      <c r="AF396" s="77">
        <v>3</v>
      </c>
      <c r="AG396" s="77">
        <v>4</v>
      </c>
      <c r="AH396" s="77">
        <v>3082</v>
      </c>
      <c r="AI396" s="77">
        <v>0.56499999999999995</v>
      </c>
      <c r="AJ396" s="77">
        <v>0.99</v>
      </c>
      <c r="AK396" s="77">
        <v>0.32700000000000001</v>
      </c>
      <c r="AL396" s="77">
        <v>0.41599999999999998</v>
      </c>
      <c r="AM396" s="77">
        <v>0.74299999999999999</v>
      </c>
      <c r="AN396" s="77">
        <v>5.3</v>
      </c>
      <c r="AO396" s="77">
        <v>2.0499999999999998</v>
      </c>
      <c r="AP396" s="77">
        <v>10.16</v>
      </c>
      <c r="AQ396" s="77">
        <v>2.59</v>
      </c>
      <c r="AR396" s="77">
        <v>15.26</v>
      </c>
    </row>
    <row r="397" spans="1:44" x14ac:dyDescent="0.2">
      <c r="A397" s="42" t="s">
        <v>899</v>
      </c>
      <c r="B397" s="77" t="s">
        <v>244</v>
      </c>
      <c r="C397" s="77">
        <v>2</v>
      </c>
      <c r="D397" s="77">
        <v>3</v>
      </c>
      <c r="E397" s="77">
        <v>2.7</v>
      </c>
      <c r="F397" s="77">
        <v>66</v>
      </c>
      <c r="G397" s="77">
        <v>0</v>
      </c>
      <c r="H397" s="77">
        <v>0</v>
      </c>
      <c r="I397" s="77">
        <v>0</v>
      </c>
      <c r="J397" s="77">
        <v>5</v>
      </c>
      <c r="K397" s="77">
        <v>7</v>
      </c>
      <c r="L397" s="77">
        <v>53.1</v>
      </c>
      <c r="M397" s="77">
        <v>46</v>
      </c>
      <c r="N397" s="77">
        <v>16</v>
      </c>
      <c r="O397" s="77">
        <v>16</v>
      </c>
      <c r="P397" s="77">
        <v>2</v>
      </c>
      <c r="Q397" s="77">
        <v>27</v>
      </c>
      <c r="R397" s="77">
        <v>4</v>
      </c>
      <c r="S397" s="77">
        <v>76</v>
      </c>
      <c r="T397" s="77">
        <v>234</v>
      </c>
      <c r="U397" s="77">
        <v>0.22700000000000001</v>
      </c>
      <c r="V397" s="77">
        <v>1.37</v>
      </c>
      <c r="W397" s="77">
        <v>1</v>
      </c>
      <c r="X397" s="77">
        <v>17</v>
      </c>
      <c r="Y397" s="77">
        <v>24</v>
      </c>
      <c r="Z397" s="77">
        <v>3</v>
      </c>
      <c r="AA397" s="77">
        <v>54</v>
      </c>
      <c r="AB397" s="77">
        <v>30</v>
      </c>
      <c r="AC397" s="77">
        <v>1</v>
      </c>
      <c r="AD397" s="77">
        <v>0</v>
      </c>
      <c r="AE397" s="77">
        <v>11</v>
      </c>
      <c r="AF397" s="77">
        <v>0</v>
      </c>
      <c r="AG397" s="77">
        <v>0</v>
      </c>
      <c r="AH397" s="77">
        <v>895</v>
      </c>
      <c r="AI397" s="77">
        <v>0.4</v>
      </c>
      <c r="AJ397" s="77">
        <v>1.8</v>
      </c>
      <c r="AK397" s="77">
        <v>0.316</v>
      </c>
      <c r="AL397" s="77">
        <v>0.31</v>
      </c>
      <c r="AM397" s="77">
        <v>0.627</v>
      </c>
      <c r="AN397" s="77">
        <v>12.82</v>
      </c>
      <c r="AO397" s="77">
        <v>4.5599999999999996</v>
      </c>
      <c r="AP397" s="77">
        <v>7.76</v>
      </c>
      <c r="AQ397" s="77">
        <v>2.81</v>
      </c>
      <c r="AR397" s="77">
        <v>16.78</v>
      </c>
    </row>
    <row r="398" spans="1:44" x14ac:dyDescent="0.2">
      <c r="A398" s="42" t="s">
        <v>900</v>
      </c>
      <c r="B398" s="77" t="s">
        <v>244</v>
      </c>
      <c r="C398" s="77">
        <v>3</v>
      </c>
      <c r="D398" s="77">
        <v>0</v>
      </c>
      <c r="E398" s="77">
        <v>4.91</v>
      </c>
      <c r="F398" s="77">
        <v>30</v>
      </c>
      <c r="G398" s="77">
        <v>0</v>
      </c>
      <c r="H398" s="77">
        <v>0</v>
      </c>
      <c r="I398" s="77">
        <v>0</v>
      </c>
      <c r="J398" s="77">
        <v>0</v>
      </c>
      <c r="K398" s="77">
        <v>0</v>
      </c>
      <c r="L398" s="77">
        <v>25.2</v>
      </c>
      <c r="M398" s="77">
        <v>19</v>
      </c>
      <c r="N398" s="77">
        <v>14</v>
      </c>
      <c r="O398" s="77">
        <v>14</v>
      </c>
      <c r="P398" s="77">
        <v>3</v>
      </c>
      <c r="Q398" s="77">
        <v>19</v>
      </c>
      <c r="R398" s="77">
        <v>0</v>
      </c>
      <c r="S398" s="77">
        <v>21</v>
      </c>
      <c r="T398" s="77">
        <v>114</v>
      </c>
      <c r="U398" s="77">
        <v>0.21099999999999999</v>
      </c>
      <c r="V398" s="77">
        <v>1.48</v>
      </c>
      <c r="W398" s="77">
        <v>3</v>
      </c>
      <c r="X398" s="77">
        <v>0</v>
      </c>
      <c r="Y398" s="77">
        <v>12</v>
      </c>
      <c r="Z398" s="77">
        <v>2</v>
      </c>
      <c r="AA398" s="77">
        <v>20</v>
      </c>
      <c r="AB398" s="77">
        <v>32</v>
      </c>
      <c r="AC398" s="77">
        <v>2</v>
      </c>
      <c r="AD398" s="77">
        <v>0</v>
      </c>
      <c r="AE398" s="77">
        <v>2</v>
      </c>
      <c r="AF398" s="77">
        <v>1</v>
      </c>
      <c r="AG398" s="77">
        <v>0</v>
      </c>
      <c r="AH398" s="77">
        <v>480</v>
      </c>
      <c r="AI398" s="77">
        <v>1</v>
      </c>
      <c r="AJ398" s="77">
        <v>0.63</v>
      </c>
      <c r="AK398" s="77">
        <v>0.36299999999999999</v>
      </c>
      <c r="AL398" s="77">
        <v>0.36699999999999999</v>
      </c>
      <c r="AM398" s="77">
        <v>0.72899999999999998</v>
      </c>
      <c r="AN398" s="77">
        <v>7.36</v>
      </c>
      <c r="AO398" s="77">
        <v>6.66</v>
      </c>
      <c r="AP398" s="77">
        <v>6.66</v>
      </c>
      <c r="AQ398" s="77">
        <v>1.1100000000000001</v>
      </c>
      <c r="AR398" s="77">
        <v>18.7</v>
      </c>
    </row>
    <row r="399" spans="1:44" x14ac:dyDescent="0.2">
      <c r="A399" s="42" t="s">
        <v>904</v>
      </c>
      <c r="B399" s="77" t="s">
        <v>244</v>
      </c>
      <c r="C399" s="77">
        <v>14</v>
      </c>
      <c r="D399" s="77">
        <v>13</v>
      </c>
      <c r="E399" s="77">
        <v>3.71</v>
      </c>
      <c r="F399" s="77">
        <v>34</v>
      </c>
      <c r="G399" s="77">
        <v>34</v>
      </c>
      <c r="H399" s="77">
        <v>1</v>
      </c>
      <c r="I399" s="77">
        <v>0</v>
      </c>
      <c r="J399" s="77">
        <v>0</v>
      </c>
      <c r="K399" s="77">
        <v>0</v>
      </c>
      <c r="L399" s="77">
        <v>215.2</v>
      </c>
      <c r="M399" s="77">
        <v>191</v>
      </c>
      <c r="N399" s="77">
        <v>101</v>
      </c>
      <c r="O399" s="77">
        <v>89</v>
      </c>
      <c r="P399" s="77">
        <v>26</v>
      </c>
      <c r="Q399" s="77">
        <v>74</v>
      </c>
      <c r="R399" s="77">
        <v>2</v>
      </c>
      <c r="S399" s="77">
        <v>173</v>
      </c>
      <c r="T399" s="77">
        <v>914</v>
      </c>
      <c r="U399" s="77">
        <v>0.23300000000000001</v>
      </c>
      <c r="V399" s="77">
        <v>1.23</v>
      </c>
      <c r="W399" s="77">
        <v>14</v>
      </c>
      <c r="X399" s="77">
        <v>0</v>
      </c>
      <c r="Y399" s="77">
        <v>0</v>
      </c>
      <c r="Z399" s="77">
        <v>16</v>
      </c>
      <c r="AA399" s="77">
        <v>234</v>
      </c>
      <c r="AB399" s="77">
        <v>228</v>
      </c>
      <c r="AC399" s="77">
        <v>5</v>
      </c>
      <c r="AD399" s="77">
        <v>0</v>
      </c>
      <c r="AE399" s="77">
        <v>3</v>
      </c>
      <c r="AF399" s="77">
        <v>2</v>
      </c>
      <c r="AG399" s="77">
        <v>1</v>
      </c>
      <c r="AH399" s="77">
        <v>3513</v>
      </c>
      <c r="AI399" s="77">
        <v>0.51900000000000002</v>
      </c>
      <c r="AJ399" s="77">
        <v>1.03</v>
      </c>
      <c r="AK399" s="77">
        <v>0.30599999999999999</v>
      </c>
      <c r="AL399" s="77">
        <v>0.39900000000000002</v>
      </c>
      <c r="AM399" s="77">
        <v>0.70499999999999996</v>
      </c>
      <c r="AN399" s="77">
        <v>7.22</v>
      </c>
      <c r="AO399" s="77">
        <v>3.09</v>
      </c>
      <c r="AP399" s="77">
        <v>7.97</v>
      </c>
      <c r="AQ399" s="77">
        <v>2.34</v>
      </c>
      <c r="AR399" s="77">
        <v>16.29</v>
      </c>
    </row>
    <row r="400" spans="1:44" x14ac:dyDescent="0.2">
      <c r="A400" t="s">
        <v>909</v>
      </c>
      <c r="B400" s="77" t="s">
        <v>244</v>
      </c>
      <c r="C400" s="77">
        <v>0</v>
      </c>
      <c r="D400" s="77">
        <v>0</v>
      </c>
      <c r="E400" s="77">
        <v>0</v>
      </c>
      <c r="F400" s="77">
        <v>2</v>
      </c>
      <c r="G400" s="77">
        <v>0</v>
      </c>
      <c r="H400" s="77">
        <v>0</v>
      </c>
      <c r="I400" s="77">
        <v>0</v>
      </c>
      <c r="J400" s="77">
        <v>0</v>
      </c>
      <c r="K400" s="77">
        <v>0</v>
      </c>
      <c r="L400" s="77">
        <v>3</v>
      </c>
      <c r="M400" s="77">
        <v>2</v>
      </c>
      <c r="N400" s="77">
        <v>0</v>
      </c>
      <c r="O400" s="77">
        <v>0</v>
      </c>
      <c r="P400" s="77">
        <v>0</v>
      </c>
      <c r="Q400" s="77">
        <v>2</v>
      </c>
      <c r="R400" s="77">
        <v>0</v>
      </c>
      <c r="S400" s="77">
        <v>5</v>
      </c>
      <c r="T400" s="77">
        <v>13</v>
      </c>
      <c r="U400" s="77">
        <v>0.182</v>
      </c>
      <c r="V400" s="77">
        <v>1.33</v>
      </c>
      <c r="W400" s="77">
        <v>0</v>
      </c>
      <c r="X400" s="77">
        <v>1</v>
      </c>
      <c r="Y400" s="77">
        <v>0</v>
      </c>
      <c r="Z400" s="77">
        <v>0</v>
      </c>
      <c r="AA400" s="77">
        <v>0</v>
      </c>
      <c r="AB400" s="77">
        <v>4</v>
      </c>
      <c r="AC400" s="77">
        <v>0</v>
      </c>
      <c r="AD400" s="77">
        <v>0</v>
      </c>
      <c r="AE400" s="77">
        <v>0</v>
      </c>
      <c r="AF400" s="77">
        <v>0</v>
      </c>
      <c r="AG400" s="77">
        <v>0</v>
      </c>
      <c r="AH400" s="77">
        <v>55</v>
      </c>
      <c r="AI400" s="77" t="s">
        <v>342</v>
      </c>
      <c r="AJ400" s="77">
        <v>0</v>
      </c>
      <c r="AK400" s="77">
        <v>0.308</v>
      </c>
      <c r="AL400" s="77">
        <v>0.27300000000000002</v>
      </c>
      <c r="AM400" s="77">
        <v>0.57999999999999996</v>
      </c>
      <c r="AN400" s="77">
        <v>15</v>
      </c>
      <c r="AO400" s="77">
        <v>6</v>
      </c>
      <c r="AP400" s="77">
        <v>6</v>
      </c>
      <c r="AQ400" s="77">
        <v>2.5</v>
      </c>
      <c r="AR400" s="77">
        <v>18.329999999999998</v>
      </c>
    </row>
    <row r="401" spans="1:44" x14ac:dyDescent="0.2">
      <c r="A401" t="s">
        <v>1262</v>
      </c>
      <c r="B401" s="77" t="s">
        <v>244</v>
      </c>
      <c r="C401" s="77">
        <v>0</v>
      </c>
      <c r="D401" s="77">
        <v>0</v>
      </c>
      <c r="E401" s="77">
        <v>3.86</v>
      </c>
      <c r="F401" s="77">
        <v>5</v>
      </c>
      <c r="G401" s="77">
        <v>0</v>
      </c>
      <c r="H401" s="77">
        <v>0</v>
      </c>
      <c r="I401" s="77">
        <v>0</v>
      </c>
      <c r="J401" s="77">
        <v>0</v>
      </c>
      <c r="K401" s="77">
        <v>0</v>
      </c>
      <c r="L401" s="77">
        <v>4.2</v>
      </c>
      <c r="M401" s="77">
        <v>4</v>
      </c>
      <c r="N401" s="77">
        <v>2</v>
      </c>
      <c r="O401" s="77">
        <v>2</v>
      </c>
      <c r="P401" s="77">
        <v>0</v>
      </c>
      <c r="Q401" s="77">
        <v>0</v>
      </c>
      <c r="R401" s="77">
        <v>0</v>
      </c>
      <c r="S401" s="77">
        <v>4</v>
      </c>
      <c r="T401" s="77">
        <v>18</v>
      </c>
      <c r="U401" s="77">
        <v>0.222</v>
      </c>
      <c r="V401" s="77">
        <v>0.86</v>
      </c>
      <c r="W401" s="77">
        <v>0</v>
      </c>
      <c r="X401" s="77">
        <v>1</v>
      </c>
      <c r="Y401" s="77">
        <v>0</v>
      </c>
      <c r="Z401" s="77">
        <v>0</v>
      </c>
      <c r="AA401" s="77">
        <v>9</v>
      </c>
      <c r="AB401" s="77">
        <v>1</v>
      </c>
      <c r="AC401" s="77">
        <v>1</v>
      </c>
      <c r="AD401" s="77">
        <v>0</v>
      </c>
      <c r="AE401" s="77">
        <v>0</v>
      </c>
      <c r="AF401" s="77">
        <v>0</v>
      </c>
      <c r="AG401" s="77">
        <v>0</v>
      </c>
      <c r="AH401" s="77">
        <v>61</v>
      </c>
      <c r="AI401" s="77" t="s">
        <v>342</v>
      </c>
      <c r="AJ401" s="77">
        <v>9</v>
      </c>
      <c r="AK401" s="77">
        <v>0.222</v>
      </c>
      <c r="AL401" s="77">
        <v>0.33300000000000002</v>
      </c>
      <c r="AM401" s="77">
        <v>0.55600000000000005</v>
      </c>
      <c r="AN401" s="77">
        <v>7.71</v>
      </c>
      <c r="AO401" s="77">
        <v>0</v>
      </c>
      <c r="AP401" s="77">
        <v>7.71</v>
      </c>
      <c r="AQ401" s="77" t="s">
        <v>342</v>
      </c>
      <c r="AR401" s="77">
        <v>13.07</v>
      </c>
    </row>
    <row r="402" spans="1:44" x14ac:dyDescent="0.2">
      <c r="A402" s="42" t="s">
        <v>906</v>
      </c>
      <c r="B402" s="77" t="s">
        <v>244</v>
      </c>
      <c r="C402" s="77">
        <v>11</v>
      </c>
      <c r="D402" s="77">
        <v>11</v>
      </c>
      <c r="E402" s="77">
        <v>4.22</v>
      </c>
      <c r="F402" s="77">
        <v>30</v>
      </c>
      <c r="G402" s="77">
        <v>26</v>
      </c>
      <c r="H402" s="77">
        <v>0</v>
      </c>
      <c r="I402" s="77">
        <v>0</v>
      </c>
      <c r="J402" s="77">
        <v>0</v>
      </c>
      <c r="K402" s="77">
        <v>0</v>
      </c>
      <c r="L402" s="77">
        <v>158</v>
      </c>
      <c r="M402" s="77">
        <v>160</v>
      </c>
      <c r="N402" s="77">
        <v>79</v>
      </c>
      <c r="O402" s="77">
        <v>74</v>
      </c>
      <c r="P402" s="77">
        <v>22</v>
      </c>
      <c r="Q402" s="77">
        <v>51</v>
      </c>
      <c r="R402" s="77">
        <v>0</v>
      </c>
      <c r="S402" s="77">
        <v>133</v>
      </c>
      <c r="T402" s="77">
        <v>673</v>
      </c>
      <c r="U402" s="77">
        <v>0.26100000000000001</v>
      </c>
      <c r="V402" s="77">
        <v>1.34</v>
      </c>
      <c r="W402" s="77">
        <v>2</v>
      </c>
      <c r="X402" s="77">
        <v>2</v>
      </c>
      <c r="Y402" s="77">
        <v>0</v>
      </c>
      <c r="Z402" s="77">
        <v>12</v>
      </c>
      <c r="AA402" s="77">
        <v>153</v>
      </c>
      <c r="AB402" s="77">
        <v>174</v>
      </c>
      <c r="AC402" s="77">
        <v>1</v>
      </c>
      <c r="AD402" s="77">
        <v>0</v>
      </c>
      <c r="AE402" s="77">
        <v>7</v>
      </c>
      <c r="AF402" s="77">
        <v>3</v>
      </c>
      <c r="AG402" s="77">
        <v>1</v>
      </c>
      <c r="AH402" s="77">
        <v>2710</v>
      </c>
      <c r="AI402" s="77">
        <v>0.5</v>
      </c>
      <c r="AJ402" s="77">
        <v>0.88</v>
      </c>
      <c r="AK402" s="77">
        <v>0.317</v>
      </c>
      <c r="AL402" s="77">
        <v>0.45300000000000001</v>
      </c>
      <c r="AM402" s="77">
        <v>0.77</v>
      </c>
      <c r="AN402" s="77">
        <v>7.58</v>
      </c>
      <c r="AO402" s="77">
        <v>2.91</v>
      </c>
      <c r="AP402" s="77">
        <v>9.11</v>
      </c>
      <c r="AQ402" s="77">
        <v>2.61</v>
      </c>
      <c r="AR402" s="77">
        <v>17.149999999999999</v>
      </c>
    </row>
    <row r="403" spans="1:44" x14ac:dyDescent="0.2">
      <c r="A403" t="s">
        <v>843</v>
      </c>
      <c r="B403" s="77" t="s">
        <v>244</v>
      </c>
      <c r="C403" s="77">
        <v>1</v>
      </c>
      <c r="D403" s="77">
        <v>0</v>
      </c>
      <c r="E403" s="77">
        <v>6.08</v>
      </c>
      <c r="F403" s="77">
        <v>3</v>
      </c>
      <c r="G403" s="77">
        <v>3</v>
      </c>
      <c r="H403" s="77">
        <v>0</v>
      </c>
      <c r="I403" s="77">
        <v>0</v>
      </c>
      <c r="J403" s="77">
        <v>0</v>
      </c>
      <c r="K403" s="77">
        <v>0</v>
      </c>
      <c r="L403" s="77">
        <v>13.1</v>
      </c>
      <c r="M403" s="77">
        <v>12</v>
      </c>
      <c r="N403" s="77">
        <v>9</v>
      </c>
      <c r="O403" s="77">
        <v>9</v>
      </c>
      <c r="P403" s="77">
        <v>3</v>
      </c>
      <c r="Q403" s="77">
        <v>4</v>
      </c>
      <c r="R403" s="77">
        <v>0</v>
      </c>
      <c r="S403" s="77">
        <v>8</v>
      </c>
      <c r="T403" s="77">
        <v>57</v>
      </c>
      <c r="U403" s="77">
        <v>0.23499999999999999</v>
      </c>
      <c r="V403" s="77">
        <v>1.2</v>
      </c>
      <c r="W403" s="77">
        <v>2</v>
      </c>
      <c r="X403" s="77">
        <v>0</v>
      </c>
      <c r="Y403" s="77">
        <v>0</v>
      </c>
      <c r="Z403" s="77">
        <v>2</v>
      </c>
      <c r="AA403" s="77">
        <v>11</v>
      </c>
      <c r="AB403" s="77">
        <v>20</v>
      </c>
      <c r="AC403" s="77">
        <v>0</v>
      </c>
      <c r="AD403" s="77">
        <v>0</v>
      </c>
      <c r="AE403" s="77">
        <v>1</v>
      </c>
      <c r="AF403" s="77">
        <v>0</v>
      </c>
      <c r="AG403" s="77">
        <v>0</v>
      </c>
      <c r="AH403" s="77">
        <v>221</v>
      </c>
      <c r="AI403" s="77">
        <v>1</v>
      </c>
      <c r="AJ403" s="77">
        <v>0.55000000000000004</v>
      </c>
      <c r="AK403" s="77">
        <v>0.316</v>
      </c>
      <c r="AL403" s="77">
        <v>0.45100000000000001</v>
      </c>
      <c r="AM403" s="77">
        <v>0.76700000000000002</v>
      </c>
      <c r="AN403" s="77">
        <v>5.4</v>
      </c>
      <c r="AO403" s="77">
        <v>2.7</v>
      </c>
      <c r="AP403" s="77">
        <v>8.1</v>
      </c>
      <c r="AQ403" s="77">
        <v>2</v>
      </c>
      <c r="AR403" s="77">
        <v>16.579999999999998</v>
      </c>
    </row>
    <row r="404" spans="1:44" x14ac:dyDescent="0.2">
      <c r="A404" s="42" t="s">
        <v>1263</v>
      </c>
      <c r="B404" s="77" t="s">
        <v>244</v>
      </c>
      <c r="C404" s="77">
        <v>11</v>
      </c>
      <c r="D404" s="77">
        <v>13</v>
      </c>
      <c r="E404" s="77">
        <v>4.4800000000000004</v>
      </c>
      <c r="F404" s="77">
        <v>32</v>
      </c>
      <c r="G404" s="77">
        <v>32</v>
      </c>
      <c r="H404" s="77">
        <v>1</v>
      </c>
      <c r="I404" s="77">
        <v>1</v>
      </c>
      <c r="J404" s="77">
        <v>0</v>
      </c>
      <c r="K404" s="77">
        <v>0</v>
      </c>
      <c r="L404" s="77">
        <v>184.2</v>
      </c>
      <c r="M404" s="77">
        <v>173</v>
      </c>
      <c r="N404" s="77">
        <v>92</v>
      </c>
      <c r="O404" s="77">
        <v>92</v>
      </c>
      <c r="P404" s="77">
        <v>23</v>
      </c>
      <c r="Q404" s="77">
        <v>60</v>
      </c>
      <c r="R404" s="77">
        <v>1</v>
      </c>
      <c r="S404" s="77">
        <v>184</v>
      </c>
      <c r="T404" s="77">
        <v>786</v>
      </c>
      <c r="U404" s="77">
        <v>0.245</v>
      </c>
      <c r="V404" s="77">
        <v>1.26</v>
      </c>
      <c r="W404" s="77">
        <v>7</v>
      </c>
      <c r="X404" s="77">
        <v>0</v>
      </c>
      <c r="Y404" s="77">
        <v>0</v>
      </c>
      <c r="Z404" s="77">
        <v>4</v>
      </c>
      <c r="AA404" s="77">
        <v>145</v>
      </c>
      <c r="AB404" s="77">
        <v>217</v>
      </c>
      <c r="AC404" s="77">
        <v>4</v>
      </c>
      <c r="AD404" s="77">
        <v>2</v>
      </c>
      <c r="AE404" s="77">
        <v>22</v>
      </c>
      <c r="AF404" s="77">
        <v>3</v>
      </c>
      <c r="AG404" s="77">
        <v>0</v>
      </c>
      <c r="AH404" s="77">
        <v>3051</v>
      </c>
      <c r="AI404" s="77">
        <v>0.45800000000000002</v>
      </c>
      <c r="AJ404" s="77">
        <v>0.67</v>
      </c>
      <c r="AK404" s="77">
        <v>0.307</v>
      </c>
      <c r="AL404" s="77">
        <v>0.41599999999999998</v>
      </c>
      <c r="AM404" s="77">
        <v>0.72299999999999998</v>
      </c>
      <c r="AN404" s="77">
        <v>8.9700000000000006</v>
      </c>
      <c r="AO404" s="77">
        <v>2.92</v>
      </c>
      <c r="AP404" s="77">
        <v>8.43</v>
      </c>
      <c r="AQ404" s="77">
        <v>3.07</v>
      </c>
      <c r="AR404" s="77">
        <v>16.52</v>
      </c>
    </row>
    <row r="405" spans="1:44" x14ac:dyDescent="0.2">
      <c r="A405" s="42" t="s">
        <v>897</v>
      </c>
      <c r="B405" s="77" t="s">
        <v>244</v>
      </c>
      <c r="C405" s="77">
        <v>3</v>
      </c>
      <c r="D405" s="77">
        <v>3</v>
      </c>
      <c r="E405" s="77">
        <v>3.94</v>
      </c>
      <c r="F405" s="77">
        <v>50</v>
      </c>
      <c r="G405" s="77">
        <v>0</v>
      </c>
      <c r="H405" s="77">
        <v>0</v>
      </c>
      <c r="I405" s="77">
        <v>0</v>
      </c>
      <c r="J405" s="77">
        <v>25</v>
      </c>
      <c r="K405" s="77">
        <v>30</v>
      </c>
      <c r="L405" s="77">
        <v>45.2</v>
      </c>
      <c r="M405" s="77">
        <v>47</v>
      </c>
      <c r="N405" s="77">
        <v>22</v>
      </c>
      <c r="O405" s="77">
        <v>20</v>
      </c>
      <c r="P405" s="77">
        <v>6</v>
      </c>
      <c r="Q405" s="77">
        <v>7</v>
      </c>
      <c r="R405" s="77">
        <v>0</v>
      </c>
      <c r="S405" s="77">
        <v>28</v>
      </c>
      <c r="T405" s="77">
        <v>192</v>
      </c>
      <c r="U405" s="77">
        <v>0.26100000000000001</v>
      </c>
      <c r="V405" s="77">
        <v>1.18</v>
      </c>
      <c r="W405" s="77">
        <v>1</v>
      </c>
      <c r="X405" s="77">
        <v>42</v>
      </c>
      <c r="Y405" s="77">
        <v>0</v>
      </c>
      <c r="Z405" s="77">
        <v>2</v>
      </c>
      <c r="AA405" s="77">
        <v>46</v>
      </c>
      <c r="AB405" s="77">
        <v>63</v>
      </c>
      <c r="AC405" s="77">
        <v>0</v>
      </c>
      <c r="AD405" s="77">
        <v>0</v>
      </c>
      <c r="AE405" s="77">
        <v>3</v>
      </c>
      <c r="AF405" s="77">
        <v>0</v>
      </c>
      <c r="AG405" s="77">
        <v>0</v>
      </c>
      <c r="AH405" s="77">
        <v>701</v>
      </c>
      <c r="AI405" s="77">
        <v>0.5</v>
      </c>
      <c r="AJ405" s="77">
        <v>0.73</v>
      </c>
      <c r="AK405" s="77">
        <v>0.29099999999999998</v>
      </c>
      <c r="AL405" s="77">
        <v>0.40600000000000003</v>
      </c>
      <c r="AM405" s="77">
        <v>0.69699999999999995</v>
      </c>
      <c r="AN405" s="77">
        <v>5.52</v>
      </c>
      <c r="AO405" s="77">
        <v>1.38</v>
      </c>
      <c r="AP405" s="77">
        <v>9.26</v>
      </c>
      <c r="AQ405" s="77">
        <v>4</v>
      </c>
      <c r="AR405" s="77">
        <v>15.35</v>
      </c>
    </row>
    <row r="406" spans="1:44" x14ac:dyDescent="0.2">
      <c r="A406" t="s">
        <v>893</v>
      </c>
      <c r="B406" s="77" t="s">
        <v>244</v>
      </c>
      <c r="C406" s="77">
        <v>0</v>
      </c>
      <c r="D406" s="77">
        <v>0</v>
      </c>
      <c r="E406" s="77">
        <v>10.8</v>
      </c>
      <c r="F406" s="77">
        <v>3</v>
      </c>
      <c r="G406" s="77">
        <v>0</v>
      </c>
      <c r="H406" s="77">
        <v>0</v>
      </c>
      <c r="I406" s="77">
        <v>0</v>
      </c>
      <c r="J406" s="77">
        <v>0</v>
      </c>
      <c r="K406" s="77">
        <v>0</v>
      </c>
      <c r="L406" s="77">
        <v>3.1</v>
      </c>
      <c r="M406" s="77">
        <v>8</v>
      </c>
      <c r="N406" s="77">
        <v>4</v>
      </c>
      <c r="O406" s="77">
        <v>4</v>
      </c>
      <c r="P406" s="77">
        <v>0</v>
      </c>
      <c r="Q406" s="77">
        <v>3</v>
      </c>
      <c r="R406" s="77">
        <v>0</v>
      </c>
      <c r="S406" s="77">
        <v>4</v>
      </c>
      <c r="T406" s="77">
        <v>21</v>
      </c>
      <c r="U406" s="77">
        <v>0.53300000000000003</v>
      </c>
      <c r="V406" s="77">
        <v>3.3</v>
      </c>
      <c r="W406" s="77">
        <v>2</v>
      </c>
      <c r="X406" s="77">
        <v>3</v>
      </c>
      <c r="Y406" s="77">
        <v>0</v>
      </c>
      <c r="Z406" s="77">
        <v>1</v>
      </c>
      <c r="AA406" s="77">
        <v>2</v>
      </c>
      <c r="AB406" s="77">
        <v>2</v>
      </c>
      <c r="AC406" s="77">
        <v>0</v>
      </c>
      <c r="AD406" s="77">
        <v>0</v>
      </c>
      <c r="AE406" s="77">
        <v>0</v>
      </c>
      <c r="AF406" s="77">
        <v>0</v>
      </c>
      <c r="AG406" s="77">
        <v>0</v>
      </c>
      <c r="AH406" s="77">
        <v>84</v>
      </c>
      <c r="AI406" s="77" t="s">
        <v>342</v>
      </c>
      <c r="AJ406" s="77">
        <v>1</v>
      </c>
      <c r="AK406" s="77">
        <v>0.61899999999999999</v>
      </c>
      <c r="AL406" s="77">
        <v>0.6</v>
      </c>
      <c r="AM406" s="77">
        <v>1.2190000000000001</v>
      </c>
      <c r="AN406" s="77">
        <v>10.8</v>
      </c>
      <c r="AO406" s="77">
        <v>8.1</v>
      </c>
      <c r="AP406" s="77">
        <v>21.6</v>
      </c>
      <c r="AQ406" s="77">
        <v>1.33</v>
      </c>
      <c r="AR406" s="77">
        <v>25.2</v>
      </c>
    </row>
    <row r="407" spans="1:44" x14ac:dyDescent="0.2">
      <c r="A407" t="s">
        <v>898</v>
      </c>
      <c r="B407" s="77" t="s">
        <v>244</v>
      </c>
      <c r="C407" s="77">
        <v>1</v>
      </c>
      <c r="D407" s="77">
        <v>1</v>
      </c>
      <c r="E407" s="77">
        <v>2.56</v>
      </c>
      <c r="F407" s="77">
        <v>21</v>
      </c>
      <c r="G407" s="77">
        <v>0</v>
      </c>
      <c r="H407" s="77">
        <v>0</v>
      </c>
      <c r="I407" s="77">
        <v>0</v>
      </c>
      <c r="J407" s="77">
        <v>0</v>
      </c>
      <c r="K407" s="77">
        <v>0</v>
      </c>
      <c r="L407" s="77">
        <v>31.2</v>
      </c>
      <c r="M407" s="77">
        <v>34</v>
      </c>
      <c r="N407" s="77">
        <v>10</v>
      </c>
      <c r="O407" s="77">
        <v>9</v>
      </c>
      <c r="P407" s="77">
        <v>2</v>
      </c>
      <c r="Q407" s="77">
        <v>6</v>
      </c>
      <c r="R407" s="77">
        <v>1</v>
      </c>
      <c r="S407" s="77">
        <v>18</v>
      </c>
      <c r="T407" s="77">
        <v>136</v>
      </c>
      <c r="U407" s="77">
        <v>0.26400000000000001</v>
      </c>
      <c r="V407" s="77">
        <v>1.26</v>
      </c>
      <c r="W407" s="77">
        <v>1</v>
      </c>
      <c r="X407" s="77">
        <v>12</v>
      </c>
      <c r="Y407" s="77">
        <v>2</v>
      </c>
      <c r="Z407" s="77">
        <v>2</v>
      </c>
      <c r="AA407" s="77">
        <v>47</v>
      </c>
      <c r="AB407" s="77">
        <v>30</v>
      </c>
      <c r="AC407" s="77">
        <v>0</v>
      </c>
      <c r="AD407" s="77">
        <v>0</v>
      </c>
      <c r="AE407" s="77">
        <v>1</v>
      </c>
      <c r="AF407" s="77">
        <v>1</v>
      </c>
      <c r="AG407" s="77">
        <v>0</v>
      </c>
      <c r="AH407" s="77">
        <v>440</v>
      </c>
      <c r="AI407" s="77">
        <v>0.5</v>
      </c>
      <c r="AJ407" s="77">
        <v>1.57</v>
      </c>
      <c r="AK407" s="77">
        <v>0.30099999999999999</v>
      </c>
      <c r="AL407" s="77">
        <v>0.372</v>
      </c>
      <c r="AM407" s="77">
        <v>0.67400000000000004</v>
      </c>
      <c r="AN407" s="77">
        <v>5.12</v>
      </c>
      <c r="AO407" s="77">
        <v>1.71</v>
      </c>
      <c r="AP407" s="77">
        <v>9.66</v>
      </c>
      <c r="AQ407" s="77">
        <v>3</v>
      </c>
      <c r="AR407" s="77">
        <v>13.89</v>
      </c>
    </row>
    <row r="408" spans="1:44" x14ac:dyDescent="0.2">
      <c r="A408" t="s">
        <v>1265</v>
      </c>
      <c r="B408" s="77" t="s">
        <v>244</v>
      </c>
      <c r="C408" s="77">
        <v>0</v>
      </c>
      <c r="D408" s="77">
        <v>0</v>
      </c>
      <c r="E408" s="77">
        <v>8.1</v>
      </c>
      <c r="F408" s="77">
        <v>2</v>
      </c>
      <c r="G408" s="77">
        <v>0</v>
      </c>
      <c r="H408" s="77">
        <v>0</v>
      </c>
      <c r="I408" s="77">
        <v>0</v>
      </c>
      <c r="J408" s="77">
        <v>0</v>
      </c>
      <c r="K408" s="77">
        <v>0</v>
      </c>
      <c r="L408" s="77">
        <v>3.1</v>
      </c>
      <c r="M408" s="77">
        <v>4</v>
      </c>
      <c r="N408" s="77">
        <v>3</v>
      </c>
      <c r="O408" s="77">
        <v>3</v>
      </c>
      <c r="P408" s="77">
        <v>0</v>
      </c>
      <c r="Q408" s="77">
        <v>1</v>
      </c>
      <c r="R408" s="77">
        <v>0</v>
      </c>
      <c r="S408" s="77">
        <v>2</v>
      </c>
      <c r="T408" s="77">
        <v>14</v>
      </c>
      <c r="U408" s="77">
        <v>0.308</v>
      </c>
      <c r="V408" s="77">
        <v>1.5</v>
      </c>
      <c r="W408" s="77">
        <v>0</v>
      </c>
      <c r="X408" s="77">
        <v>1</v>
      </c>
      <c r="Y408" s="77">
        <v>0</v>
      </c>
      <c r="Z408" s="77">
        <v>1</v>
      </c>
      <c r="AA408" s="77">
        <v>4</v>
      </c>
      <c r="AB408" s="77">
        <v>3</v>
      </c>
      <c r="AC408" s="77">
        <v>0</v>
      </c>
      <c r="AD408" s="77">
        <v>0</v>
      </c>
      <c r="AE408" s="77">
        <v>0</v>
      </c>
      <c r="AF408" s="77">
        <v>0</v>
      </c>
      <c r="AG408" s="77">
        <v>0</v>
      </c>
      <c r="AH408" s="77">
        <v>58</v>
      </c>
      <c r="AI408" s="77" t="s">
        <v>342</v>
      </c>
      <c r="AJ408" s="77">
        <v>1.33</v>
      </c>
      <c r="AK408" s="77">
        <v>0.35699999999999998</v>
      </c>
      <c r="AL408" s="77">
        <v>0.38500000000000001</v>
      </c>
      <c r="AM408" s="77">
        <v>0.74199999999999999</v>
      </c>
      <c r="AN408" s="77">
        <v>5.4</v>
      </c>
      <c r="AO408" s="77">
        <v>2.7</v>
      </c>
      <c r="AP408" s="77">
        <v>10.8</v>
      </c>
      <c r="AQ408" s="77">
        <v>2</v>
      </c>
      <c r="AR408" s="77">
        <v>17.399999999999999</v>
      </c>
    </row>
    <row r="409" spans="1:44" x14ac:dyDescent="0.2">
      <c r="A409" s="42" t="s">
        <v>896</v>
      </c>
      <c r="B409" s="77" t="s">
        <v>244</v>
      </c>
      <c r="C409" s="77">
        <v>4</v>
      </c>
      <c r="D409" s="77">
        <v>4</v>
      </c>
      <c r="E409" s="77">
        <v>3.15</v>
      </c>
      <c r="F409" s="77">
        <v>71</v>
      </c>
      <c r="G409" s="77">
        <v>0</v>
      </c>
      <c r="H409" s="77">
        <v>0</v>
      </c>
      <c r="I409" s="77">
        <v>0</v>
      </c>
      <c r="J409" s="77">
        <v>4</v>
      </c>
      <c r="K409" s="77">
        <v>9</v>
      </c>
      <c r="L409" s="77">
        <v>68.2</v>
      </c>
      <c r="M409" s="77">
        <v>50</v>
      </c>
      <c r="N409" s="77">
        <v>25</v>
      </c>
      <c r="O409" s="77">
        <v>24</v>
      </c>
      <c r="P409" s="77">
        <v>4</v>
      </c>
      <c r="Q409" s="77">
        <v>30</v>
      </c>
      <c r="R409" s="77">
        <v>5</v>
      </c>
      <c r="S409" s="77">
        <v>56</v>
      </c>
      <c r="T409" s="77">
        <v>283</v>
      </c>
      <c r="U409" s="77">
        <v>0.20699999999999999</v>
      </c>
      <c r="V409" s="77">
        <v>1.17</v>
      </c>
      <c r="W409" s="77">
        <v>6</v>
      </c>
      <c r="X409" s="77">
        <v>15</v>
      </c>
      <c r="Y409" s="77">
        <v>13</v>
      </c>
      <c r="Z409" s="77">
        <v>7</v>
      </c>
      <c r="AA409" s="77">
        <v>90</v>
      </c>
      <c r="AB409" s="77">
        <v>51</v>
      </c>
      <c r="AC409" s="77">
        <v>5</v>
      </c>
      <c r="AD409" s="77">
        <v>0</v>
      </c>
      <c r="AE409" s="77">
        <v>8</v>
      </c>
      <c r="AF409" s="77">
        <v>1</v>
      </c>
      <c r="AG409" s="77">
        <v>1</v>
      </c>
      <c r="AH409" s="77">
        <v>1084</v>
      </c>
      <c r="AI409" s="77">
        <v>0.5</v>
      </c>
      <c r="AJ409" s="77">
        <v>1.76</v>
      </c>
      <c r="AK409" s="77">
        <v>0.307</v>
      </c>
      <c r="AL409" s="77">
        <v>0.34</v>
      </c>
      <c r="AM409" s="77">
        <v>0.64700000000000002</v>
      </c>
      <c r="AN409" s="77">
        <v>7.34</v>
      </c>
      <c r="AO409" s="77">
        <v>3.93</v>
      </c>
      <c r="AP409" s="77">
        <v>6.55</v>
      </c>
      <c r="AQ409" s="77">
        <v>1.87</v>
      </c>
      <c r="AR409" s="77">
        <v>15.79</v>
      </c>
    </row>
    <row r="410" spans="1:44" x14ac:dyDescent="0.2">
      <c r="A410" s="42" t="s">
        <v>895</v>
      </c>
      <c r="B410" s="77" t="s">
        <v>244</v>
      </c>
      <c r="C410" s="77">
        <v>5</v>
      </c>
      <c r="D410" s="77">
        <v>3</v>
      </c>
      <c r="E410" s="77">
        <v>4.17</v>
      </c>
      <c r="F410" s="77">
        <v>53</v>
      </c>
      <c r="G410" s="77">
        <v>8</v>
      </c>
      <c r="H410" s="77">
        <v>0</v>
      </c>
      <c r="I410" s="77">
        <v>0</v>
      </c>
      <c r="J410" s="77">
        <v>1</v>
      </c>
      <c r="K410" s="77">
        <v>5</v>
      </c>
      <c r="L410" s="77">
        <v>82</v>
      </c>
      <c r="M410" s="77">
        <v>80</v>
      </c>
      <c r="N410" s="77">
        <v>41</v>
      </c>
      <c r="O410" s="77">
        <v>38</v>
      </c>
      <c r="P410" s="77">
        <v>13</v>
      </c>
      <c r="Q410" s="77">
        <v>33</v>
      </c>
      <c r="R410" s="77">
        <v>1</v>
      </c>
      <c r="S410" s="77">
        <v>61</v>
      </c>
      <c r="T410" s="77">
        <v>354</v>
      </c>
      <c r="U410" s="77">
        <v>0.253</v>
      </c>
      <c r="V410" s="77">
        <v>1.38</v>
      </c>
      <c r="W410" s="77">
        <v>3</v>
      </c>
      <c r="X410" s="77">
        <v>9</v>
      </c>
      <c r="Y410" s="77">
        <v>10</v>
      </c>
      <c r="Z410" s="77">
        <v>6</v>
      </c>
      <c r="AA410" s="77">
        <v>71</v>
      </c>
      <c r="AB410" s="77">
        <v>106</v>
      </c>
      <c r="AC410" s="77">
        <v>2</v>
      </c>
      <c r="AD410" s="77">
        <v>0</v>
      </c>
      <c r="AE410" s="77">
        <v>6</v>
      </c>
      <c r="AF410" s="77">
        <v>2</v>
      </c>
      <c r="AG410" s="77">
        <v>1</v>
      </c>
      <c r="AH410" s="77">
        <v>1403</v>
      </c>
      <c r="AI410" s="77">
        <v>0.625</v>
      </c>
      <c r="AJ410" s="77">
        <v>0.67</v>
      </c>
      <c r="AK410" s="77">
        <v>0.32800000000000001</v>
      </c>
      <c r="AL410" s="77">
        <v>0.44</v>
      </c>
      <c r="AM410" s="77">
        <v>0.76800000000000002</v>
      </c>
      <c r="AN410" s="77">
        <v>6.7</v>
      </c>
      <c r="AO410" s="77">
        <v>3.62</v>
      </c>
      <c r="AP410" s="77">
        <v>8.7799999999999994</v>
      </c>
      <c r="AQ410" s="77">
        <v>1.85</v>
      </c>
      <c r="AR410" s="77">
        <v>17.11</v>
      </c>
    </row>
    <row r="411" spans="1:44" x14ac:dyDescent="0.2">
      <c r="A411" t="s">
        <v>1232</v>
      </c>
      <c r="B411" s="77" t="s">
        <v>244</v>
      </c>
      <c r="C411" s="77">
        <v>0</v>
      </c>
      <c r="D411" s="77">
        <v>0</v>
      </c>
      <c r="E411" s="77">
        <v>27</v>
      </c>
      <c r="F411" s="77">
        <v>2</v>
      </c>
      <c r="G411" s="77">
        <v>0</v>
      </c>
      <c r="H411" s="77">
        <v>0</v>
      </c>
      <c r="I411" s="77">
        <v>0</v>
      </c>
      <c r="J411" s="77">
        <v>0</v>
      </c>
      <c r="K411" s="77">
        <v>0</v>
      </c>
      <c r="L411" s="77">
        <v>4.0999999999999996</v>
      </c>
      <c r="M411" s="77">
        <v>10</v>
      </c>
      <c r="N411" s="77">
        <v>13</v>
      </c>
      <c r="O411" s="77">
        <v>13</v>
      </c>
      <c r="P411" s="77">
        <v>3</v>
      </c>
      <c r="Q411" s="77">
        <v>4</v>
      </c>
      <c r="R411" s="77">
        <v>0</v>
      </c>
      <c r="S411" s="77">
        <v>5</v>
      </c>
      <c r="T411" s="77">
        <v>28</v>
      </c>
      <c r="U411" s="77">
        <v>0.45500000000000002</v>
      </c>
      <c r="V411" s="77">
        <v>3.23</v>
      </c>
      <c r="W411" s="77">
        <v>1</v>
      </c>
      <c r="X411" s="77">
        <v>1</v>
      </c>
      <c r="Y411" s="77">
        <v>0</v>
      </c>
      <c r="Z411" s="77">
        <v>0</v>
      </c>
      <c r="AA411" s="77">
        <v>3</v>
      </c>
      <c r="AB411" s="77">
        <v>5</v>
      </c>
      <c r="AC411" s="77">
        <v>0</v>
      </c>
      <c r="AD411" s="77">
        <v>0</v>
      </c>
      <c r="AE411" s="77">
        <v>1</v>
      </c>
      <c r="AF411" s="77">
        <v>0</v>
      </c>
      <c r="AG411" s="77">
        <v>0</v>
      </c>
      <c r="AH411" s="77">
        <v>123</v>
      </c>
      <c r="AI411" s="77" t="s">
        <v>342</v>
      </c>
      <c r="AJ411" s="77">
        <v>0.6</v>
      </c>
      <c r="AK411" s="77">
        <v>0.53600000000000003</v>
      </c>
      <c r="AL411" s="77">
        <v>1.091</v>
      </c>
      <c r="AM411" s="77">
        <v>1.627</v>
      </c>
      <c r="AN411" s="77">
        <v>10.38</v>
      </c>
      <c r="AO411" s="77">
        <v>8.31</v>
      </c>
      <c r="AP411" s="77">
        <v>20.77</v>
      </c>
      <c r="AQ411" s="77">
        <v>1.25</v>
      </c>
      <c r="AR411" s="77">
        <v>28.38</v>
      </c>
    </row>
    <row r="412" spans="1:44" x14ac:dyDescent="0.2">
      <c r="A412" s="42" t="s">
        <v>908</v>
      </c>
      <c r="B412" s="77" t="s">
        <v>244</v>
      </c>
      <c r="C412" s="77">
        <v>1</v>
      </c>
      <c r="D412" s="77">
        <v>3</v>
      </c>
      <c r="E412" s="77">
        <v>5.67</v>
      </c>
      <c r="F412" s="77">
        <v>13</v>
      </c>
      <c r="G412" s="77">
        <v>6</v>
      </c>
      <c r="H412" s="77">
        <v>0</v>
      </c>
      <c r="I412" s="77">
        <v>0</v>
      </c>
      <c r="J412" s="77">
        <v>0</v>
      </c>
      <c r="K412" s="77">
        <v>0</v>
      </c>
      <c r="L412" s="77">
        <v>33.1</v>
      </c>
      <c r="M412" s="77">
        <v>37</v>
      </c>
      <c r="N412" s="77">
        <v>21</v>
      </c>
      <c r="O412" s="77">
        <v>21</v>
      </c>
      <c r="P412" s="77">
        <v>2</v>
      </c>
      <c r="Q412" s="77">
        <v>18</v>
      </c>
      <c r="R412" s="77">
        <v>0</v>
      </c>
      <c r="S412" s="77">
        <v>30</v>
      </c>
      <c r="T412" s="77">
        <v>148</v>
      </c>
      <c r="U412" s="77">
        <v>0.28699999999999998</v>
      </c>
      <c r="V412" s="77">
        <v>1.65</v>
      </c>
      <c r="W412" s="77">
        <v>0</v>
      </c>
      <c r="X412" s="77">
        <v>2</v>
      </c>
      <c r="Y412" s="77">
        <v>1</v>
      </c>
      <c r="Z412" s="77">
        <v>6</v>
      </c>
      <c r="AA412" s="77">
        <v>39</v>
      </c>
      <c r="AB412" s="77">
        <v>24</v>
      </c>
      <c r="AC412" s="77">
        <v>1</v>
      </c>
      <c r="AD412" s="77">
        <v>1</v>
      </c>
      <c r="AE412" s="77">
        <v>2</v>
      </c>
      <c r="AF412" s="77">
        <v>0</v>
      </c>
      <c r="AG412" s="77">
        <v>0</v>
      </c>
      <c r="AH412" s="77">
        <v>618</v>
      </c>
      <c r="AI412" s="77">
        <v>0.25</v>
      </c>
      <c r="AJ412" s="77">
        <v>1.63</v>
      </c>
      <c r="AK412" s="77">
        <v>0.374</v>
      </c>
      <c r="AL412" s="77">
        <v>0.45700000000000002</v>
      </c>
      <c r="AM412" s="77">
        <v>0.83199999999999996</v>
      </c>
      <c r="AN412" s="77">
        <v>8.1</v>
      </c>
      <c r="AO412" s="77">
        <v>4.8600000000000003</v>
      </c>
      <c r="AP412" s="77">
        <v>9.99</v>
      </c>
      <c r="AQ412" s="77">
        <v>1.67</v>
      </c>
      <c r="AR412" s="77">
        <v>18.54</v>
      </c>
    </row>
    <row r="413" spans="1:44" x14ac:dyDescent="0.2">
      <c r="A413" t="s">
        <v>911</v>
      </c>
      <c r="B413" s="77" t="s">
        <v>244</v>
      </c>
      <c r="C413" s="77">
        <v>0</v>
      </c>
      <c r="D413" s="77">
        <v>0</v>
      </c>
      <c r="E413" s="77">
        <v>9</v>
      </c>
      <c r="F413" s="77">
        <v>1</v>
      </c>
      <c r="G413" s="77">
        <v>0</v>
      </c>
      <c r="H413" s="77">
        <v>0</v>
      </c>
      <c r="I413" s="77">
        <v>0</v>
      </c>
      <c r="J413" s="77">
        <v>0</v>
      </c>
      <c r="K413" s="77">
        <v>0</v>
      </c>
      <c r="L413" s="77">
        <v>1</v>
      </c>
      <c r="M413" s="77">
        <v>1</v>
      </c>
      <c r="N413" s="77">
        <v>1</v>
      </c>
      <c r="O413" s="77">
        <v>1</v>
      </c>
      <c r="P413" s="77">
        <v>1</v>
      </c>
      <c r="Q413" s="77">
        <v>0</v>
      </c>
      <c r="R413" s="77">
        <v>0</v>
      </c>
      <c r="S413" s="77">
        <v>0</v>
      </c>
      <c r="T413" s="77">
        <v>4</v>
      </c>
      <c r="U413" s="77">
        <v>0.25</v>
      </c>
      <c r="V413" s="77">
        <v>1</v>
      </c>
      <c r="W413" s="77">
        <v>0</v>
      </c>
      <c r="X413" s="77">
        <v>1</v>
      </c>
      <c r="Y413" s="77">
        <v>0</v>
      </c>
      <c r="Z413" s="77">
        <v>0</v>
      </c>
      <c r="AA413" s="77">
        <v>1</v>
      </c>
      <c r="AB413" s="77">
        <v>2</v>
      </c>
      <c r="AC413" s="77">
        <v>0</v>
      </c>
      <c r="AD413" s="77">
        <v>0</v>
      </c>
      <c r="AE413" s="77">
        <v>0</v>
      </c>
      <c r="AF413" s="77">
        <v>0</v>
      </c>
      <c r="AG413" s="77">
        <v>0</v>
      </c>
      <c r="AH413" s="77">
        <v>18</v>
      </c>
      <c r="AI413" s="77" t="s">
        <v>342</v>
      </c>
      <c r="AJ413" s="77">
        <v>0.5</v>
      </c>
      <c r="AK413" s="77">
        <v>0.25</v>
      </c>
      <c r="AL413" s="77">
        <v>1</v>
      </c>
      <c r="AM413" s="77">
        <v>1.25</v>
      </c>
      <c r="AN413" s="77">
        <v>0</v>
      </c>
      <c r="AO413" s="77">
        <v>0</v>
      </c>
      <c r="AP413" s="77">
        <v>9</v>
      </c>
      <c r="AQ413" s="77" t="s">
        <v>342</v>
      </c>
      <c r="AR413" s="77">
        <v>18</v>
      </c>
    </row>
    <row r="414" spans="1:44" x14ac:dyDescent="0.2">
      <c r="A414" t="s">
        <v>1264</v>
      </c>
      <c r="B414" s="77" t="s">
        <v>244</v>
      </c>
      <c r="C414" s="77">
        <v>0</v>
      </c>
      <c r="D414" s="77">
        <v>0</v>
      </c>
      <c r="E414" s="77">
        <v>5.4</v>
      </c>
      <c r="F414" s="77">
        <v>5</v>
      </c>
      <c r="G414" s="77">
        <v>1</v>
      </c>
      <c r="H414" s="77">
        <v>0</v>
      </c>
      <c r="I414" s="77">
        <v>0</v>
      </c>
      <c r="J414" s="77">
        <v>0</v>
      </c>
      <c r="K414" s="77">
        <v>0</v>
      </c>
      <c r="L414" s="77">
        <v>6.2</v>
      </c>
      <c r="M414" s="77">
        <v>5</v>
      </c>
      <c r="N414" s="77">
        <v>4</v>
      </c>
      <c r="O414" s="77">
        <v>4</v>
      </c>
      <c r="P414" s="77">
        <v>1</v>
      </c>
      <c r="Q414" s="77">
        <v>5</v>
      </c>
      <c r="R414" s="77">
        <v>0</v>
      </c>
      <c r="S414" s="77">
        <v>4</v>
      </c>
      <c r="T414" s="77">
        <v>30</v>
      </c>
      <c r="U414" s="77">
        <v>0.20799999999999999</v>
      </c>
      <c r="V414" s="77">
        <v>1.5</v>
      </c>
      <c r="W414" s="77">
        <v>0</v>
      </c>
      <c r="X414" s="77">
        <v>2</v>
      </c>
      <c r="Y414" s="77">
        <v>1</v>
      </c>
      <c r="Z414" s="77">
        <v>0</v>
      </c>
      <c r="AA414" s="77">
        <v>6</v>
      </c>
      <c r="AB414" s="77">
        <v>10</v>
      </c>
      <c r="AC414" s="77">
        <v>0</v>
      </c>
      <c r="AD414" s="77">
        <v>0</v>
      </c>
      <c r="AE414" s="77">
        <v>1</v>
      </c>
      <c r="AF414" s="77">
        <v>0</v>
      </c>
      <c r="AG414" s="77">
        <v>0</v>
      </c>
      <c r="AH414" s="77">
        <v>138</v>
      </c>
      <c r="AI414" s="77" t="s">
        <v>342</v>
      </c>
      <c r="AJ414" s="77">
        <v>0.6</v>
      </c>
      <c r="AK414" s="77">
        <v>0.33300000000000002</v>
      </c>
      <c r="AL414" s="77">
        <v>0.33300000000000002</v>
      </c>
      <c r="AM414" s="77">
        <v>0.66700000000000004</v>
      </c>
      <c r="AN414" s="77">
        <v>5.4</v>
      </c>
      <c r="AO414" s="77">
        <v>6.75</v>
      </c>
      <c r="AP414" s="77">
        <v>6.75</v>
      </c>
      <c r="AQ414" s="77">
        <v>0.8</v>
      </c>
      <c r="AR414" s="77">
        <v>20.7</v>
      </c>
    </row>
    <row r="415" spans="1:44" x14ac:dyDescent="0.2">
      <c r="A415" t="s">
        <v>1260</v>
      </c>
      <c r="B415" s="77" t="s">
        <v>244</v>
      </c>
      <c r="C415" s="77">
        <v>0</v>
      </c>
      <c r="D415" s="77">
        <v>0</v>
      </c>
      <c r="E415" s="77">
        <v>3.18</v>
      </c>
      <c r="F415" s="77">
        <v>10</v>
      </c>
      <c r="G415" s="77">
        <v>0</v>
      </c>
      <c r="H415" s="77">
        <v>0</v>
      </c>
      <c r="I415" s="77">
        <v>0</v>
      </c>
      <c r="J415" s="77">
        <v>0</v>
      </c>
      <c r="K415" s="77">
        <v>0</v>
      </c>
      <c r="L415" s="77">
        <v>11.1</v>
      </c>
      <c r="M415" s="77">
        <v>8</v>
      </c>
      <c r="N415" s="77">
        <v>4</v>
      </c>
      <c r="O415" s="77">
        <v>4</v>
      </c>
      <c r="P415" s="77">
        <v>1</v>
      </c>
      <c r="Q415" s="77">
        <v>7</v>
      </c>
      <c r="R415" s="77">
        <v>0</v>
      </c>
      <c r="S415" s="77">
        <v>13</v>
      </c>
      <c r="T415" s="77">
        <v>50</v>
      </c>
      <c r="U415" s="77">
        <v>0.19500000000000001</v>
      </c>
      <c r="V415" s="77">
        <v>1.32</v>
      </c>
      <c r="W415" s="77">
        <v>2</v>
      </c>
      <c r="X415" s="77">
        <v>4</v>
      </c>
      <c r="Y415" s="77">
        <v>2</v>
      </c>
      <c r="Z415" s="77">
        <v>1</v>
      </c>
      <c r="AA415" s="77">
        <v>10</v>
      </c>
      <c r="AB415" s="77">
        <v>10</v>
      </c>
      <c r="AC415" s="77">
        <v>2</v>
      </c>
      <c r="AD415" s="77">
        <v>0</v>
      </c>
      <c r="AE415" s="77">
        <v>0</v>
      </c>
      <c r="AF415" s="77">
        <v>0</v>
      </c>
      <c r="AG415" s="77">
        <v>0</v>
      </c>
      <c r="AH415" s="77">
        <v>183</v>
      </c>
      <c r="AI415" s="77" t="s">
        <v>342</v>
      </c>
      <c r="AJ415" s="77">
        <v>1</v>
      </c>
      <c r="AK415" s="77">
        <v>0.34</v>
      </c>
      <c r="AL415" s="77">
        <v>0.29299999999999998</v>
      </c>
      <c r="AM415" s="77">
        <v>0.63300000000000001</v>
      </c>
      <c r="AN415" s="77">
        <v>10.32</v>
      </c>
      <c r="AO415" s="77">
        <v>5.56</v>
      </c>
      <c r="AP415" s="77">
        <v>6.35</v>
      </c>
      <c r="AQ415" s="77">
        <v>1.86</v>
      </c>
      <c r="AR415" s="77">
        <v>16.149999999999999</v>
      </c>
    </row>
    <row r="416" spans="1:44" x14ac:dyDescent="0.2">
      <c r="A416" s="42" t="s">
        <v>905</v>
      </c>
      <c r="B416" s="77" t="s">
        <v>244</v>
      </c>
      <c r="C416" s="77">
        <v>1</v>
      </c>
      <c r="D416" s="77">
        <v>4</v>
      </c>
      <c r="E416" s="77">
        <v>3.24</v>
      </c>
      <c r="F416" s="77">
        <v>42</v>
      </c>
      <c r="G416" s="77">
        <v>0</v>
      </c>
      <c r="H416" s="77">
        <v>0</v>
      </c>
      <c r="I416" s="77">
        <v>0</v>
      </c>
      <c r="J416" s="77">
        <v>1</v>
      </c>
      <c r="K416" s="77">
        <v>1</v>
      </c>
      <c r="L416" s="77">
        <v>75</v>
      </c>
      <c r="M416" s="77">
        <v>73</v>
      </c>
      <c r="N416" s="77">
        <v>33</v>
      </c>
      <c r="O416" s="77">
        <v>27</v>
      </c>
      <c r="P416" s="77">
        <v>5</v>
      </c>
      <c r="Q416" s="77">
        <v>27</v>
      </c>
      <c r="R416" s="77">
        <v>6</v>
      </c>
      <c r="S416" s="77">
        <v>60</v>
      </c>
      <c r="T416" s="77">
        <v>314</v>
      </c>
      <c r="U416" s="77">
        <v>0.26300000000000001</v>
      </c>
      <c r="V416" s="77">
        <v>1.33</v>
      </c>
      <c r="W416" s="77">
        <v>2</v>
      </c>
      <c r="X416" s="77">
        <v>14</v>
      </c>
      <c r="Y416" s="77">
        <v>0</v>
      </c>
      <c r="Z416" s="77">
        <v>8</v>
      </c>
      <c r="AA416" s="77">
        <v>53</v>
      </c>
      <c r="AB416" s="77">
        <v>99</v>
      </c>
      <c r="AC416" s="77">
        <v>2</v>
      </c>
      <c r="AD416" s="77">
        <v>0</v>
      </c>
      <c r="AE416" s="77">
        <v>7</v>
      </c>
      <c r="AF416" s="77">
        <v>6</v>
      </c>
      <c r="AG416" s="77">
        <v>0</v>
      </c>
      <c r="AH416" s="77">
        <v>1205</v>
      </c>
      <c r="AI416" s="77">
        <v>0.2</v>
      </c>
      <c r="AJ416" s="77">
        <v>0.54</v>
      </c>
      <c r="AK416" s="77">
        <v>0.32700000000000001</v>
      </c>
      <c r="AL416" s="77">
        <v>0.39900000000000002</v>
      </c>
      <c r="AM416" s="77">
        <v>0.72599999999999998</v>
      </c>
      <c r="AN416" s="77">
        <v>7.2</v>
      </c>
      <c r="AO416" s="77">
        <v>3.24</v>
      </c>
      <c r="AP416" s="77">
        <v>8.76</v>
      </c>
      <c r="AQ416" s="77">
        <v>2.2200000000000002</v>
      </c>
      <c r="AR416" s="77">
        <v>16.07</v>
      </c>
    </row>
    <row r="417" spans="1:44" x14ac:dyDescent="0.2">
      <c r="A417" t="s">
        <v>907</v>
      </c>
      <c r="B417" s="77" t="s">
        <v>244</v>
      </c>
      <c r="C417" s="77">
        <v>0</v>
      </c>
      <c r="D417" s="77">
        <v>0</v>
      </c>
      <c r="E417" s="77">
        <v>6.97</v>
      </c>
      <c r="F417" s="77">
        <v>16</v>
      </c>
      <c r="G417" s="77">
        <v>0</v>
      </c>
      <c r="H417" s="77">
        <v>0</v>
      </c>
      <c r="I417" s="77">
        <v>0</v>
      </c>
      <c r="J417" s="77">
        <v>0</v>
      </c>
      <c r="K417" s="77">
        <v>0</v>
      </c>
      <c r="L417" s="77">
        <v>20.2</v>
      </c>
      <c r="M417" s="77">
        <v>28</v>
      </c>
      <c r="N417" s="77">
        <v>17</v>
      </c>
      <c r="O417" s="77">
        <v>16</v>
      </c>
      <c r="P417" s="77">
        <v>5</v>
      </c>
      <c r="Q417" s="77">
        <v>7</v>
      </c>
      <c r="R417" s="77">
        <v>0</v>
      </c>
      <c r="S417" s="77">
        <v>21</v>
      </c>
      <c r="T417" s="77">
        <v>96</v>
      </c>
      <c r="U417" s="77">
        <v>0.318</v>
      </c>
      <c r="V417" s="77">
        <v>1.69</v>
      </c>
      <c r="W417" s="77">
        <v>1</v>
      </c>
      <c r="X417" s="77">
        <v>9</v>
      </c>
      <c r="Y417" s="77">
        <v>1</v>
      </c>
      <c r="Z417" s="77">
        <v>0</v>
      </c>
      <c r="AA417" s="77">
        <v>16</v>
      </c>
      <c r="AB417" s="77">
        <v>23</v>
      </c>
      <c r="AC417" s="77">
        <v>1</v>
      </c>
      <c r="AD417" s="77">
        <v>0</v>
      </c>
      <c r="AE417" s="77">
        <v>3</v>
      </c>
      <c r="AF417" s="77">
        <v>0</v>
      </c>
      <c r="AG417" s="77">
        <v>0</v>
      </c>
      <c r="AH417" s="77">
        <v>415</v>
      </c>
      <c r="AI417" s="77" t="s">
        <v>342</v>
      </c>
      <c r="AJ417" s="77">
        <v>0.7</v>
      </c>
      <c r="AK417" s="77">
        <v>0.375</v>
      </c>
      <c r="AL417" s="77">
        <v>0.55700000000000005</v>
      </c>
      <c r="AM417" s="77">
        <v>0.93200000000000005</v>
      </c>
      <c r="AN417" s="77">
        <v>9.15</v>
      </c>
      <c r="AO417" s="77">
        <v>3.05</v>
      </c>
      <c r="AP417" s="77">
        <v>12.19</v>
      </c>
      <c r="AQ417" s="77">
        <v>3</v>
      </c>
      <c r="AR417" s="77">
        <v>20.079999999999998</v>
      </c>
    </row>
    <row r="418" spans="1:44" x14ac:dyDescent="0.2">
      <c r="A418" s="42" t="s">
        <v>769</v>
      </c>
      <c r="B418" s="77" t="s">
        <v>244</v>
      </c>
      <c r="C418" s="77">
        <v>2</v>
      </c>
      <c r="D418" s="77">
        <v>2</v>
      </c>
      <c r="E418" s="77">
        <v>1.0900000000000001</v>
      </c>
      <c r="F418" s="77">
        <v>24</v>
      </c>
      <c r="G418" s="77">
        <v>0</v>
      </c>
      <c r="H418" s="77">
        <v>0</v>
      </c>
      <c r="I418" s="77">
        <v>0</v>
      </c>
      <c r="J418" s="77">
        <v>3</v>
      </c>
      <c r="K418" s="77">
        <v>3</v>
      </c>
      <c r="L418" s="77">
        <v>33</v>
      </c>
      <c r="M418" s="77">
        <v>14</v>
      </c>
      <c r="N418" s="77">
        <v>5</v>
      </c>
      <c r="O418" s="77">
        <v>4</v>
      </c>
      <c r="P418" s="77">
        <v>1</v>
      </c>
      <c r="Q418" s="77">
        <v>9</v>
      </c>
      <c r="R418" s="77">
        <v>0</v>
      </c>
      <c r="S418" s="77">
        <v>27</v>
      </c>
      <c r="T418" s="77">
        <v>121</v>
      </c>
      <c r="U418" s="77">
        <v>0.128</v>
      </c>
      <c r="V418" s="77">
        <v>0.7</v>
      </c>
      <c r="W418" s="77">
        <v>1</v>
      </c>
      <c r="X418" s="77">
        <v>6</v>
      </c>
      <c r="Y418" s="77">
        <v>7</v>
      </c>
      <c r="Z418" s="77">
        <v>2</v>
      </c>
      <c r="AA418" s="77">
        <v>49</v>
      </c>
      <c r="AB418" s="77">
        <v>21</v>
      </c>
      <c r="AC418" s="77">
        <v>1</v>
      </c>
      <c r="AD418" s="77">
        <v>0</v>
      </c>
      <c r="AE418" s="77">
        <v>4</v>
      </c>
      <c r="AF418" s="77">
        <v>1</v>
      </c>
      <c r="AG418" s="77">
        <v>1</v>
      </c>
      <c r="AH418" s="77">
        <v>465</v>
      </c>
      <c r="AI418" s="77">
        <v>0.5</v>
      </c>
      <c r="AJ418" s="77">
        <v>2.33</v>
      </c>
      <c r="AK418" s="77">
        <v>0.20200000000000001</v>
      </c>
      <c r="AL418" s="77">
        <v>0.16500000000000001</v>
      </c>
      <c r="AM418" s="77">
        <v>0.36699999999999999</v>
      </c>
      <c r="AN418" s="77">
        <v>7.36</v>
      </c>
      <c r="AO418" s="77">
        <v>2.4500000000000002</v>
      </c>
      <c r="AP418" s="77">
        <v>3.82</v>
      </c>
      <c r="AQ418" s="77">
        <v>3</v>
      </c>
      <c r="AR418" s="77">
        <v>14.09</v>
      </c>
    </row>
    <row r="419" spans="1:44" x14ac:dyDescent="0.2">
      <c r="A419" s="42" t="s">
        <v>894</v>
      </c>
      <c r="B419" s="77" t="s">
        <v>244</v>
      </c>
      <c r="C419" s="77">
        <v>0</v>
      </c>
      <c r="D419" s="77">
        <v>3</v>
      </c>
      <c r="E419" s="77">
        <v>8.57</v>
      </c>
      <c r="F419" s="77">
        <v>26</v>
      </c>
      <c r="G419" s="77">
        <v>0</v>
      </c>
      <c r="H419" s="77">
        <v>0</v>
      </c>
      <c r="I419" s="77">
        <v>0</v>
      </c>
      <c r="J419" s="77">
        <v>5</v>
      </c>
      <c r="K419" s="77">
        <v>8</v>
      </c>
      <c r="L419" s="77">
        <v>21</v>
      </c>
      <c r="M419" s="77">
        <v>28</v>
      </c>
      <c r="N419" s="77">
        <v>22</v>
      </c>
      <c r="O419" s="77">
        <v>20</v>
      </c>
      <c r="P419" s="77">
        <v>5</v>
      </c>
      <c r="Q419" s="77">
        <v>18</v>
      </c>
      <c r="R419" s="77">
        <v>2</v>
      </c>
      <c r="S419" s="77">
        <v>29</v>
      </c>
      <c r="T419" s="77">
        <v>106</v>
      </c>
      <c r="U419" s="77">
        <v>0.32600000000000001</v>
      </c>
      <c r="V419" s="77">
        <v>2.19</v>
      </c>
      <c r="W419" s="77">
        <v>0</v>
      </c>
      <c r="X419" s="77">
        <v>14</v>
      </c>
      <c r="Y419" s="77">
        <v>0</v>
      </c>
      <c r="Z419" s="77">
        <v>3</v>
      </c>
      <c r="AA419" s="77">
        <v>17</v>
      </c>
      <c r="AB419" s="77">
        <v>14</v>
      </c>
      <c r="AC419" s="77">
        <v>4</v>
      </c>
      <c r="AD419" s="77">
        <v>0</v>
      </c>
      <c r="AE419" s="77">
        <v>6</v>
      </c>
      <c r="AF419" s="77">
        <v>0</v>
      </c>
      <c r="AG419" s="77">
        <v>0</v>
      </c>
      <c r="AH419" s="77">
        <v>412</v>
      </c>
      <c r="AI419" s="77">
        <v>0</v>
      </c>
      <c r="AJ419" s="77">
        <v>1.21</v>
      </c>
      <c r="AK419" s="77">
        <v>0.434</v>
      </c>
      <c r="AL419" s="77">
        <v>0.628</v>
      </c>
      <c r="AM419" s="77">
        <v>1.0620000000000001</v>
      </c>
      <c r="AN419" s="77">
        <v>12.43</v>
      </c>
      <c r="AO419" s="77">
        <v>7.71</v>
      </c>
      <c r="AP419" s="77">
        <v>12</v>
      </c>
      <c r="AQ419" s="77">
        <v>1.61</v>
      </c>
      <c r="AR419" s="77">
        <v>19.62</v>
      </c>
    </row>
    <row r="420" spans="1:44" x14ac:dyDescent="0.2">
      <c r="A420" s="42" t="s">
        <v>1261</v>
      </c>
      <c r="B420" s="77" t="s">
        <v>244</v>
      </c>
      <c r="C420" s="77">
        <v>11</v>
      </c>
      <c r="D420" s="77">
        <v>6</v>
      </c>
      <c r="E420" s="77">
        <v>3.65</v>
      </c>
      <c r="F420" s="77">
        <v>26</v>
      </c>
      <c r="G420" s="77">
        <v>20</v>
      </c>
      <c r="H420" s="77">
        <v>1</v>
      </c>
      <c r="I420" s="77">
        <v>1</v>
      </c>
      <c r="J420" s="77">
        <v>1</v>
      </c>
      <c r="K420" s="77">
        <v>1</v>
      </c>
      <c r="L420" s="77">
        <v>130.19999999999999</v>
      </c>
      <c r="M420" s="77">
        <v>125</v>
      </c>
      <c r="N420" s="77">
        <v>56</v>
      </c>
      <c r="O420" s="77">
        <v>53</v>
      </c>
      <c r="P420" s="77">
        <v>7</v>
      </c>
      <c r="Q420" s="77">
        <v>28</v>
      </c>
      <c r="R420" s="77">
        <v>1</v>
      </c>
      <c r="S420" s="77">
        <v>111</v>
      </c>
      <c r="T420" s="77">
        <v>534</v>
      </c>
      <c r="U420" s="77">
        <v>0.25</v>
      </c>
      <c r="V420" s="77">
        <v>1.17</v>
      </c>
      <c r="W420" s="77">
        <v>3</v>
      </c>
      <c r="X420" s="77">
        <v>1</v>
      </c>
      <c r="Y420" s="77">
        <v>0</v>
      </c>
      <c r="Z420" s="77">
        <v>11</v>
      </c>
      <c r="AA420" s="77">
        <v>162</v>
      </c>
      <c r="AB420" s="77">
        <v>105</v>
      </c>
      <c r="AC420" s="77">
        <v>9</v>
      </c>
      <c r="AD420" s="77">
        <v>1</v>
      </c>
      <c r="AE420" s="77">
        <v>4</v>
      </c>
      <c r="AF420" s="77">
        <v>1</v>
      </c>
      <c r="AG420" s="77">
        <v>1</v>
      </c>
      <c r="AH420" s="77">
        <v>2082</v>
      </c>
      <c r="AI420" s="77">
        <v>0.64700000000000002</v>
      </c>
      <c r="AJ420" s="77">
        <v>1.54</v>
      </c>
      <c r="AK420" s="77">
        <v>0.29199999999999998</v>
      </c>
      <c r="AL420" s="77">
        <v>0.34100000000000003</v>
      </c>
      <c r="AM420" s="77">
        <v>0.63300000000000001</v>
      </c>
      <c r="AN420" s="77">
        <v>7.65</v>
      </c>
      <c r="AO420" s="77">
        <v>1.93</v>
      </c>
      <c r="AP420" s="77">
        <v>8.61</v>
      </c>
      <c r="AQ420" s="77">
        <v>3.96</v>
      </c>
      <c r="AR420" s="77">
        <v>15.93</v>
      </c>
    </row>
    <row r="421" spans="1:44" x14ac:dyDescent="0.2">
      <c r="A421" t="s">
        <v>547</v>
      </c>
      <c r="B421" s="77" t="s">
        <v>244</v>
      </c>
      <c r="C421" s="77">
        <v>0</v>
      </c>
      <c r="D421" s="77">
        <v>0</v>
      </c>
      <c r="E421" s="77">
        <v>0</v>
      </c>
      <c r="F421" s="77">
        <v>2</v>
      </c>
      <c r="G421" s="77">
        <v>0</v>
      </c>
      <c r="H421" s="77">
        <v>0</v>
      </c>
      <c r="I421" s="77">
        <v>0</v>
      </c>
      <c r="J421" s="77">
        <v>0</v>
      </c>
      <c r="K421" s="77">
        <v>0</v>
      </c>
      <c r="L421" s="77">
        <v>1</v>
      </c>
      <c r="M421" s="77">
        <v>1</v>
      </c>
      <c r="N421" s="77">
        <v>0</v>
      </c>
      <c r="O421" s="77">
        <v>0</v>
      </c>
      <c r="P421" s="77">
        <v>0</v>
      </c>
      <c r="Q421" s="77">
        <v>0</v>
      </c>
      <c r="R421" s="77">
        <v>0</v>
      </c>
      <c r="S421" s="77">
        <v>1</v>
      </c>
      <c r="T421" s="77">
        <v>4</v>
      </c>
      <c r="U421" s="77">
        <v>0.25</v>
      </c>
      <c r="V421" s="77">
        <v>1</v>
      </c>
      <c r="W421" s="77">
        <v>0</v>
      </c>
      <c r="X421" s="77">
        <v>2</v>
      </c>
      <c r="Y421" s="77">
        <v>0</v>
      </c>
      <c r="Z421" s="77">
        <v>0</v>
      </c>
      <c r="AA421" s="77">
        <v>0</v>
      </c>
      <c r="AB421" s="77">
        <v>2</v>
      </c>
      <c r="AC421" s="77">
        <v>0</v>
      </c>
      <c r="AD421" s="77">
        <v>0</v>
      </c>
      <c r="AE421" s="77">
        <v>0</v>
      </c>
      <c r="AF421" s="77">
        <v>0</v>
      </c>
      <c r="AG421" s="77">
        <v>0</v>
      </c>
      <c r="AH421" s="77">
        <v>13</v>
      </c>
      <c r="AI421" s="77" t="s">
        <v>342</v>
      </c>
      <c r="AJ421" s="77">
        <v>0</v>
      </c>
      <c r="AK421" s="77">
        <v>0.25</v>
      </c>
      <c r="AL421" s="77">
        <v>0.5</v>
      </c>
      <c r="AM421" s="77">
        <v>0.75</v>
      </c>
      <c r="AN421" s="77">
        <v>9</v>
      </c>
      <c r="AO421" s="77">
        <v>0</v>
      </c>
      <c r="AP421" s="77">
        <v>9</v>
      </c>
      <c r="AQ421" s="77" t="s">
        <v>342</v>
      </c>
      <c r="AR421" s="77">
        <v>13</v>
      </c>
    </row>
    <row r="422" spans="1:44" x14ac:dyDescent="0.2">
      <c r="A422" t="s">
        <v>901</v>
      </c>
      <c r="B422" s="77" t="s">
        <v>244</v>
      </c>
      <c r="C422" s="77">
        <v>0</v>
      </c>
      <c r="D422" s="77">
        <v>0</v>
      </c>
      <c r="E422" s="77">
        <v>8.1</v>
      </c>
      <c r="F422" s="77">
        <v>10</v>
      </c>
      <c r="G422" s="77">
        <v>0</v>
      </c>
      <c r="H422" s="77">
        <v>0</v>
      </c>
      <c r="I422" s="77">
        <v>0</v>
      </c>
      <c r="J422" s="77">
        <v>0</v>
      </c>
      <c r="K422" s="77">
        <v>0</v>
      </c>
      <c r="L422" s="77">
        <v>10</v>
      </c>
      <c r="M422" s="77">
        <v>12</v>
      </c>
      <c r="N422" s="77">
        <v>9</v>
      </c>
      <c r="O422" s="77">
        <v>9</v>
      </c>
      <c r="P422" s="77">
        <v>1</v>
      </c>
      <c r="Q422" s="77">
        <v>4</v>
      </c>
      <c r="R422" s="77">
        <v>0</v>
      </c>
      <c r="S422" s="77">
        <v>6</v>
      </c>
      <c r="T422" s="77">
        <v>49</v>
      </c>
      <c r="U422" s="77">
        <v>0.27900000000000003</v>
      </c>
      <c r="V422" s="77">
        <v>1.6</v>
      </c>
      <c r="W422" s="77">
        <v>1</v>
      </c>
      <c r="X422" s="77">
        <v>0</v>
      </c>
      <c r="Y422" s="77">
        <v>5</v>
      </c>
      <c r="Z422" s="77">
        <v>0</v>
      </c>
      <c r="AA422" s="77">
        <v>8</v>
      </c>
      <c r="AB422" s="77">
        <v>18</v>
      </c>
      <c r="AC422" s="77">
        <v>0</v>
      </c>
      <c r="AD422" s="77">
        <v>0</v>
      </c>
      <c r="AE422" s="77">
        <v>1</v>
      </c>
      <c r="AF422" s="77">
        <v>0</v>
      </c>
      <c r="AG422" s="77">
        <v>0</v>
      </c>
      <c r="AH422" s="77">
        <v>216</v>
      </c>
      <c r="AI422" s="77" t="s">
        <v>342</v>
      </c>
      <c r="AJ422" s="77">
        <v>0.44</v>
      </c>
      <c r="AK422" s="77">
        <v>0.34699999999999998</v>
      </c>
      <c r="AL422" s="77">
        <v>0.53500000000000003</v>
      </c>
      <c r="AM422" s="77">
        <v>0.88200000000000001</v>
      </c>
      <c r="AN422" s="77">
        <v>5.4</v>
      </c>
      <c r="AO422" s="77">
        <v>3.6</v>
      </c>
      <c r="AP422" s="77">
        <v>10.8</v>
      </c>
      <c r="AQ422" s="77">
        <v>1.5</v>
      </c>
      <c r="AR422" s="77">
        <v>21.6</v>
      </c>
    </row>
    <row r="423" spans="1:44" x14ac:dyDescent="0.2">
      <c r="A423" s="96"/>
      <c r="B423" s="77"/>
      <c r="C423" s="77"/>
      <c r="D423" s="77"/>
      <c r="E423" s="98"/>
      <c r="F423" s="77"/>
      <c r="G423" s="77"/>
      <c r="H423" s="77"/>
      <c r="I423" s="77"/>
      <c r="J423" s="77"/>
      <c r="K423" s="98"/>
      <c r="L423" s="98"/>
      <c r="M423" s="77"/>
      <c r="N423" s="77"/>
      <c r="O423" s="77"/>
      <c r="P423" s="77"/>
      <c r="Q423" s="77"/>
      <c r="R423" s="77"/>
      <c r="S423" s="77"/>
      <c r="T423" s="77"/>
      <c r="U423" s="101"/>
      <c r="V423" s="98"/>
      <c r="W423" s="77"/>
      <c r="X423" s="77"/>
      <c r="Y423" s="77"/>
      <c r="Z423" s="77"/>
      <c r="AA423" s="77"/>
      <c r="AB423" s="77"/>
      <c r="AC423" s="77"/>
      <c r="AD423" s="77"/>
      <c r="AE423" s="77"/>
      <c r="AF423" s="77"/>
      <c r="AG423" s="77"/>
      <c r="AH423" s="101"/>
      <c r="AI423" s="101"/>
      <c r="AJ423" s="101"/>
      <c r="AK423" s="101"/>
      <c r="AL423" s="101"/>
      <c r="AM423" s="101"/>
      <c r="AN423" s="98"/>
      <c r="AO423" s="98"/>
      <c r="AP423" s="98"/>
      <c r="AQ423" s="98"/>
    </row>
    <row r="424" spans="1:44" ht="25.5" x14ac:dyDescent="0.2">
      <c r="A424" s="95" t="s">
        <v>245</v>
      </c>
      <c r="B424" s="76"/>
      <c r="C424" s="76" t="s">
        <v>302</v>
      </c>
      <c r="D424" s="76" t="s">
        <v>152</v>
      </c>
      <c r="E424" s="97" t="s">
        <v>303</v>
      </c>
      <c r="F424" s="76" t="s">
        <v>304</v>
      </c>
      <c r="G424" s="76" t="s">
        <v>305</v>
      </c>
      <c r="H424" s="76" t="s">
        <v>317</v>
      </c>
      <c r="I424" s="76" t="s">
        <v>318</v>
      </c>
      <c r="J424" s="76" t="s">
        <v>306</v>
      </c>
      <c r="K424" s="97" t="s">
        <v>307</v>
      </c>
      <c r="L424" s="97" t="s">
        <v>308</v>
      </c>
      <c r="M424" s="76" t="s">
        <v>309</v>
      </c>
      <c r="N424" s="76" t="s">
        <v>310</v>
      </c>
      <c r="O424" s="76" t="s">
        <v>311</v>
      </c>
      <c r="P424" s="76" t="s">
        <v>312</v>
      </c>
      <c r="Q424" s="76" t="s">
        <v>313</v>
      </c>
      <c r="R424" s="76" t="s">
        <v>320</v>
      </c>
      <c r="S424" s="76" t="s">
        <v>314</v>
      </c>
      <c r="T424" s="76" t="s">
        <v>331</v>
      </c>
      <c r="U424" s="100" t="s">
        <v>315</v>
      </c>
      <c r="V424" s="97" t="s">
        <v>316</v>
      </c>
      <c r="W424" s="76" t="s">
        <v>319</v>
      </c>
      <c r="X424" s="76" t="s">
        <v>321</v>
      </c>
      <c r="Y424" s="76" t="s">
        <v>322</v>
      </c>
      <c r="Z424" s="76" t="s">
        <v>323</v>
      </c>
      <c r="AA424" s="76" t="s">
        <v>324</v>
      </c>
      <c r="AB424" s="76" t="s">
        <v>325</v>
      </c>
      <c r="AC424" s="76" t="s">
        <v>326</v>
      </c>
      <c r="AD424" s="76" t="s">
        <v>327</v>
      </c>
      <c r="AE424" s="76" t="s">
        <v>328</v>
      </c>
      <c r="AF424" s="76" t="s">
        <v>329</v>
      </c>
      <c r="AG424" s="76" t="s">
        <v>330</v>
      </c>
      <c r="AH424" s="100" t="s">
        <v>332</v>
      </c>
      <c r="AI424" s="100" t="s">
        <v>333</v>
      </c>
      <c r="AJ424" s="100" t="s">
        <v>334</v>
      </c>
      <c r="AK424" s="100" t="s">
        <v>335</v>
      </c>
      <c r="AL424" s="100" t="s">
        <v>336</v>
      </c>
    </row>
    <row r="425" spans="1:44" x14ac:dyDescent="0.2">
      <c r="A425" t="s">
        <v>206</v>
      </c>
      <c r="B425" s="77" t="s">
        <v>390</v>
      </c>
      <c r="C425" s="77">
        <v>75</v>
      </c>
      <c r="D425" s="77">
        <v>3.17</v>
      </c>
      <c r="E425" s="77">
        <v>162</v>
      </c>
      <c r="F425" s="77">
        <v>162</v>
      </c>
      <c r="G425" s="77">
        <v>51</v>
      </c>
      <c r="H425" s="77">
        <v>9</v>
      </c>
      <c r="I425" s="77">
        <v>52</v>
      </c>
      <c r="J425" s="77">
        <v>62</v>
      </c>
      <c r="K425" s="77">
        <v>1452</v>
      </c>
      <c r="L425" s="77">
        <v>1240</v>
      </c>
      <c r="M425" s="77">
        <v>554</v>
      </c>
      <c r="N425" s="77">
        <v>512</v>
      </c>
      <c r="O425" s="77">
        <v>137</v>
      </c>
      <c r="P425" s="77">
        <v>463</v>
      </c>
      <c r="Q425" s="77">
        <v>1317</v>
      </c>
      <c r="R425" s="77">
        <v>160</v>
      </c>
      <c r="S425" s="77">
        <v>0.23</v>
      </c>
      <c r="T425" s="77">
        <v>22748</v>
      </c>
      <c r="U425" s="77">
        <v>1.17</v>
      </c>
      <c r="V425" s="77">
        <v>2</v>
      </c>
      <c r="W425" s="77">
        <v>36</v>
      </c>
      <c r="X425" s="77">
        <v>87</v>
      </c>
      <c r="Y425" s="77">
        <v>116</v>
      </c>
      <c r="Z425" s="77">
        <v>1499</v>
      </c>
      <c r="AA425" s="77">
        <v>1403</v>
      </c>
      <c r="AB425" s="77">
        <v>80</v>
      </c>
      <c r="AC425" s="77">
        <v>8</v>
      </c>
      <c r="AD425" s="77">
        <v>92</v>
      </c>
      <c r="AE425" s="77">
        <v>35</v>
      </c>
      <c r="AF425" s="77">
        <v>6</v>
      </c>
      <c r="AG425" s="77">
        <v>5974</v>
      </c>
      <c r="AH425" s="77">
        <v>0.53700000000000003</v>
      </c>
      <c r="AI425" s="77">
        <v>1.07</v>
      </c>
      <c r="AJ425" s="77">
        <v>0.29499999999999998</v>
      </c>
      <c r="AK425" s="77">
        <v>0.35599999999999998</v>
      </c>
      <c r="AL425" s="77">
        <v>0.65200000000000002</v>
      </c>
    </row>
    <row r="426" spans="1:44" x14ac:dyDescent="0.2">
      <c r="A426" t="s">
        <v>203</v>
      </c>
      <c r="B426" s="77" t="s">
        <v>388</v>
      </c>
      <c r="C426" s="77">
        <v>74</v>
      </c>
      <c r="D426" s="77">
        <v>3.22</v>
      </c>
      <c r="E426" s="77">
        <v>162</v>
      </c>
      <c r="F426" s="77">
        <v>162</v>
      </c>
      <c r="G426" s="77">
        <v>31</v>
      </c>
      <c r="H426" s="77">
        <v>13</v>
      </c>
      <c r="I426" s="77">
        <v>48</v>
      </c>
      <c r="J426" s="77">
        <v>52</v>
      </c>
      <c r="K426" s="77">
        <v>1463.1</v>
      </c>
      <c r="L426" s="77">
        <v>1269</v>
      </c>
      <c r="M426" s="77">
        <v>572</v>
      </c>
      <c r="N426" s="77">
        <v>524</v>
      </c>
      <c r="O426" s="77">
        <v>147</v>
      </c>
      <c r="P426" s="77">
        <v>406</v>
      </c>
      <c r="Q426" s="77">
        <v>1244</v>
      </c>
      <c r="R426" s="77">
        <v>155</v>
      </c>
      <c r="S426" s="77">
        <v>0.23300000000000001</v>
      </c>
      <c r="T426" s="77">
        <v>22531</v>
      </c>
      <c r="U426" s="77">
        <v>1.1399999999999999</v>
      </c>
      <c r="V426" s="77">
        <v>7</v>
      </c>
      <c r="W426" s="77">
        <v>28</v>
      </c>
      <c r="X426" s="77">
        <v>61</v>
      </c>
      <c r="Y426" s="77">
        <v>130</v>
      </c>
      <c r="Z426" s="77">
        <v>1587</v>
      </c>
      <c r="AA426" s="77">
        <v>1418</v>
      </c>
      <c r="AB426" s="77">
        <v>59</v>
      </c>
      <c r="AC426" s="77">
        <v>1</v>
      </c>
      <c r="AD426" s="77">
        <v>100</v>
      </c>
      <c r="AE426" s="77">
        <v>28</v>
      </c>
      <c r="AF426" s="77">
        <v>6</v>
      </c>
      <c r="AG426" s="77">
        <v>5971</v>
      </c>
      <c r="AH426" s="77">
        <v>0.54300000000000004</v>
      </c>
      <c r="AI426" s="77">
        <v>1.1200000000000001</v>
      </c>
      <c r="AJ426" s="77">
        <v>0.28999999999999998</v>
      </c>
      <c r="AK426" s="77">
        <v>0.35599999999999998</v>
      </c>
      <c r="AL426" s="77">
        <v>0.64600000000000002</v>
      </c>
    </row>
    <row r="427" spans="1:44" x14ac:dyDescent="0.2">
      <c r="A427" t="s">
        <v>214</v>
      </c>
      <c r="B427" s="77" t="s">
        <v>392</v>
      </c>
      <c r="C427" s="77">
        <v>66</v>
      </c>
      <c r="D427" s="77">
        <v>3.43</v>
      </c>
      <c r="E427" s="77">
        <v>162</v>
      </c>
      <c r="F427" s="77">
        <v>162</v>
      </c>
      <c r="G427" s="77">
        <v>53</v>
      </c>
      <c r="H427" s="77">
        <v>13</v>
      </c>
      <c r="I427" s="77">
        <v>59</v>
      </c>
      <c r="J427" s="77">
        <v>72</v>
      </c>
      <c r="K427" s="77">
        <v>1461.1</v>
      </c>
      <c r="L427" s="77">
        <v>1342</v>
      </c>
      <c r="M427" s="77">
        <v>593</v>
      </c>
      <c r="N427" s="77">
        <v>557</v>
      </c>
      <c r="O427" s="77">
        <v>151</v>
      </c>
      <c r="P427" s="77">
        <v>472</v>
      </c>
      <c r="Q427" s="77">
        <v>1174</v>
      </c>
      <c r="R427" s="77">
        <v>159</v>
      </c>
      <c r="S427" s="77">
        <v>0.24399999999999999</v>
      </c>
      <c r="T427" s="77">
        <v>23781</v>
      </c>
      <c r="U427" s="77">
        <v>1.24</v>
      </c>
      <c r="V427" s="77">
        <v>3</v>
      </c>
      <c r="W427" s="77">
        <v>25</v>
      </c>
      <c r="X427" s="77">
        <v>97</v>
      </c>
      <c r="Y427" s="77">
        <v>127</v>
      </c>
      <c r="Z427" s="77">
        <v>1537</v>
      </c>
      <c r="AA427" s="77">
        <v>1519</v>
      </c>
      <c r="AB427" s="77">
        <v>42</v>
      </c>
      <c r="AC427" s="77">
        <v>2</v>
      </c>
      <c r="AD427" s="77">
        <v>84</v>
      </c>
      <c r="AE427" s="77">
        <v>32</v>
      </c>
      <c r="AF427" s="77">
        <v>5</v>
      </c>
      <c r="AG427" s="77">
        <v>6104</v>
      </c>
      <c r="AH427" s="77">
        <v>0.59299999999999997</v>
      </c>
      <c r="AI427" s="77">
        <v>1.01</v>
      </c>
      <c r="AJ427" s="77">
        <v>0.308</v>
      </c>
      <c r="AK427" s="77">
        <v>0.38200000000000001</v>
      </c>
      <c r="AL427" s="77">
        <v>0.69</v>
      </c>
    </row>
    <row r="428" spans="1:44" x14ac:dyDescent="0.2">
      <c r="A428" t="s">
        <v>212</v>
      </c>
      <c r="B428" s="77" t="s">
        <v>396</v>
      </c>
      <c r="C428" s="77">
        <v>73</v>
      </c>
      <c r="D428" s="77">
        <v>3.51</v>
      </c>
      <c r="E428" s="77">
        <v>162</v>
      </c>
      <c r="F428" s="77">
        <v>162</v>
      </c>
      <c r="G428" s="77">
        <v>53</v>
      </c>
      <c r="H428" s="77">
        <v>14</v>
      </c>
      <c r="I428" s="77">
        <v>56</v>
      </c>
      <c r="J428" s="77">
        <v>65</v>
      </c>
      <c r="K428" s="77">
        <v>1450.2</v>
      </c>
      <c r="L428" s="77">
        <v>1386</v>
      </c>
      <c r="M428" s="77">
        <v>624</v>
      </c>
      <c r="N428" s="77">
        <v>565</v>
      </c>
      <c r="O428" s="77">
        <v>128</v>
      </c>
      <c r="P428" s="77">
        <v>440</v>
      </c>
      <c r="Q428" s="77">
        <v>1168</v>
      </c>
      <c r="R428" s="77">
        <v>159</v>
      </c>
      <c r="S428" s="77">
        <v>0.25</v>
      </c>
      <c r="T428" s="77">
        <v>23768</v>
      </c>
      <c r="U428" s="77">
        <v>1.26</v>
      </c>
      <c r="V428" s="77">
        <v>3</v>
      </c>
      <c r="W428" s="77">
        <v>14</v>
      </c>
      <c r="X428" s="77">
        <v>75</v>
      </c>
      <c r="Y428" s="77">
        <v>107</v>
      </c>
      <c r="Z428" s="77">
        <v>1471</v>
      </c>
      <c r="AA428" s="77">
        <v>1580</v>
      </c>
      <c r="AB428" s="77">
        <v>58</v>
      </c>
      <c r="AC428" s="77">
        <v>6</v>
      </c>
      <c r="AD428" s="77">
        <v>69</v>
      </c>
      <c r="AE428" s="77">
        <v>29</v>
      </c>
      <c r="AF428" s="77">
        <v>16</v>
      </c>
      <c r="AG428" s="77">
        <v>6101</v>
      </c>
      <c r="AH428" s="77">
        <v>0.54900000000000004</v>
      </c>
      <c r="AI428" s="77">
        <v>0.93</v>
      </c>
      <c r="AJ428" s="77">
        <v>0.31</v>
      </c>
      <c r="AK428" s="77">
        <v>0.377</v>
      </c>
      <c r="AL428" s="77">
        <v>0.68700000000000006</v>
      </c>
    </row>
    <row r="429" spans="1:44" x14ac:dyDescent="0.2">
      <c r="A429" t="s">
        <v>202</v>
      </c>
      <c r="B429" s="77" t="s">
        <v>387</v>
      </c>
      <c r="C429" s="77">
        <v>85</v>
      </c>
      <c r="D429" s="77">
        <v>3.56</v>
      </c>
      <c r="E429" s="77">
        <v>162</v>
      </c>
      <c r="F429" s="77">
        <v>162</v>
      </c>
      <c r="G429" s="77">
        <v>37</v>
      </c>
      <c r="H429" s="77">
        <v>22</v>
      </c>
      <c r="I429" s="77">
        <v>58</v>
      </c>
      <c r="J429" s="77">
        <v>56</v>
      </c>
      <c r="K429" s="77">
        <v>1463.2</v>
      </c>
      <c r="L429" s="77">
        <v>1292</v>
      </c>
      <c r="M429" s="77">
        <v>625</v>
      </c>
      <c r="N429" s="77">
        <v>579</v>
      </c>
      <c r="O429" s="77">
        <v>145</v>
      </c>
      <c r="P429" s="77">
        <v>482</v>
      </c>
      <c r="Q429" s="77">
        <v>1437</v>
      </c>
      <c r="R429" s="77">
        <v>159</v>
      </c>
      <c r="S429" s="77">
        <v>0.23400000000000001</v>
      </c>
      <c r="T429" s="77">
        <v>24409</v>
      </c>
      <c r="U429" s="77">
        <v>1.21</v>
      </c>
      <c r="V429" s="77">
        <v>3</v>
      </c>
      <c r="W429" s="77">
        <v>27</v>
      </c>
      <c r="X429" s="77">
        <v>77</v>
      </c>
      <c r="Y429" s="77">
        <v>79</v>
      </c>
      <c r="Z429" s="77">
        <v>1274</v>
      </c>
      <c r="AA429" s="77">
        <v>1587</v>
      </c>
      <c r="AB429" s="77">
        <v>65</v>
      </c>
      <c r="AC429" s="77">
        <v>3</v>
      </c>
      <c r="AD429" s="77">
        <v>82</v>
      </c>
      <c r="AE429" s="77">
        <v>26</v>
      </c>
      <c r="AF429" s="77">
        <v>13</v>
      </c>
      <c r="AG429" s="77">
        <v>6131</v>
      </c>
      <c r="AH429" s="77">
        <v>0.47499999999999998</v>
      </c>
      <c r="AI429" s="77">
        <v>0.8</v>
      </c>
      <c r="AJ429" s="77">
        <v>0.3</v>
      </c>
      <c r="AK429" s="77">
        <v>0.36199999999999999</v>
      </c>
      <c r="AL429" s="77">
        <v>0.66200000000000003</v>
      </c>
    </row>
    <row r="430" spans="1:44" x14ac:dyDescent="0.2">
      <c r="A430" t="s">
        <v>210</v>
      </c>
      <c r="B430" s="77" t="s">
        <v>400</v>
      </c>
      <c r="C430" s="77">
        <v>77</v>
      </c>
      <c r="D430" s="77">
        <v>3.56</v>
      </c>
      <c r="E430" s="77">
        <v>162</v>
      </c>
      <c r="F430" s="77">
        <v>162</v>
      </c>
      <c r="G430" s="77">
        <v>40</v>
      </c>
      <c r="H430" s="77">
        <v>15</v>
      </c>
      <c r="I430" s="77">
        <v>58</v>
      </c>
      <c r="J430" s="77">
        <v>63</v>
      </c>
      <c r="K430" s="77">
        <v>1468.1</v>
      </c>
      <c r="L430" s="77">
        <v>1398</v>
      </c>
      <c r="M430" s="77">
        <v>653</v>
      </c>
      <c r="N430" s="77">
        <v>581</v>
      </c>
      <c r="O430" s="77">
        <v>135</v>
      </c>
      <c r="P430" s="77">
        <v>464</v>
      </c>
      <c r="Q430" s="77">
        <v>1450</v>
      </c>
      <c r="R430" s="77">
        <v>156</v>
      </c>
      <c r="S430" s="77">
        <v>0.25</v>
      </c>
      <c r="T430" s="77">
        <v>23781</v>
      </c>
      <c r="U430" s="77">
        <v>1.27</v>
      </c>
      <c r="V430" s="77">
        <v>6</v>
      </c>
      <c r="W430" s="77">
        <v>51</v>
      </c>
      <c r="X430" s="77">
        <v>78</v>
      </c>
      <c r="Y430" s="77">
        <v>116</v>
      </c>
      <c r="Z430" s="77">
        <v>1531</v>
      </c>
      <c r="AA430" s="77">
        <v>1292</v>
      </c>
      <c r="AB430" s="77">
        <v>56</v>
      </c>
      <c r="AC430" s="77">
        <v>2</v>
      </c>
      <c r="AD430" s="77">
        <v>95</v>
      </c>
      <c r="AE430" s="77">
        <v>44</v>
      </c>
      <c r="AF430" s="77">
        <v>8</v>
      </c>
      <c r="AG430" s="77">
        <v>6193</v>
      </c>
      <c r="AH430" s="77">
        <v>0.52500000000000002</v>
      </c>
      <c r="AI430" s="77">
        <v>1.18</v>
      </c>
      <c r="AJ430" s="77">
        <v>0.312</v>
      </c>
      <c r="AK430" s="77">
        <v>0.38500000000000001</v>
      </c>
      <c r="AL430" s="77">
        <v>0.69699999999999995</v>
      </c>
    </row>
    <row r="431" spans="1:44" x14ac:dyDescent="0.2">
      <c r="A431" t="s">
        <v>201</v>
      </c>
      <c r="B431" s="77" t="s">
        <v>394</v>
      </c>
      <c r="C431" s="77">
        <v>64</v>
      </c>
      <c r="D431" s="77">
        <v>3.58</v>
      </c>
      <c r="E431" s="77">
        <v>162</v>
      </c>
      <c r="F431" s="77">
        <v>162</v>
      </c>
      <c r="G431" s="77">
        <v>46</v>
      </c>
      <c r="H431" s="77">
        <v>13</v>
      </c>
      <c r="I431" s="77">
        <v>63</v>
      </c>
      <c r="J431" s="77">
        <v>62</v>
      </c>
      <c r="K431" s="77">
        <v>1482.2</v>
      </c>
      <c r="L431" s="77">
        <v>1307</v>
      </c>
      <c r="M431" s="77">
        <v>630</v>
      </c>
      <c r="N431" s="77">
        <v>590</v>
      </c>
      <c r="O431" s="77">
        <v>126</v>
      </c>
      <c r="P431" s="77">
        <v>504</v>
      </c>
      <c r="Q431" s="77">
        <v>1342</v>
      </c>
      <c r="R431" s="77">
        <v>159</v>
      </c>
      <c r="S431" s="77">
        <v>0.23599999999999999</v>
      </c>
      <c r="T431" s="77">
        <v>24328</v>
      </c>
      <c r="U431" s="77">
        <v>1.22</v>
      </c>
      <c r="V431" s="77">
        <v>3</v>
      </c>
      <c r="W431" s="77">
        <v>41</v>
      </c>
      <c r="X431" s="77">
        <v>84</v>
      </c>
      <c r="Y431" s="77">
        <v>113</v>
      </c>
      <c r="Z431" s="77">
        <v>1380</v>
      </c>
      <c r="AA431" s="77">
        <v>1582</v>
      </c>
      <c r="AB431" s="77">
        <v>74</v>
      </c>
      <c r="AC431" s="77">
        <v>4</v>
      </c>
      <c r="AD431" s="77">
        <v>106</v>
      </c>
      <c r="AE431" s="77">
        <v>39</v>
      </c>
      <c r="AF431" s="77">
        <v>20</v>
      </c>
      <c r="AG431" s="77">
        <v>6179</v>
      </c>
      <c r="AH431" s="77">
        <v>0.60499999999999998</v>
      </c>
      <c r="AI431" s="77">
        <v>0.87</v>
      </c>
      <c r="AJ431" s="77">
        <v>0.30499999999999999</v>
      </c>
      <c r="AK431" s="77">
        <v>0.35099999999999998</v>
      </c>
      <c r="AL431" s="77">
        <v>0.65600000000000003</v>
      </c>
    </row>
    <row r="432" spans="1:44" ht="12.75" customHeight="1" x14ac:dyDescent="0.2">
      <c r="A432" t="s">
        <v>204</v>
      </c>
      <c r="B432" s="77" t="s">
        <v>391</v>
      </c>
      <c r="C432" s="77">
        <v>78</v>
      </c>
      <c r="D432" s="77">
        <v>3.75</v>
      </c>
      <c r="E432" s="77">
        <v>162</v>
      </c>
      <c r="F432" s="77">
        <v>162</v>
      </c>
      <c r="G432" s="77">
        <v>48</v>
      </c>
      <c r="H432" s="77">
        <v>10</v>
      </c>
      <c r="I432" s="77">
        <v>65</v>
      </c>
      <c r="J432" s="77">
        <v>69</v>
      </c>
      <c r="K432" s="77">
        <v>1453</v>
      </c>
      <c r="L432" s="77">
        <v>1392</v>
      </c>
      <c r="M432" s="77">
        <v>664</v>
      </c>
      <c r="N432" s="77">
        <v>605</v>
      </c>
      <c r="O432" s="77">
        <v>164</v>
      </c>
      <c r="P432" s="77">
        <v>398</v>
      </c>
      <c r="Q432" s="77">
        <v>1370</v>
      </c>
      <c r="R432" s="77">
        <v>157</v>
      </c>
      <c r="S432" s="77">
        <v>0.25</v>
      </c>
      <c r="T432" s="77">
        <v>23697</v>
      </c>
      <c r="U432" s="77">
        <v>1.23</v>
      </c>
      <c r="V432" s="77">
        <v>5</v>
      </c>
      <c r="W432" s="77">
        <v>23</v>
      </c>
      <c r="X432" s="77">
        <v>85</v>
      </c>
      <c r="Y432" s="77">
        <v>87</v>
      </c>
      <c r="Z432" s="77">
        <v>1465</v>
      </c>
      <c r="AA432" s="77">
        <v>1427</v>
      </c>
      <c r="AB432" s="77">
        <v>49</v>
      </c>
      <c r="AC432" s="77">
        <v>6</v>
      </c>
      <c r="AD432" s="77">
        <v>77</v>
      </c>
      <c r="AE432" s="77">
        <v>38</v>
      </c>
      <c r="AF432" s="77">
        <v>10</v>
      </c>
      <c r="AG432" s="77">
        <v>6114</v>
      </c>
      <c r="AH432" s="77">
        <v>0.51900000000000002</v>
      </c>
      <c r="AI432" s="77">
        <v>1.03</v>
      </c>
      <c r="AJ432" s="77">
        <v>0.30499999999999999</v>
      </c>
      <c r="AK432" s="77">
        <v>0.39500000000000002</v>
      </c>
      <c r="AL432" s="77">
        <v>0.7</v>
      </c>
      <c r="AM432"/>
      <c r="AN432"/>
      <c r="AO432"/>
      <c r="AP432"/>
      <c r="AQ432"/>
      <c r="AR432"/>
    </row>
    <row r="433" spans="1:44" ht="12.75" customHeight="1" x14ac:dyDescent="0.2">
      <c r="A433" t="s">
        <v>211</v>
      </c>
      <c r="B433" s="77" t="s">
        <v>397</v>
      </c>
      <c r="C433" s="77">
        <v>79</v>
      </c>
      <c r="D433" s="77">
        <v>4</v>
      </c>
      <c r="E433" s="77">
        <v>162</v>
      </c>
      <c r="F433" s="77">
        <v>162</v>
      </c>
      <c r="G433" s="77">
        <v>45</v>
      </c>
      <c r="H433" s="77">
        <v>16</v>
      </c>
      <c r="I433" s="77">
        <v>57</v>
      </c>
      <c r="J433" s="77">
        <v>64</v>
      </c>
      <c r="K433" s="77">
        <v>1443</v>
      </c>
      <c r="L433" s="77">
        <v>1400</v>
      </c>
      <c r="M433" s="77">
        <v>686</v>
      </c>
      <c r="N433" s="77">
        <v>642</v>
      </c>
      <c r="O433" s="77">
        <v>151</v>
      </c>
      <c r="P433" s="77">
        <v>490</v>
      </c>
      <c r="Q433" s="77">
        <v>1199</v>
      </c>
      <c r="R433" s="77">
        <v>159</v>
      </c>
      <c r="S433" s="77">
        <v>0.253</v>
      </c>
      <c r="T433" s="77">
        <v>23726</v>
      </c>
      <c r="U433" s="77">
        <v>1.31</v>
      </c>
      <c r="V433" s="77">
        <v>3</v>
      </c>
      <c r="W433" s="77">
        <v>23</v>
      </c>
      <c r="X433" s="77">
        <v>78</v>
      </c>
      <c r="Y433" s="77">
        <v>113</v>
      </c>
      <c r="Z433" s="77">
        <v>1479</v>
      </c>
      <c r="AA433" s="77">
        <v>1525</v>
      </c>
      <c r="AB433" s="77">
        <v>43</v>
      </c>
      <c r="AC433" s="77">
        <v>5</v>
      </c>
      <c r="AD433" s="77">
        <v>94</v>
      </c>
      <c r="AE433" s="77">
        <v>24</v>
      </c>
      <c r="AF433" s="77">
        <v>10</v>
      </c>
      <c r="AG433" s="77">
        <v>6150</v>
      </c>
      <c r="AH433" s="77">
        <v>0.51200000000000001</v>
      </c>
      <c r="AI433" s="77">
        <v>0.97</v>
      </c>
      <c r="AJ433" s="77">
        <v>0.318</v>
      </c>
      <c r="AK433" s="77">
        <v>0.40699999999999997</v>
      </c>
      <c r="AL433" s="77">
        <v>0.72399999999999998</v>
      </c>
      <c r="AM433"/>
      <c r="AN433"/>
      <c r="AO433"/>
      <c r="AP433"/>
      <c r="AQ433"/>
      <c r="AR433"/>
    </row>
    <row r="434" spans="1:44" ht="12.75" customHeight="1" x14ac:dyDescent="0.2">
      <c r="A434" t="s">
        <v>209</v>
      </c>
      <c r="B434" s="77" t="s">
        <v>398</v>
      </c>
      <c r="C434" s="77">
        <v>91</v>
      </c>
      <c r="D434" s="77">
        <v>4.01</v>
      </c>
      <c r="E434" s="77">
        <v>162</v>
      </c>
      <c r="F434" s="77">
        <v>162</v>
      </c>
      <c r="G434" s="77">
        <v>36</v>
      </c>
      <c r="H434" s="77">
        <v>7</v>
      </c>
      <c r="I434" s="77">
        <v>47</v>
      </c>
      <c r="J434" s="77">
        <v>54</v>
      </c>
      <c r="K434" s="77">
        <v>1465.2</v>
      </c>
      <c r="L434" s="77">
        <v>1458</v>
      </c>
      <c r="M434" s="77">
        <v>715</v>
      </c>
      <c r="N434" s="77">
        <v>653</v>
      </c>
      <c r="O434" s="77">
        <v>154</v>
      </c>
      <c r="P434" s="77">
        <v>482</v>
      </c>
      <c r="Q434" s="77">
        <v>1213</v>
      </c>
      <c r="R434" s="77">
        <v>159</v>
      </c>
      <c r="S434" s="77">
        <v>0.26</v>
      </c>
      <c r="T434" s="77">
        <v>23778</v>
      </c>
      <c r="U434" s="77">
        <v>1.32</v>
      </c>
      <c r="V434" s="77">
        <v>3</v>
      </c>
      <c r="W434" s="77">
        <v>19</v>
      </c>
      <c r="X434" s="77">
        <v>63</v>
      </c>
      <c r="Y434" s="77">
        <v>129</v>
      </c>
      <c r="Z434" s="77">
        <v>1532</v>
      </c>
      <c r="AA434" s="77">
        <v>1499</v>
      </c>
      <c r="AB434" s="77">
        <v>51</v>
      </c>
      <c r="AC434" s="77">
        <v>5</v>
      </c>
      <c r="AD434" s="77">
        <v>87</v>
      </c>
      <c r="AE434" s="77">
        <v>33</v>
      </c>
      <c r="AF434" s="77">
        <v>4</v>
      </c>
      <c r="AG434" s="77">
        <v>6231</v>
      </c>
      <c r="AH434" s="77">
        <v>0.438</v>
      </c>
      <c r="AI434" s="77">
        <v>1.02</v>
      </c>
      <c r="AJ434" s="77">
        <v>0.32100000000000001</v>
      </c>
      <c r="AK434" s="77">
        <v>0.40899999999999997</v>
      </c>
      <c r="AL434" s="77">
        <v>0.73</v>
      </c>
      <c r="AM434"/>
      <c r="AN434"/>
      <c r="AO434"/>
      <c r="AP434"/>
      <c r="AQ434"/>
      <c r="AR434"/>
    </row>
    <row r="435" spans="1:44" ht="12.75" customHeight="1" x14ac:dyDescent="0.2">
      <c r="A435" t="s">
        <v>207</v>
      </c>
      <c r="B435" s="77" t="s">
        <v>389</v>
      </c>
      <c r="C435" s="77">
        <v>72</v>
      </c>
      <c r="D435" s="77">
        <v>4.01</v>
      </c>
      <c r="E435" s="77">
        <v>162</v>
      </c>
      <c r="F435" s="77">
        <v>162</v>
      </c>
      <c r="G435" s="77">
        <v>41</v>
      </c>
      <c r="H435" s="77">
        <v>8</v>
      </c>
      <c r="I435" s="77">
        <v>42</v>
      </c>
      <c r="J435" s="77">
        <v>57</v>
      </c>
      <c r="K435" s="77">
        <v>1454</v>
      </c>
      <c r="L435" s="77">
        <v>1475</v>
      </c>
      <c r="M435" s="77">
        <v>705</v>
      </c>
      <c r="N435" s="77">
        <v>648</v>
      </c>
      <c r="O435" s="77">
        <v>127</v>
      </c>
      <c r="P435" s="77">
        <v>462</v>
      </c>
      <c r="Q435" s="77">
        <v>1244</v>
      </c>
      <c r="R435" s="77">
        <v>157</v>
      </c>
      <c r="S435" s="77">
        <v>0.26300000000000001</v>
      </c>
      <c r="T435" s="77">
        <v>24182</v>
      </c>
      <c r="U435" s="77">
        <v>1.33</v>
      </c>
      <c r="V435" s="77">
        <v>5</v>
      </c>
      <c r="W435" s="77">
        <v>34</v>
      </c>
      <c r="X435" s="77">
        <v>72</v>
      </c>
      <c r="Y435" s="77">
        <v>131</v>
      </c>
      <c r="Z435" s="77">
        <v>1475</v>
      </c>
      <c r="AA435" s="77">
        <v>1492</v>
      </c>
      <c r="AB435" s="77">
        <v>43</v>
      </c>
      <c r="AC435" s="77">
        <v>9</v>
      </c>
      <c r="AD435" s="77">
        <v>111</v>
      </c>
      <c r="AE435" s="77">
        <v>51</v>
      </c>
      <c r="AF435" s="77">
        <v>13</v>
      </c>
      <c r="AG435" s="77">
        <v>6191</v>
      </c>
      <c r="AH435" s="77">
        <v>0.55600000000000005</v>
      </c>
      <c r="AI435" s="77">
        <v>0.99</v>
      </c>
      <c r="AJ435" s="77">
        <v>0.32100000000000001</v>
      </c>
      <c r="AK435" s="77">
        <v>0.40100000000000002</v>
      </c>
      <c r="AL435" s="77">
        <v>0.72299999999999998</v>
      </c>
      <c r="AM435"/>
      <c r="AN435"/>
      <c r="AO435"/>
      <c r="AP435"/>
      <c r="AQ435"/>
      <c r="AR435"/>
    </row>
    <row r="436" spans="1:44" ht="12.75" customHeight="1" x14ac:dyDescent="0.2">
      <c r="A436" t="s">
        <v>229</v>
      </c>
      <c r="B436" s="77" t="s">
        <v>361</v>
      </c>
      <c r="C436" s="77">
        <v>92</v>
      </c>
      <c r="D436" s="77">
        <v>4.1100000000000003</v>
      </c>
      <c r="E436" s="77">
        <v>162</v>
      </c>
      <c r="F436" s="77">
        <v>162</v>
      </c>
      <c r="G436" s="77">
        <v>31</v>
      </c>
      <c r="H436" s="77">
        <v>3</v>
      </c>
      <c r="I436" s="77">
        <v>52</v>
      </c>
      <c r="J436" s="77">
        <v>56</v>
      </c>
      <c r="K436" s="77">
        <v>1438.2</v>
      </c>
      <c r="L436" s="77">
        <v>1437</v>
      </c>
      <c r="M436" s="77">
        <v>723</v>
      </c>
      <c r="N436" s="77">
        <v>657</v>
      </c>
      <c r="O436" s="77">
        <v>139</v>
      </c>
      <c r="P436" s="77">
        <v>484</v>
      </c>
      <c r="Q436" s="77">
        <v>1137</v>
      </c>
      <c r="R436" s="77">
        <v>155</v>
      </c>
      <c r="S436" s="77">
        <v>0.26</v>
      </c>
      <c r="T436" s="77">
        <v>23661</v>
      </c>
      <c r="U436" s="77">
        <v>1.34</v>
      </c>
      <c r="V436" s="77">
        <v>7</v>
      </c>
      <c r="W436" s="77">
        <v>32</v>
      </c>
      <c r="X436" s="77">
        <v>65</v>
      </c>
      <c r="Y436" s="77">
        <v>133</v>
      </c>
      <c r="Z436" s="77">
        <v>1637</v>
      </c>
      <c r="AA436" s="77">
        <v>1403</v>
      </c>
      <c r="AB436" s="77">
        <v>57</v>
      </c>
      <c r="AC436" s="77">
        <v>7</v>
      </c>
      <c r="AD436" s="77">
        <v>109</v>
      </c>
      <c r="AE436" s="77">
        <v>32</v>
      </c>
      <c r="AF436" s="77">
        <v>5</v>
      </c>
      <c r="AG436" s="77">
        <v>6154</v>
      </c>
      <c r="AH436" s="77">
        <v>0.432</v>
      </c>
      <c r="AI436" s="77">
        <v>1.17</v>
      </c>
      <c r="AJ436" s="77">
        <v>0.32300000000000001</v>
      </c>
      <c r="AK436" s="77">
        <v>0.39600000000000002</v>
      </c>
      <c r="AL436" s="77">
        <v>0.71899999999999997</v>
      </c>
      <c r="AM436"/>
      <c r="AN436"/>
      <c r="AO436"/>
      <c r="AP436"/>
      <c r="AQ436"/>
      <c r="AR436"/>
    </row>
    <row r="437" spans="1:44" ht="12.75" customHeight="1" x14ac:dyDescent="0.2">
      <c r="A437" t="s">
        <v>208</v>
      </c>
      <c r="B437" s="77" t="s">
        <v>395</v>
      </c>
      <c r="C437" s="77">
        <v>89</v>
      </c>
      <c r="D437" s="77">
        <v>4.29</v>
      </c>
      <c r="E437" s="77">
        <v>162</v>
      </c>
      <c r="F437" s="77">
        <v>162</v>
      </c>
      <c r="G437" s="77">
        <v>36</v>
      </c>
      <c r="H437" s="77">
        <v>6</v>
      </c>
      <c r="I437" s="77">
        <v>69</v>
      </c>
      <c r="J437" s="77">
        <v>57</v>
      </c>
      <c r="K437" s="77">
        <v>1441</v>
      </c>
      <c r="L437" s="77">
        <v>1468</v>
      </c>
      <c r="M437" s="77">
        <v>758</v>
      </c>
      <c r="N437" s="77">
        <v>687</v>
      </c>
      <c r="O437" s="77">
        <v>140</v>
      </c>
      <c r="P437" s="77">
        <v>557</v>
      </c>
      <c r="Q437" s="77">
        <v>1152</v>
      </c>
      <c r="R437" s="77">
        <v>159</v>
      </c>
      <c r="S437" s="77">
        <v>0.26500000000000001</v>
      </c>
      <c r="T437" s="77">
        <v>24454</v>
      </c>
      <c r="U437" s="77">
        <v>1.41</v>
      </c>
      <c r="V437" s="77">
        <v>3</v>
      </c>
      <c r="W437" s="77">
        <v>42</v>
      </c>
      <c r="X437" s="77">
        <v>68</v>
      </c>
      <c r="Y437" s="77">
        <v>152</v>
      </c>
      <c r="Z437" s="77">
        <v>1569</v>
      </c>
      <c r="AA437" s="77">
        <v>1440</v>
      </c>
      <c r="AB437" s="77">
        <v>75</v>
      </c>
      <c r="AC437" s="77">
        <v>3</v>
      </c>
      <c r="AD437" s="77">
        <v>93</v>
      </c>
      <c r="AE437" s="77">
        <v>32</v>
      </c>
      <c r="AF437" s="77">
        <v>6</v>
      </c>
      <c r="AG437" s="77">
        <v>6255</v>
      </c>
      <c r="AH437" s="77">
        <v>0.45100000000000001</v>
      </c>
      <c r="AI437" s="77">
        <v>1.0900000000000001</v>
      </c>
      <c r="AJ437" s="77">
        <v>0.33700000000000002</v>
      </c>
      <c r="AK437" s="77">
        <v>0.40100000000000002</v>
      </c>
      <c r="AL437" s="77">
        <v>0.73799999999999999</v>
      </c>
      <c r="AM437"/>
      <c r="AN437"/>
      <c r="AO437"/>
      <c r="AP437"/>
      <c r="AQ437"/>
      <c r="AR437"/>
    </row>
    <row r="438" spans="1:44" ht="12.75" customHeight="1" x14ac:dyDescent="0.2">
      <c r="A438" t="s">
        <v>205</v>
      </c>
      <c r="B438" s="77" t="s">
        <v>393</v>
      </c>
      <c r="C438" s="77">
        <v>95</v>
      </c>
      <c r="D438" s="77">
        <v>4.49</v>
      </c>
      <c r="E438" s="77">
        <v>162</v>
      </c>
      <c r="F438" s="77">
        <v>162</v>
      </c>
      <c r="G438" s="77">
        <v>33</v>
      </c>
      <c r="H438" s="77">
        <v>17</v>
      </c>
      <c r="I438" s="77">
        <v>61</v>
      </c>
      <c r="J438" s="77">
        <v>47</v>
      </c>
      <c r="K438" s="77">
        <v>1426.1</v>
      </c>
      <c r="L438" s="77">
        <v>1510</v>
      </c>
      <c r="M438" s="77">
        <v>773</v>
      </c>
      <c r="N438" s="77">
        <v>711</v>
      </c>
      <c r="O438" s="77">
        <v>160</v>
      </c>
      <c r="P438" s="77">
        <v>505</v>
      </c>
      <c r="Q438" s="77">
        <v>1110</v>
      </c>
      <c r="R438" s="77">
        <v>156</v>
      </c>
      <c r="S438" s="77">
        <v>0.27200000000000002</v>
      </c>
      <c r="T438" s="77">
        <v>23660</v>
      </c>
      <c r="U438" s="77">
        <v>1.41</v>
      </c>
      <c r="V438" s="77">
        <v>6</v>
      </c>
      <c r="W438" s="77">
        <v>43</v>
      </c>
      <c r="X438" s="77">
        <v>69</v>
      </c>
      <c r="Y438" s="77">
        <v>129</v>
      </c>
      <c r="Z438" s="77">
        <v>1338</v>
      </c>
      <c r="AA438" s="77">
        <v>1670</v>
      </c>
      <c r="AB438" s="77">
        <v>61</v>
      </c>
      <c r="AC438" s="77">
        <v>7</v>
      </c>
      <c r="AD438" s="77">
        <v>85</v>
      </c>
      <c r="AE438" s="77">
        <v>36</v>
      </c>
      <c r="AF438" s="77">
        <v>10</v>
      </c>
      <c r="AG438" s="77">
        <v>6195</v>
      </c>
      <c r="AH438" s="77">
        <v>0.41399999999999998</v>
      </c>
      <c r="AI438" s="77">
        <v>0.8</v>
      </c>
      <c r="AJ438" s="77">
        <v>0.33600000000000002</v>
      </c>
      <c r="AK438" s="77">
        <v>0.42799999999999999</v>
      </c>
      <c r="AL438" s="77">
        <v>0.76400000000000001</v>
      </c>
      <c r="AM438"/>
      <c r="AN438"/>
      <c r="AO438"/>
      <c r="AP438"/>
      <c r="AQ438"/>
      <c r="AR438"/>
    </row>
    <row r="439" spans="1:44" ht="12.75" customHeight="1" x14ac:dyDescent="0.2">
      <c r="A439" t="s">
        <v>213</v>
      </c>
      <c r="B439" s="77" t="s">
        <v>399</v>
      </c>
      <c r="C439" s="77">
        <v>92</v>
      </c>
      <c r="D439" s="77">
        <v>4.57</v>
      </c>
      <c r="E439" s="77">
        <v>162</v>
      </c>
      <c r="F439" s="77">
        <v>162</v>
      </c>
      <c r="G439" s="77">
        <v>38</v>
      </c>
      <c r="H439" s="77">
        <v>7</v>
      </c>
      <c r="I439" s="77">
        <v>45</v>
      </c>
      <c r="J439" s="77">
        <v>58</v>
      </c>
      <c r="K439" s="77">
        <v>1435</v>
      </c>
      <c r="L439" s="77">
        <v>1588</v>
      </c>
      <c r="M439" s="77">
        <v>777</v>
      </c>
      <c r="N439" s="77">
        <v>728</v>
      </c>
      <c r="O439" s="77">
        <v>147</v>
      </c>
      <c r="P439" s="77">
        <v>408</v>
      </c>
      <c r="Q439" s="77">
        <v>1031</v>
      </c>
      <c r="R439" s="77">
        <v>160</v>
      </c>
      <c r="S439" s="77">
        <v>0.28000000000000003</v>
      </c>
      <c r="T439" s="77">
        <v>23151</v>
      </c>
      <c r="U439" s="77">
        <v>1.39</v>
      </c>
      <c r="V439" s="77">
        <v>2</v>
      </c>
      <c r="W439" s="77">
        <v>24</v>
      </c>
      <c r="X439" s="77">
        <v>68</v>
      </c>
      <c r="Y439" s="77">
        <v>120</v>
      </c>
      <c r="Z439" s="77">
        <v>1520</v>
      </c>
      <c r="AA439" s="77">
        <v>1619</v>
      </c>
      <c r="AB439" s="77">
        <v>50</v>
      </c>
      <c r="AC439" s="77">
        <v>6</v>
      </c>
      <c r="AD439" s="77">
        <v>100</v>
      </c>
      <c r="AE439" s="77">
        <v>22</v>
      </c>
      <c r="AF439" s="77">
        <v>13</v>
      </c>
      <c r="AG439" s="77">
        <v>6212</v>
      </c>
      <c r="AH439" s="77">
        <v>0.432</v>
      </c>
      <c r="AI439" s="77">
        <v>0.94</v>
      </c>
      <c r="AJ439" s="77">
        <v>0.33</v>
      </c>
      <c r="AK439" s="77">
        <v>0.42799999999999999</v>
      </c>
      <c r="AL439" s="77">
        <v>0.75800000000000001</v>
      </c>
      <c r="AM439"/>
      <c r="AN439"/>
      <c r="AO439"/>
      <c r="AP439"/>
      <c r="AQ439"/>
      <c r="AR439"/>
    </row>
    <row r="440" spans="1:44" ht="12.75" customHeight="1" x14ac:dyDescent="0.2">
      <c r="A440" s="96"/>
      <c r="B440" s="77"/>
      <c r="C440" s="77"/>
      <c r="D440" s="77"/>
      <c r="E440" s="98"/>
      <c r="F440" s="77"/>
      <c r="G440" s="77"/>
      <c r="H440" s="99"/>
      <c r="I440" s="99"/>
      <c r="J440" s="77"/>
      <c r="K440" s="98"/>
      <c r="L440" s="98"/>
      <c r="M440" s="77"/>
      <c r="N440" s="77"/>
      <c r="O440" s="77"/>
      <c r="P440" s="77"/>
      <c r="Q440" s="77"/>
      <c r="R440" s="99"/>
      <c r="S440" s="77"/>
      <c r="T440" s="99"/>
      <c r="U440" s="101"/>
      <c r="V440" s="148"/>
      <c r="W440" s="99"/>
      <c r="X440" s="99"/>
      <c r="Y440" s="99"/>
      <c r="Z440" s="99"/>
      <c r="AA440" s="99"/>
      <c r="AB440" s="99"/>
      <c r="AC440" s="99"/>
      <c r="AD440" s="99"/>
      <c r="AE440" s="99"/>
      <c r="AF440" s="99"/>
      <c r="AG440" s="99"/>
      <c r="AH440" s="102"/>
      <c r="AI440" s="102"/>
      <c r="AJ440" s="102"/>
      <c r="AK440" s="102"/>
      <c r="AL440" s="102"/>
      <c r="AM440"/>
      <c r="AN440"/>
      <c r="AO440"/>
      <c r="AP440"/>
      <c r="AQ440"/>
      <c r="AR440"/>
    </row>
    <row r="441" spans="1:44" ht="12.75" customHeight="1" x14ac:dyDescent="0.2">
      <c r="A441" s="96"/>
      <c r="B441" s="77"/>
      <c r="C441" s="77"/>
      <c r="D441" s="98">
        <f>(N441*9)/K441</f>
        <v>3.8150710700423027</v>
      </c>
      <c r="E441" s="98"/>
      <c r="F441" s="77"/>
      <c r="G441" s="77"/>
      <c r="H441" s="99"/>
      <c r="I441" s="99"/>
      <c r="J441" s="77"/>
      <c r="K441" s="98">
        <f>SUM(K425:K440)</f>
        <v>21795.399999999998</v>
      </c>
      <c r="L441" s="98"/>
      <c r="M441" s="77"/>
      <c r="N441" s="77">
        <f>SUM(N425:N440)</f>
        <v>9239</v>
      </c>
      <c r="O441" s="77">
        <f>SUM(O425:O440)</f>
        <v>2151</v>
      </c>
      <c r="P441" s="149">
        <f>SUM(P425:P440)</f>
        <v>7017</v>
      </c>
      <c r="Q441" s="77"/>
      <c r="R441" s="99"/>
      <c r="S441" s="77"/>
      <c r="T441" s="99"/>
      <c r="U441" s="101"/>
      <c r="V441" s="148"/>
      <c r="W441" s="99">
        <f>SUM(W425:W440)</f>
        <v>462</v>
      </c>
      <c r="X441" s="99"/>
      <c r="Y441" s="99"/>
      <c r="Z441" s="99"/>
      <c r="AA441" s="99"/>
      <c r="AB441" s="99"/>
      <c r="AC441" s="99"/>
      <c r="AD441" s="99"/>
      <c r="AE441" s="99"/>
      <c r="AF441" s="99"/>
      <c r="AG441" s="99">
        <f>SUM(AG425:AG440)</f>
        <v>92155</v>
      </c>
      <c r="AH441" s="102"/>
      <c r="AI441" s="102"/>
      <c r="AJ441" s="102"/>
      <c r="AK441" s="102"/>
      <c r="AL441" s="102"/>
      <c r="AM441"/>
      <c r="AN441"/>
      <c r="AO441"/>
      <c r="AP441"/>
      <c r="AQ441"/>
      <c r="AR441"/>
    </row>
    <row r="443" spans="1:44" ht="12.75" customHeight="1" x14ac:dyDescent="0.2">
      <c r="A443" s="103" t="s">
        <v>245</v>
      </c>
      <c r="B443" s="103"/>
      <c r="C443" s="103" t="s">
        <v>401</v>
      </c>
      <c r="D443" s="103" t="s">
        <v>309</v>
      </c>
      <c r="E443" s="144" t="s">
        <v>308</v>
      </c>
      <c r="F443" s="103" t="s">
        <v>402</v>
      </c>
      <c r="G443" s="103" t="s">
        <v>403</v>
      </c>
      <c r="H443" s="103" t="s">
        <v>408</v>
      </c>
      <c r="I443" s="103" t="s">
        <v>409</v>
      </c>
      <c r="J443" s="103" t="s">
        <v>311</v>
      </c>
      <c r="K443" s="103" t="s">
        <v>404</v>
      </c>
      <c r="L443" s="144" t="s">
        <v>312</v>
      </c>
      <c r="M443" s="103" t="s">
        <v>313</v>
      </c>
      <c r="N443" s="103" t="s">
        <v>327</v>
      </c>
      <c r="O443" s="103" t="s">
        <v>328</v>
      </c>
      <c r="P443" s="103" t="s">
        <v>405</v>
      </c>
      <c r="Q443" s="103" t="s">
        <v>406</v>
      </c>
      <c r="R443" s="103" t="s">
        <v>411</v>
      </c>
      <c r="S443" s="103" t="s">
        <v>335</v>
      </c>
      <c r="U443" s="145" t="s">
        <v>407</v>
      </c>
      <c r="V443" s="144" t="s">
        <v>319</v>
      </c>
      <c r="W443" s="103" t="s">
        <v>410</v>
      </c>
      <c r="X443" s="103" t="s">
        <v>412</v>
      </c>
      <c r="Y443" s="103" t="s">
        <v>413</v>
      </c>
      <c r="Z443" s="103" t="s">
        <v>323</v>
      </c>
      <c r="AA443" s="103" t="s">
        <v>324</v>
      </c>
      <c r="AB443" s="103" t="s">
        <v>333</v>
      </c>
      <c r="AC443" s="103" t="s">
        <v>331</v>
      </c>
      <c r="AD443" s="103" t="s">
        <v>414</v>
      </c>
      <c r="AM443"/>
      <c r="AN443"/>
      <c r="AO443"/>
      <c r="AP443"/>
      <c r="AQ443"/>
      <c r="AR443"/>
    </row>
    <row r="444" spans="1:44" ht="12.75" customHeight="1" x14ac:dyDescent="0.2">
      <c r="A444" t="s">
        <v>207</v>
      </c>
      <c r="B444" s="77" t="s">
        <v>389</v>
      </c>
      <c r="C444" s="77">
        <v>5630</v>
      </c>
      <c r="D444" s="77">
        <v>757</v>
      </c>
      <c r="E444" s="77">
        <v>1557</v>
      </c>
      <c r="F444" s="77">
        <v>325</v>
      </c>
      <c r="G444" s="77">
        <v>26</v>
      </c>
      <c r="H444" s="77">
        <v>44</v>
      </c>
      <c r="I444" s="77">
        <v>24</v>
      </c>
      <c r="J444" s="77">
        <v>155</v>
      </c>
      <c r="K444" s="77">
        <v>731</v>
      </c>
      <c r="L444" s="77">
        <v>443</v>
      </c>
      <c r="M444" s="77">
        <v>1144</v>
      </c>
      <c r="N444" s="77">
        <v>106</v>
      </c>
      <c r="O444" s="77">
        <v>41</v>
      </c>
      <c r="P444" s="77">
        <v>0.27700000000000002</v>
      </c>
      <c r="Q444" s="77">
        <v>0.33100000000000002</v>
      </c>
      <c r="R444" s="77">
        <v>2399</v>
      </c>
      <c r="S444" s="77">
        <v>0.42599999999999999</v>
      </c>
      <c r="T444" s="77"/>
      <c r="U444" s="77">
        <v>0.75700000000000001</v>
      </c>
      <c r="V444" s="77">
        <v>51</v>
      </c>
      <c r="W444" s="77">
        <v>61</v>
      </c>
      <c r="X444" s="77">
        <v>506</v>
      </c>
      <c r="Y444" s="77">
        <v>137</v>
      </c>
      <c r="Z444" s="77">
        <v>1599</v>
      </c>
      <c r="AA444" s="77">
        <v>1552</v>
      </c>
      <c r="AB444" s="77">
        <v>1.03</v>
      </c>
      <c r="AC444" s="77">
        <v>23533</v>
      </c>
      <c r="AD444" s="77">
        <v>6202</v>
      </c>
      <c r="AE444" s="77"/>
      <c r="AF444" s="77"/>
      <c r="AG444" s="77"/>
      <c r="AH444" s="77"/>
      <c r="AI444" s="77"/>
      <c r="AJ444" s="77"/>
      <c r="AK444" s="77"/>
      <c r="AL444" s="77"/>
      <c r="AM444"/>
      <c r="AN444"/>
      <c r="AO444"/>
      <c r="AP444"/>
      <c r="AQ444"/>
      <c r="AR444"/>
    </row>
    <row r="445" spans="1:44" ht="12.75" customHeight="1" x14ac:dyDescent="0.2">
      <c r="A445" t="s">
        <v>212</v>
      </c>
      <c r="B445" s="77" t="s">
        <v>396</v>
      </c>
      <c r="C445" s="77">
        <v>5545</v>
      </c>
      <c r="D445" s="77">
        <v>651</v>
      </c>
      <c r="E445" s="77">
        <v>1456</v>
      </c>
      <c r="F445" s="77">
        <v>286</v>
      </c>
      <c r="G445" s="77">
        <v>29</v>
      </c>
      <c r="H445" s="77">
        <v>53</v>
      </c>
      <c r="I445" s="77">
        <v>33</v>
      </c>
      <c r="J445" s="77">
        <v>95</v>
      </c>
      <c r="K445" s="77">
        <v>604</v>
      </c>
      <c r="L445" s="77">
        <v>380</v>
      </c>
      <c r="M445" s="77">
        <v>985</v>
      </c>
      <c r="N445" s="77">
        <v>153</v>
      </c>
      <c r="O445" s="77">
        <v>36</v>
      </c>
      <c r="P445" s="77">
        <v>0.26300000000000001</v>
      </c>
      <c r="Q445" s="77">
        <v>0.314</v>
      </c>
      <c r="R445" s="77">
        <v>2085</v>
      </c>
      <c r="S445" s="77">
        <v>0.376</v>
      </c>
      <c r="T445" s="77"/>
      <c r="U445" s="77">
        <v>0.69</v>
      </c>
      <c r="V445" s="77">
        <v>22</v>
      </c>
      <c r="W445" s="77">
        <v>47</v>
      </c>
      <c r="X445" s="77">
        <v>410</v>
      </c>
      <c r="Y445" s="77">
        <v>131</v>
      </c>
      <c r="Z445" s="77">
        <v>1811</v>
      </c>
      <c r="AA445" s="77">
        <v>1504</v>
      </c>
      <c r="AB445" s="77">
        <v>1.2</v>
      </c>
      <c r="AC445" s="77">
        <v>22710</v>
      </c>
      <c r="AD445" s="77">
        <v>6058</v>
      </c>
      <c r="AE445" s="77"/>
      <c r="AF445" s="77"/>
      <c r="AG445" s="77"/>
      <c r="AH445" s="77"/>
      <c r="AI445" s="77"/>
      <c r="AJ445" s="77"/>
      <c r="AK445" s="77"/>
      <c r="AL445" s="77"/>
      <c r="AM445"/>
      <c r="AN445"/>
      <c r="AO445"/>
      <c r="AP445"/>
      <c r="AQ445"/>
      <c r="AR445"/>
    </row>
    <row r="446" spans="1:44" ht="12.75" customHeight="1" x14ac:dyDescent="0.2">
      <c r="A446" t="s">
        <v>201</v>
      </c>
      <c r="B446" s="77" t="s">
        <v>394</v>
      </c>
      <c r="C446" s="77">
        <v>5652</v>
      </c>
      <c r="D446" s="77">
        <v>773</v>
      </c>
      <c r="E446" s="77">
        <v>1464</v>
      </c>
      <c r="F446" s="77">
        <v>304</v>
      </c>
      <c r="G446" s="77">
        <v>31</v>
      </c>
      <c r="H446" s="77">
        <v>60</v>
      </c>
      <c r="I446" s="77">
        <v>26</v>
      </c>
      <c r="J446" s="77">
        <v>155</v>
      </c>
      <c r="K446" s="77">
        <v>729</v>
      </c>
      <c r="L446" s="77">
        <v>492</v>
      </c>
      <c r="M446" s="77">
        <v>1266</v>
      </c>
      <c r="N446" s="77">
        <v>81</v>
      </c>
      <c r="O446" s="77">
        <v>39</v>
      </c>
      <c r="P446" s="77">
        <v>0.25900000000000001</v>
      </c>
      <c r="Q446" s="77">
        <v>0.32200000000000001</v>
      </c>
      <c r="R446" s="77">
        <v>2295</v>
      </c>
      <c r="S446" s="77">
        <v>0.40600000000000003</v>
      </c>
      <c r="T446" s="77"/>
      <c r="U446" s="77">
        <v>0.72799999999999998</v>
      </c>
      <c r="V446" s="77">
        <v>42</v>
      </c>
      <c r="W446" s="77">
        <v>54</v>
      </c>
      <c r="X446" s="77">
        <v>490</v>
      </c>
      <c r="Y446" s="77">
        <v>112</v>
      </c>
      <c r="Z446" s="77">
        <v>1676</v>
      </c>
      <c r="AA446" s="77">
        <v>1439</v>
      </c>
      <c r="AB446" s="77">
        <v>1.1599999999999999</v>
      </c>
      <c r="AC446" s="77">
        <v>23938</v>
      </c>
      <c r="AD446" s="77">
        <v>6284</v>
      </c>
      <c r="AE446" s="77"/>
      <c r="AF446" s="77"/>
      <c r="AG446" s="77"/>
      <c r="AH446" s="77"/>
      <c r="AI446" s="77"/>
      <c r="AJ446" s="77"/>
      <c r="AK446" s="77"/>
      <c r="AL446" s="77"/>
      <c r="AM446"/>
      <c r="AN446"/>
      <c r="AO446"/>
      <c r="AP446"/>
      <c r="AQ446"/>
      <c r="AR446"/>
    </row>
    <row r="447" spans="1:44" ht="12.75" customHeight="1" x14ac:dyDescent="0.2">
      <c r="A447" t="s">
        <v>211</v>
      </c>
      <c r="B447" s="77" t="s">
        <v>397</v>
      </c>
      <c r="C447" s="77">
        <v>5549</v>
      </c>
      <c r="D447" s="77">
        <v>723</v>
      </c>
      <c r="E447" s="77">
        <v>1435</v>
      </c>
      <c r="F447" s="77">
        <v>282</v>
      </c>
      <c r="G447" s="77">
        <v>24</v>
      </c>
      <c r="H447" s="77">
        <v>41</v>
      </c>
      <c r="I447" s="77">
        <v>35</v>
      </c>
      <c r="J447" s="77">
        <v>177</v>
      </c>
      <c r="K447" s="77">
        <v>690</v>
      </c>
      <c r="L447" s="77">
        <v>502</v>
      </c>
      <c r="M447" s="77">
        <v>1151</v>
      </c>
      <c r="N447" s="77">
        <v>78</v>
      </c>
      <c r="O447" s="77">
        <v>21</v>
      </c>
      <c r="P447" s="77">
        <v>0.25900000000000001</v>
      </c>
      <c r="Q447" s="77">
        <v>0.32300000000000001</v>
      </c>
      <c r="R447" s="77">
        <v>2296</v>
      </c>
      <c r="S447" s="77">
        <v>0.41399999999999998</v>
      </c>
      <c r="T447" s="77"/>
      <c r="U447" s="77">
        <v>0.73599999999999999</v>
      </c>
      <c r="V447" s="77">
        <v>27</v>
      </c>
      <c r="W447" s="77">
        <v>40</v>
      </c>
      <c r="X447" s="77">
        <v>483</v>
      </c>
      <c r="Y447" s="77">
        <v>128</v>
      </c>
      <c r="Z447" s="77">
        <v>1667</v>
      </c>
      <c r="AA447" s="77">
        <v>1499</v>
      </c>
      <c r="AB447" s="77">
        <v>1.1100000000000001</v>
      </c>
      <c r="AC447" s="77">
        <v>23834</v>
      </c>
      <c r="AD447" s="77">
        <v>6167</v>
      </c>
      <c r="AE447" s="77"/>
      <c r="AF447" s="77"/>
      <c r="AG447" s="77"/>
      <c r="AH447" s="77"/>
      <c r="AI447" s="77"/>
      <c r="AJ447" s="77"/>
      <c r="AK447" s="77"/>
      <c r="AL447" s="77"/>
      <c r="AM447"/>
      <c r="AN447"/>
      <c r="AO447"/>
      <c r="AP447"/>
      <c r="AQ447"/>
      <c r="AR447"/>
    </row>
    <row r="448" spans="1:44" ht="12.75" customHeight="1" x14ac:dyDescent="0.2">
      <c r="A448" t="s">
        <v>205</v>
      </c>
      <c r="B448" s="77" t="s">
        <v>393</v>
      </c>
      <c r="C448" s="77">
        <v>5460</v>
      </c>
      <c r="D448" s="77">
        <v>637</v>
      </c>
      <c r="E448" s="77">
        <v>1400</v>
      </c>
      <c r="F448" s="77">
        <v>260</v>
      </c>
      <c r="G448" s="77">
        <v>28</v>
      </c>
      <c r="H448" s="77">
        <v>61</v>
      </c>
      <c r="I448" s="77">
        <v>41</v>
      </c>
      <c r="J448" s="77">
        <v>111</v>
      </c>
      <c r="K448" s="77">
        <v>597</v>
      </c>
      <c r="L448" s="77">
        <v>417</v>
      </c>
      <c r="M448" s="77">
        <v>1162</v>
      </c>
      <c r="N448" s="77">
        <v>105</v>
      </c>
      <c r="O448" s="77">
        <v>59</v>
      </c>
      <c r="P448" s="77">
        <v>0.25600000000000001</v>
      </c>
      <c r="Q448" s="77">
        <v>0.314</v>
      </c>
      <c r="R448" s="77">
        <v>2049</v>
      </c>
      <c r="S448" s="77">
        <v>0.375</v>
      </c>
      <c r="T448" s="77"/>
      <c r="U448" s="77">
        <v>0.68899999999999995</v>
      </c>
      <c r="V448" s="77">
        <v>37</v>
      </c>
      <c r="W448" s="77">
        <v>45</v>
      </c>
      <c r="X448" s="77">
        <v>399</v>
      </c>
      <c r="Y448" s="77">
        <v>148</v>
      </c>
      <c r="Z448" s="77">
        <v>1766</v>
      </c>
      <c r="AA448" s="77">
        <v>1366</v>
      </c>
      <c r="AB448" s="77">
        <v>1.29</v>
      </c>
      <c r="AC448" s="77">
        <v>23114</v>
      </c>
      <c r="AD448" s="77">
        <v>6026</v>
      </c>
      <c r="AE448" s="77"/>
      <c r="AF448" s="77"/>
      <c r="AG448" s="77"/>
      <c r="AH448" s="77"/>
      <c r="AI448" s="77"/>
      <c r="AJ448" s="77"/>
      <c r="AK448" s="77"/>
      <c r="AL448" s="77"/>
      <c r="AM448"/>
      <c r="AN448"/>
      <c r="AO448"/>
      <c r="AP448"/>
      <c r="AQ448"/>
      <c r="AR448"/>
    </row>
    <row r="449" spans="1:44" ht="12.75" customHeight="1" x14ac:dyDescent="0.2">
      <c r="A449" t="s">
        <v>214</v>
      </c>
      <c r="B449" s="77" t="s">
        <v>392</v>
      </c>
      <c r="C449" s="77">
        <v>5596</v>
      </c>
      <c r="D449" s="77">
        <v>705</v>
      </c>
      <c r="E449" s="77">
        <v>1434</v>
      </c>
      <c r="F449" s="77">
        <v>264</v>
      </c>
      <c r="G449" s="77">
        <v>16</v>
      </c>
      <c r="H449" s="77">
        <v>62</v>
      </c>
      <c r="I449" s="77">
        <v>35</v>
      </c>
      <c r="J449" s="77">
        <v>211</v>
      </c>
      <c r="K449" s="77">
        <v>681</v>
      </c>
      <c r="L449" s="77">
        <v>401</v>
      </c>
      <c r="M449" s="77">
        <v>1285</v>
      </c>
      <c r="N449" s="77">
        <v>44</v>
      </c>
      <c r="O449" s="77">
        <v>20</v>
      </c>
      <c r="P449" s="77">
        <v>0.25600000000000001</v>
      </c>
      <c r="Q449" s="77">
        <v>0.311</v>
      </c>
      <c r="R449" s="77">
        <v>2363</v>
      </c>
      <c r="S449" s="77">
        <v>0.42199999999999999</v>
      </c>
      <c r="T449" s="77"/>
      <c r="U449" s="77">
        <v>0.73399999999999999</v>
      </c>
      <c r="V449" s="77">
        <v>29</v>
      </c>
      <c r="W449" s="77">
        <v>36</v>
      </c>
      <c r="X449" s="77">
        <v>491</v>
      </c>
      <c r="Y449" s="77">
        <v>112</v>
      </c>
      <c r="Z449" s="77">
        <v>1585</v>
      </c>
      <c r="AA449" s="77">
        <v>1475</v>
      </c>
      <c r="AB449" s="77">
        <v>1.07</v>
      </c>
      <c r="AC449" s="77">
        <v>23333</v>
      </c>
      <c r="AD449" s="77">
        <v>6130</v>
      </c>
      <c r="AE449" s="77"/>
      <c r="AF449" s="77"/>
      <c r="AG449" s="77"/>
      <c r="AH449" s="77"/>
      <c r="AI449" s="77"/>
      <c r="AJ449" s="77"/>
      <c r="AK449" s="77"/>
      <c r="AL449" s="77"/>
      <c r="AM449"/>
      <c r="AN449"/>
      <c r="AO449"/>
      <c r="AP449"/>
      <c r="AQ449"/>
      <c r="AR449"/>
    </row>
    <row r="450" spans="1:44" ht="12.75" customHeight="1" x14ac:dyDescent="0.2">
      <c r="A450" t="s">
        <v>213</v>
      </c>
      <c r="B450" s="77" t="s">
        <v>399</v>
      </c>
      <c r="C450" s="77">
        <v>5567</v>
      </c>
      <c r="D450" s="77">
        <v>715</v>
      </c>
      <c r="E450" s="77">
        <v>1412</v>
      </c>
      <c r="F450" s="77">
        <v>316</v>
      </c>
      <c r="G450" s="77">
        <v>27</v>
      </c>
      <c r="H450" s="77">
        <v>53</v>
      </c>
      <c r="I450" s="77">
        <v>25</v>
      </c>
      <c r="J450" s="77">
        <v>128</v>
      </c>
      <c r="K450" s="77">
        <v>675</v>
      </c>
      <c r="L450" s="77">
        <v>544</v>
      </c>
      <c r="M450" s="77">
        <v>1329</v>
      </c>
      <c r="N450" s="77">
        <v>99</v>
      </c>
      <c r="O450" s="77">
        <v>36</v>
      </c>
      <c r="P450" s="77">
        <v>0.254</v>
      </c>
      <c r="Q450" s="77">
        <v>0.32400000000000001</v>
      </c>
      <c r="R450" s="77">
        <v>2166</v>
      </c>
      <c r="S450" s="77">
        <v>0.38900000000000001</v>
      </c>
      <c r="T450" s="77"/>
      <c r="U450" s="77">
        <v>0.71299999999999997</v>
      </c>
      <c r="V450" s="77">
        <v>29</v>
      </c>
      <c r="W450" s="77">
        <v>44</v>
      </c>
      <c r="X450" s="77">
        <v>471</v>
      </c>
      <c r="Y450" s="77">
        <v>97</v>
      </c>
      <c r="Z450" s="77">
        <v>1543</v>
      </c>
      <c r="AA450" s="77">
        <v>1449</v>
      </c>
      <c r="AB450" s="77">
        <v>1.06</v>
      </c>
      <c r="AC450" s="77">
        <v>24944</v>
      </c>
      <c r="AD450" s="77">
        <v>6233</v>
      </c>
      <c r="AE450" s="77"/>
      <c r="AF450" s="77"/>
      <c r="AG450" s="77"/>
      <c r="AH450" s="77"/>
      <c r="AI450" s="77"/>
      <c r="AJ450" s="77"/>
      <c r="AK450" s="77"/>
      <c r="AL450" s="77"/>
      <c r="AM450"/>
      <c r="AN450"/>
      <c r="AO450"/>
      <c r="AP450"/>
      <c r="AQ450"/>
      <c r="AR450"/>
    </row>
    <row r="451" spans="1:44" ht="12.75" customHeight="1" x14ac:dyDescent="0.2">
      <c r="A451" t="s">
        <v>210</v>
      </c>
      <c r="B451" s="77" t="s">
        <v>400</v>
      </c>
      <c r="C451" s="77">
        <v>5575</v>
      </c>
      <c r="D451" s="77">
        <v>669</v>
      </c>
      <c r="E451" s="77">
        <v>1411</v>
      </c>
      <c r="F451" s="77">
        <v>284</v>
      </c>
      <c r="G451" s="77">
        <v>23</v>
      </c>
      <c r="H451" s="77">
        <v>42</v>
      </c>
      <c r="I451" s="77">
        <v>51</v>
      </c>
      <c r="J451" s="77">
        <v>142</v>
      </c>
      <c r="K451" s="77">
        <v>644</v>
      </c>
      <c r="L451" s="77">
        <v>504</v>
      </c>
      <c r="M451" s="77">
        <v>1189</v>
      </c>
      <c r="N451" s="77">
        <v>104</v>
      </c>
      <c r="O451" s="77">
        <v>27</v>
      </c>
      <c r="P451" s="77">
        <v>0.253</v>
      </c>
      <c r="Q451" s="77">
        <v>0.317</v>
      </c>
      <c r="R451" s="77">
        <v>2167</v>
      </c>
      <c r="S451" s="77">
        <v>0.38900000000000001</v>
      </c>
      <c r="T451" s="77"/>
      <c r="U451" s="77">
        <v>0.70599999999999996</v>
      </c>
      <c r="V451" s="77">
        <v>24</v>
      </c>
      <c r="W451" s="77">
        <v>49</v>
      </c>
      <c r="X451" s="77">
        <v>449</v>
      </c>
      <c r="Y451" s="77">
        <v>126</v>
      </c>
      <c r="Z451" s="77">
        <v>1664</v>
      </c>
      <c r="AA451" s="77">
        <v>1537</v>
      </c>
      <c r="AB451" s="77">
        <v>1.08</v>
      </c>
      <c r="AC451" s="77">
        <v>24227</v>
      </c>
      <c r="AD451" s="77">
        <v>6222</v>
      </c>
      <c r="AE451" s="77"/>
      <c r="AF451" s="77"/>
      <c r="AG451" s="77"/>
      <c r="AH451" s="77"/>
      <c r="AI451" s="77"/>
      <c r="AJ451" s="77"/>
      <c r="AK451" s="77"/>
      <c r="AL451" s="77"/>
      <c r="AM451"/>
      <c r="AN451"/>
      <c r="AO451"/>
      <c r="AP451"/>
      <c r="AQ451"/>
      <c r="AR451"/>
    </row>
    <row r="452" spans="1:44" ht="12.75" customHeight="1" x14ac:dyDescent="0.2">
      <c r="A452" t="s">
        <v>208</v>
      </c>
      <c r="B452" s="77" t="s">
        <v>395</v>
      </c>
      <c r="C452" s="77">
        <v>5543</v>
      </c>
      <c r="D452" s="77">
        <v>660</v>
      </c>
      <c r="E452" s="77">
        <v>1400</v>
      </c>
      <c r="F452" s="77">
        <v>279</v>
      </c>
      <c r="G452" s="77">
        <v>32</v>
      </c>
      <c r="H452" s="77">
        <v>60</v>
      </c>
      <c r="I452" s="77">
        <v>19</v>
      </c>
      <c r="J452" s="77">
        <v>155</v>
      </c>
      <c r="K452" s="77">
        <v>625</v>
      </c>
      <c r="L452" s="77">
        <v>417</v>
      </c>
      <c r="M452" s="77">
        <v>1362</v>
      </c>
      <c r="N452" s="77">
        <v>85</v>
      </c>
      <c r="O452" s="77">
        <v>36</v>
      </c>
      <c r="P452" s="77">
        <v>0.253</v>
      </c>
      <c r="Q452" s="77">
        <v>0.31</v>
      </c>
      <c r="R452" s="77">
        <v>2208</v>
      </c>
      <c r="S452" s="77">
        <v>0.39800000000000002</v>
      </c>
      <c r="T452" s="77"/>
      <c r="U452" s="77">
        <v>0.70799999999999996</v>
      </c>
      <c r="V452" s="77">
        <v>33</v>
      </c>
      <c r="W452" s="77">
        <v>38</v>
      </c>
      <c r="X452" s="77">
        <v>466</v>
      </c>
      <c r="Y452" s="77">
        <v>127</v>
      </c>
      <c r="Z452" s="77">
        <v>1630</v>
      </c>
      <c r="AA452" s="77">
        <v>1335</v>
      </c>
      <c r="AB452" s="77">
        <v>1.22</v>
      </c>
      <c r="AC452" s="77">
        <v>23133</v>
      </c>
      <c r="AD452" s="77">
        <v>6077</v>
      </c>
      <c r="AE452" s="77"/>
      <c r="AF452" s="77"/>
      <c r="AG452" s="77"/>
      <c r="AH452" s="77"/>
      <c r="AI452" s="77"/>
      <c r="AJ452" s="77"/>
      <c r="AK452" s="77"/>
      <c r="AL452" s="77"/>
      <c r="AM452"/>
      <c r="AN452"/>
      <c r="AO452"/>
      <c r="AP452"/>
      <c r="AQ452"/>
      <c r="AR452"/>
    </row>
    <row r="453" spans="1:44" ht="12.75" customHeight="1" x14ac:dyDescent="0.2">
      <c r="A453" t="s">
        <v>202</v>
      </c>
      <c r="B453" s="77" t="s">
        <v>387</v>
      </c>
      <c r="C453" s="77">
        <v>5516</v>
      </c>
      <c r="D453" s="77">
        <v>612</v>
      </c>
      <c r="E453" s="77">
        <v>1361</v>
      </c>
      <c r="F453" s="77">
        <v>263</v>
      </c>
      <c r="G453" s="77">
        <v>24</v>
      </c>
      <c r="H453" s="77">
        <v>66</v>
      </c>
      <c r="I453" s="77">
        <v>43</v>
      </c>
      <c r="J453" s="77">
        <v>117</v>
      </c>
      <c r="K453" s="77">
        <v>586</v>
      </c>
      <c r="L453" s="77">
        <v>527</v>
      </c>
      <c r="M453" s="77">
        <v>1124</v>
      </c>
      <c r="N453" s="77">
        <v>63</v>
      </c>
      <c r="O453" s="77">
        <v>27</v>
      </c>
      <c r="P453" s="77">
        <v>0.247</v>
      </c>
      <c r="Q453" s="77">
        <v>0.317</v>
      </c>
      <c r="R453" s="77">
        <v>2023</v>
      </c>
      <c r="S453" s="77">
        <v>0.36699999999999999</v>
      </c>
      <c r="T453" s="77"/>
      <c r="U453" s="77">
        <v>0.68400000000000005</v>
      </c>
      <c r="V453" s="77">
        <v>31</v>
      </c>
      <c r="W453" s="77">
        <v>53</v>
      </c>
      <c r="X453" s="77">
        <v>404</v>
      </c>
      <c r="Y453" s="77">
        <v>135</v>
      </c>
      <c r="Z453" s="77">
        <v>1746</v>
      </c>
      <c r="AA453" s="77">
        <v>1518</v>
      </c>
      <c r="AB453" s="77">
        <v>1.1499999999999999</v>
      </c>
      <c r="AC453" s="77">
        <v>23711</v>
      </c>
      <c r="AD453" s="77">
        <v>6205</v>
      </c>
      <c r="AE453" s="77"/>
      <c r="AF453" s="77"/>
      <c r="AG453" s="77"/>
      <c r="AH453" s="77"/>
      <c r="AI453" s="77"/>
      <c r="AJ453" s="77"/>
      <c r="AK453" s="77"/>
      <c r="AL453" s="77"/>
      <c r="AM453"/>
      <c r="AN453"/>
      <c r="AO453"/>
      <c r="AP453"/>
      <c r="AQ453"/>
      <c r="AR453"/>
    </row>
    <row r="454" spans="1:44" ht="12.75" customHeight="1" x14ac:dyDescent="0.2">
      <c r="A454" t="s">
        <v>204</v>
      </c>
      <c r="B454" s="77" t="s">
        <v>391</v>
      </c>
      <c r="C454" s="77">
        <v>5497</v>
      </c>
      <c r="D454" s="77">
        <v>633</v>
      </c>
      <c r="E454" s="77">
        <v>1349</v>
      </c>
      <c r="F454" s="77">
        <v>247</v>
      </c>
      <c r="G454" s="77">
        <v>26</v>
      </c>
      <c r="H454" s="77">
        <v>56</v>
      </c>
      <c r="I454" s="77">
        <v>29</v>
      </c>
      <c r="J454" s="77">
        <v>147</v>
      </c>
      <c r="K454" s="77">
        <v>591</v>
      </c>
      <c r="L454" s="77">
        <v>452</v>
      </c>
      <c r="M454" s="77">
        <v>1133</v>
      </c>
      <c r="N454" s="77">
        <v>112</v>
      </c>
      <c r="O454" s="77">
        <v>26</v>
      </c>
      <c r="P454" s="77">
        <v>0.245</v>
      </c>
      <c r="Q454" s="77">
        <v>0.307</v>
      </c>
      <c r="R454" s="77">
        <v>2089</v>
      </c>
      <c r="S454" s="77">
        <v>0.38</v>
      </c>
      <c r="T454" s="77"/>
      <c r="U454" s="77">
        <v>0.68700000000000006</v>
      </c>
      <c r="V454" s="77">
        <v>16</v>
      </c>
      <c r="W454" s="77">
        <v>47</v>
      </c>
      <c r="X454" s="77">
        <v>420</v>
      </c>
      <c r="Y454" s="77">
        <v>111</v>
      </c>
      <c r="Z454" s="77">
        <v>1652</v>
      </c>
      <c r="AA454" s="77">
        <v>1550</v>
      </c>
      <c r="AB454" s="77">
        <v>1.07</v>
      </c>
      <c r="AC454" s="77">
        <v>23773</v>
      </c>
      <c r="AD454" s="77">
        <v>6082</v>
      </c>
      <c r="AE454" s="77"/>
      <c r="AF454" s="77"/>
      <c r="AG454" s="77"/>
      <c r="AH454" s="77"/>
      <c r="AI454" s="77"/>
      <c r="AJ454" s="77"/>
      <c r="AK454" s="77"/>
      <c r="AL454" s="77"/>
      <c r="AM454"/>
      <c r="AN454"/>
      <c r="AO454"/>
      <c r="AP454"/>
      <c r="AQ454"/>
      <c r="AR454"/>
    </row>
    <row r="455" spans="1:44" ht="12.75" customHeight="1" x14ac:dyDescent="0.2">
      <c r="A455" t="s">
        <v>203</v>
      </c>
      <c r="B455" s="77" t="s">
        <v>388</v>
      </c>
      <c r="C455" s="77">
        <v>5545</v>
      </c>
      <c r="D455" s="77">
        <v>729</v>
      </c>
      <c r="E455" s="77">
        <v>1354</v>
      </c>
      <c r="F455" s="77">
        <v>253</v>
      </c>
      <c r="G455" s="77">
        <v>33</v>
      </c>
      <c r="H455" s="77">
        <v>49</v>
      </c>
      <c r="I455" s="77">
        <v>19</v>
      </c>
      <c r="J455" s="77">
        <v>146</v>
      </c>
      <c r="K455" s="77">
        <v>686</v>
      </c>
      <c r="L455" s="77">
        <v>586</v>
      </c>
      <c r="M455" s="77">
        <v>1104</v>
      </c>
      <c r="N455" s="77">
        <v>83</v>
      </c>
      <c r="O455" s="77">
        <v>20</v>
      </c>
      <c r="P455" s="77">
        <v>0.24399999999999999</v>
      </c>
      <c r="Q455" s="77">
        <v>0.32</v>
      </c>
      <c r="R455" s="77">
        <v>2111</v>
      </c>
      <c r="S455" s="77">
        <v>0.38100000000000001</v>
      </c>
      <c r="T455" s="77"/>
      <c r="U455" s="77">
        <v>0.7</v>
      </c>
      <c r="V455" s="77">
        <v>34</v>
      </c>
      <c r="W455" s="77">
        <v>43</v>
      </c>
      <c r="X455" s="77">
        <v>432</v>
      </c>
      <c r="Y455" s="77">
        <v>118</v>
      </c>
      <c r="Z455" s="77">
        <v>1476</v>
      </c>
      <c r="AA455" s="77">
        <v>1791</v>
      </c>
      <c r="AB455" s="77">
        <v>0.82</v>
      </c>
      <c r="AC455" s="77">
        <v>24271</v>
      </c>
      <c r="AD455" s="77">
        <v>6245</v>
      </c>
      <c r="AE455" s="77"/>
      <c r="AF455" s="77"/>
      <c r="AG455" s="77"/>
      <c r="AH455" s="77"/>
      <c r="AI455" s="77"/>
      <c r="AJ455" s="77"/>
      <c r="AK455" s="77"/>
      <c r="AL455" s="77"/>
      <c r="AM455"/>
      <c r="AN455"/>
      <c r="AO455"/>
      <c r="AP455"/>
      <c r="AQ455"/>
      <c r="AR455"/>
    </row>
    <row r="456" spans="1:44" ht="12.75" customHeight="1" x14ac:dyDescent="0.2">
      <c r="A456" t="s">
        <v>209</v>
      </c>
      <c r="B456" s="77" t="s">
        <v>398</v>
      </c>
      <c r="C456" s="77">
        <v>5551</v>
      </c>
      <c r="D456" s="77">
        <v>634</v>
      </c>
      <c r="E456" s="77">
        <v>1355</v>
      </c>
      <c r="F456" s="77">
        <v>282</v>
      </c>
      <c r="G456" s="77">
        <v>20</v>
      </c>
      <c r="H456" s="77">
        <v>68</v>
      </c>
      <c r="I456" s="77">
        <v>20</v>
      </c>
      <c r="J456" s="77">
        <v>123</v>
      </c>
      <c r="K456" s="77">
        <v>601</v>
      </c>
      <c r="L456" s="77">
        <v>535</v>
      </c>
      <c r="M456" s="77">
        <v>1337</v>
      </c>
      <c r="N456" s="77">
        <v>63</v>
      </c>
      <c r="O456" s="77">
        <v>25</v>
      </c>
      <c r="P456" s="77">
        <v>0.24399999999999999</v>
      </c>
      <c r="Q456" s="77">
        <v>0.316</v>
      </c>
      <c r="R456" s="77">
        <v>2046</v>
      </c>
      <c r="S456" s="77">
        <v>0.36899999999999999</v>
      </c>
      <c r="T456" s="77"/>
      <c r="U456" s="77">
        <v>0.68400000000000005</v>
      </c>
      <c r="V456" s="77">
        <v>36</v>
      </c>
      <c r="W456" s="77">
        <v>52</v>
      </c>
      <c r="X456" s="77">
        <v>425</v>
      </c>
      <c r="Y456" s="77">
        <v>138</v>
      </c>
      <c r="Z456" s="77">
        <v>1620</v>
      </c>
      <c r="AA456" s="77">
        <v>1450</v>
      </c>
      <c r="AB456" s="77">
        <v>1.1200000000000001</v>
      </c>
      <c r="AC456" s="77">
        <v>25253</v>
      </c>
      <c r="AD456" s="77">
        <v>6226</v>
      </c>
      <c r="AE456" s="77"/>
      <c r="AF456" s="77"/>
      <c r="AG456" s="77"/>
      <c r="AH456" s="77"/>
      <c r="AI456" s="77"/>
      <c r="AJ456" s="77"/>
      <c r="AK456" s="77"/>
      <c r="AL456" s="77"/>
      <c r="AM456"/>
      <c r="AN456"/>
      <c r="AO456"/>
      <c r="AP456"/>
      <c r="AQ456"/>
      <c r="AR456"/>
    </row>
    <row r="457" spans="1:44" ht="12.75" customHeight="1" x14ac:dyDescent="0.2">
      <c r="A457" t="s">
        <v>206</v>
      </c>
      <c r="B457" s="77" t="s">
        <v>390</v>
      </c>
      <c r="C457" s="77">
        <v>5450</v>
      </c>
      <c r="D457" s="77">
        <v>634</v>
      </c>
      <c r="E457" s="77">
        <v>1328</v>
      </c>
      <c r="F457" s="77">
        <v>247</v>
      </c>
      <c r="G457" s="77">
        <v>32</v>
      </c>
      <c r="H457" s="77">
        <v>60</v>
      </c>
      <c r="I457" s="77">
        <v>35</v>
      </c>
      <c r="J457" s="77">
        <v>136</v>
      </c>
      <c r="K457" s="77">
        <v>600</v>
      </c>
      <c r="L457" s="77">
        <v>396</v>
      </c>
      <c r="M457" s="77">
        <v>1232</v>
      </c>
      <c r="N457" s="77">
        <v>96</v>
      </c>
      <c r="O457" s="77">
        <v>42</v>
      </c>
      <c r="P457" s="77">
        <v>0.24399999999999999</v>
      </c>
      <c r="Q457" s="77">
        <v>0.3</v>
      </c>
      <c r="R457" s="77">
        <v>2047</v>
      </c>
      <c r="S457" s="77">
        <v>0.376</v>
      </c>
      <c r="T457" s="77"/>
      <c r="U457" s="77">
        <v>0.67600000000000005</v>
      </c>
      <c r="V457" s="77">
        <v>33</v>
      </c>
      <c r="W457" s="77">
        <v>34</v>
      </c>
      <c r="X457" s="77">
        <v>415</v>
      </c>
      <c r="Y457" s="77">
        <v>112</v>
      </c>
      <c r="Z457" s="77">
        <v>1626</v>
      </c>
      <c r="AA457" s="77">
        <v>1445</v>
      </c>
      <c r="AB457" s="77">
        <v>1.1299999999999999</v>
      </c>
      <c r="AC457" s="77">
        <v>22345</v>
      </c>
      <c r="AD457" s="77">
        <v>5977</v>
      </c>
      <c r="AE457" s="77"/>
      <c r="AF457" s="77"/>
      <c r="AG457" s="77"/>
      <c r="AH457" s="77"/>
      <c r="AI457" s="77"/>
      <c r="AJ457" s="77"/>
      <c r="AK457" s="77"/>
      <c r="AL457" s="77"/>
      <c r="AM457"/>
      <c r="AN457"/>
      <c r="AO457"/>
      <c r="AP457"/>
      <c r="AQ457"/>
      <c r="AR457"/>
    </row>
    <row r="458" spans="1:44" ht="12.75" customHeight="1" x14ac:dyDescent="0.2">
      <c r="A458" t="s">
        <v>229</v>
      </c>
      <c r="B458" s="77" t="s">
        <v>361</v>
      </c>
      <c r="C458" s="77">
        <v>5447</v>
      </c>
      <c r="D458" s="77">
        <v>629</v>
      </c>
      <c r="E458" s="77">
        <v>1317</v>
      </c>
      <c r="F458" s="77">
        <v>240</v>
      </c>
      <c r="G458" s="77">
        <v>19</v>
      </c>
      <c r="H458" s="77">
        <v>55</v>
      </c>
      <c r="I458" s="77">
        <v>22</v>
      </c>
      <c r="J458" s="77">
        <v>163</v>
      </c>
      <c r="K458" s="77">
        <v>596</v>
      </c>
      <c r="L458" s="77">
        <v>495</v>
      </c>
      <c r="M458" s="77">
        <v>1442</v>
      </c>
      <c r="N458" s="77">
        <v>122</v>
      </c>
      <c r="O458" s="77">
        <v>37</v>
      </c>
      <c r="P458" s="77">
        <v>0.24199999999999999</v>
      </c>
      <c r="Q458" s="77">
        <v>0.309</v>
      </c>
      <c r="R458" s="77">
        <v>2084</v>
      </c>
      <c r="S458" s="77">
        <v>0.38300000000000001</v>
      </c>
      <c r="T458" s="77"/>
      <c r="U458" s="77">
        <v>0.69199999999999995</v>
      </c>
      <c r="V458" s="77">
        <v>27</v>
      </c>
      <c r="W458" s="77">
        <v>36</v>
      </c>
      <c r="X458" s="77">
        <v>422</v>
      </c>
      <c r="Y458" s="77">
        <v>122</v>
      </c>
      <c r="Z458" s="77">
        <v>1470</v>
      </c>
      <c r="AA458" s="77">
        <v>1398</v>
      </c>
      <c r="AB458" s="77">
        <v>1.05</v>
      </c>
      <c r="AC458" s="77">
        <v>23561</v>
      </c>
      <c r="AD458" s="77">
        <v>6055</v>
      </c>
      <c r="AE458" s="77"/>
      <c r="AF458" s="77"/>
      <c r="AG458" s="77"/>
      <c r="AH458" s="77"/>
      <c r="AI458" s="77"/>
      <c r="AJ458" s="77"/>
      <c r="AK458" s="77"/>
      <c r="AL458" s="77"/>
      <c r="AM458"/>
      <c r="AN458"/>
      <c r="AO458"/>
      <c r="AP458"/>
      <c r="AQ458"/>
      <c r="AR458"/>
    </row>
    <row r="460" spans="1:44" ht="12.75" customHeight="1" x14ac:dyDescent="0.2">
      <c r="F460" s="63">
        <f>SUM(F444:F458)</f>
        <v>4132</v>
      </c>
      <c r="AM460"/>
      <c r="AN460"/>
      <c r="AO460"/>
      <c r="AP460"/>
      <c r="AQ460"/>
      <c r="AR460"/>
    </row>
  </sheetData>
  <sortState ref="A396:AR422">
    <sortCondition ref="A396:A422"/>
  </sortState>
  <phoneticPr fontId="0" type="noConversion"/>
  <pageMargins left="0.75" right="0.75" top="1" bottom="1" header="0.5" footer="0.5"/>
  <pageSetup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461"/>
  <sheetViews>
    <sheetView topLeftCell="A418" zoomScale="75" zoomScaleNormal="75" workbookViewId="0">
      <selection activeCell="L440" sqref="L440"/>
    </sheetView>
  </sheetViews>
  <sheetFormatPr defaultRowHeight="12.75" x14ac:dyDescent="0.2"/>
  <cols>
    <col min="1" max="1" width="4.7109375" style="62" bestFit="1" customWidth="1"/>
    <col min="2" max="2" width="18.85546875" style="20" bestFit="1" customWidth="1"/>
    <col min="3" max="3" width="7.42578125" bestFit="1" customWidth="1"/>
    <col min="4" max="4" width="8.140625" bestFit="1" customWidth="1"/>
    <col min="5" max="5" width="3.5703125" bestFit="1" customWidth="1"/>
    <col min="6" max="6" width="4.7109375" style="3" bestFit="1" customWidth="1"/>
    <col min="7" max="7" width="7.7109375" bestFit="1" customWidth="1"/>
    <col min="8" max="8" width="8.28515625" style="3" bestFit="1" customWidth="1"/>
    <col min="9" max="9" width="6.5703125" style="63" bestFit="1" customWidth="1"/>
    <col min="10" max="10" width="6.42578125" style="63" bestFit="1" customWidth="1"/>
    <col min="11" max="11" width="8.140625" style="3" bestFit="1" customWidth="1"/>
    <col min="12" max="12" width="9.42578125" style="3" bestFit="1" customWidth="1"/>
    <col min="13" max="13" width="8.28515625" style="3" bestFit="1" customWidth="1"/>
    <col min="14" max="14" width="4.85546875" bestFit="1" customWidth="1"/>
    <col min="15" max="15" width="6.42578125" bestFit="1" customWidth="1"/>
    <col min="16" max="16" width="5.85546875" bestFit="1" customWidth="1"/>
    <col min="17" max="17" width="6.42578125" bestFit="1" customWidth="1"/>
    <col min="18" max="18" width="6.5703125" style="2" bestFit="1" customWidth="1"/>
    <col min="19" max="19" width="6.42578125" style="3" bestFit="1" customWidth="1"/>
    <col min="20" max="20" width="6.42578125" style="2" bestFit="1" customWidth="1"/>
    <col min="21" max="21" width="6.5703125" style="3" bestFit="1" customWidth="1"/>
    <col min="22" max="22" width="8.140625" bestFit="1" customWidth="1"/>
    <col min="23" max="23" width="4.7109375" style="63" bestFit="1" customWidth="1"/>
    <col min="24" max="24" width="7" style="63" bestFit="1" customWidth="1"/>
    <col min="25" max="25" width="4.7109375" bestFit="1" customWidth="1"/>
    <col min="26" max="26" width="4.85546875" bestFit="1" customWidth="1"/>
    <col min="27" max="28" width="5.42578125" bestFit="1" customWidth="1"/>
    <col min="29" max="29" width="6.5703125" bestFit="1" customWidth="1"/>
    <col min="30" max="30" width="6.85546875" bestFit="1" customWidth="1"/>
    <col min="31" max="31" width="6.42578125" bestFit="1" customWidth="1"/>
    <col min="32" max="34" width="4.7109375" bestFit="1" customWidth="1"/>
    <col min="35" max="35" width="7.5703125" bestFit="1" customWidth="1"/>
    <col min="36" max="36" width="7" bestFit="1" customWidth="1"/>
    <col min="37" max="37" width="6.5703125" style="2" bestFit="1" customWidth="1"/>
    <col min="38" max="38" width="8" style="2" bestFit="1" customWidth="1"/>
    <col min="39" max="39" width="8.140625" style="2" bestFit="1" customWidth="1"/>
    <col min="40" max="40" width="8" style="2" bestFit="1" customWidth="1"/>
    <col min="41" max="41" width="8.140625" style="2" bestFit="1" customWidth="1"/>
    <col min="42" max="42" width="7.5703125" style="2" bestFit="1" customWidth="1"/>
    <col min="43" max="43" width="9.140625" style="3"/>
    <col min="44" max="44" width="7.5703125" style="3" bestFit="1" customWidth="1"/>
    <col min="45" max="45" width="9.28515625" style="3" bestFit="1" customWidth="1"/>
    <col min="46" max="46" width="8.28515625" style="3" bestFit="1" customWidth="1"/>
    <col min="47" max="47" width="9.140625" style="3"/>
  </cols>
  <sheetData>
    <row r="1" spans="1:47" ht="25.5" x14ac:dyDescent="0.2">
      <c r="A1" s="103" t="s">
        <v>150</v>
      </c>
      <c r="B1" s="103" t="s">
        <v>151</v>
      </c>
      <c r="C1" s="103" t="s">
        <v>245</v>
      </c>
      <c r="D1" s="103"/>
      <c r="E1" s="103" t="s">
        <v>300</v>
      </c>
      <c r="F1" s="103" t="s">
        <v>301</v>
      </c>
      <c r="G1" s="103" t="s">
        <v>302</v>
      </c>
      <c r="H1" s="144" t="s">
        <v>152</v>
      </c>
      <c r="I1" s="103" t="s">
        <v>303</v>
      </c>
      <c r="J1" s="103" t="s">
        <v>304</v>
      </c>
      <c r="K1" s="103" t="s">
        <v>305</v>
      </c>
      <c r="L1" s="103" t="s">
        <v>306</v>
      </c>
      <c r="M1" s="144" t="s">
        <v>307</v>
      </c>
      <c r="N1" s="103" t="s">
        <v>308</v>
      </c>
      <c r="O1" s="103" t="s">
        <v>309</v>
      </c>
      <c r="P1" s="103" t="s">
        <v>310</v>
      </c>
      <c r="Q1" s="103" t="s">
        <v>311</v>
      </c>
      <c r="R1" s="103" t="s">
        <v>312</v>
      </c>
      <c r="S1" s="103" t="s">
        <v>313</v>
      </c>
      <c r="T1" s="145" t="s">
        <v>314</v>
      </c>
      <c r="U1" s="144" t="s">
        <v>315</v>
      </c>
      <c r="V1" s="103" t="s">
        <v>316</v>
      </c>
      <c r="W1" s="103" t="s">
        <v>317</v>
      </c>
      <c r="X1" s="103" t="s">
        <v>318</v>
      </c>
      <c r="Y1" s="103" t="s">
        <v>319</v>
      </c>
      <c r="Z1" s="103" t="s">
        <v>320</v>
      </c>
      <c r="AA1" s="103" t="s">
        <v>321</v>
      </c>
      <c r="AB1" s="103" t="s">
        <v>322</v>
      </c>
      <c r="AC1" s="103" t="s">
        <v>323</v>
      </c>
      <c r="AD1" s="103" t="s">
        <v>324</v>
      </c>
      <c r="AE1" s="103" t="s">
        <v>325</v>
      </c>
      <c r="AF1" s="103" t="s">
        <v>326</v>
      </c>
      <c r="AG1" s="103" t="s">
        <v>327</v>
      </c>
      <c r="AH1" s="103" t="s">
        <v>328</v>
      </c>
      <c r="AI1" s="103" t="s">
        <v>329</v>
      </c>
      <c r="AJ1" s="103" t="s">
        <v>330</v>
      </c>
      <c r="AK1" s="103" t="s">
        <v>331</v>
      </c>
      <c r="AL1" s="145" t="s">
        <v>332</v>
      </c>
      <c r="AM1" s="145" t="s">
        <v>333</v>
      </c>
      <c r="AN1" s="145" t="s">
        <v>334</v>
      </c>
      <c r="AO1" s="145" t="s">
        <v>335</v>
      </c>
      <c r="AP1" s="145" t="s">
        <v>336</v>
      </c>
      <c r="AQ1" s="144" t="s">
        <v>337</v>
      </c>
      <c r="AR1" s="144" t="s">
        <v>338</v>
      </c>
      <c r="AS1" s="144" t="s">
        <v>339</v>
      </c>
      <c r="AT1" s="144" t="s">
        <v>340</v>
      </c>
      <c r="AU1" s="144" t="s">
        <v>341</v>
      </c>
    </row>
    <row r="2" spans="1:47" x14ac:dyDescent="0.2">
      <c r="A2" s="77">
        <v>1</v>
      </c>
      <c r="B2" s="78" t="s">
        <v>664</v>
      </c>
      <c r="C2" s="77" t="s">
        <v>233</v>
      </c>
      <c r="D2" s="77"/>
      <c r="E2" s="77">
        <v>430673</v>
      </c>
      <c r="F2" s="77">
        <v>0</v>
      </c>
      <c r="G2" s="77">
        <v>0</v>
      </c>
      <c r="H2" s="77">
        <v>0</v>
      </c>
      <c r="I2" s="77">
        <v>1</v>
      </c>
      <c r="J2" s="77">
        <v>0</v>
      </c>
      <c r="K2" s="77">
        <v>0</v>
      </c>
      <c r="L2" s="77">
        <v>0</v>
      </c>
      <c r="M2" s="77">
        <v>1</v>
      </c>
      <c r="N2" s="77">
        <v>0</v>
      </c>
      <c r="O2" s="77">
        <v>0</v>
      </c>
      <c r="P2" s="77">
        <v>0</v>
      </c>
      <c r="Q2" s="77">
        <v>0</v>
      </c>
      <c r="R2" s="77">
        <v>1</v>
      </c>
      <c r="S2" s="77">
        <v>2</v>
      </c>
      <c r="T2" s="77">
        <v>0</v>
      </c>
      <c r="U2" s="77">
        <v>1</v>
      </c>
      <c r="V2" s="77">
        <v>0</v>
      </c>
      <c r="W2" s="77">
        <v>0</v>
      </c>
      <c r="X2" s="77">
        <v>0</v>
      </c>
      <c r="Y2" s="77">
        <v>0</v>
      </c>
      <c r="Z2" s="77">
        <v>1</v>
      </c>
      <c r="AA2" s="77">
        <v>0</v>
      </c>
      <c r="AB2" s="77">
        <v>0</v>
      </c>
      <c r="AC2" s="77">
        <v>1</v>
      </c>
      <c r="AD2" s="77">
        <v>0</v>
      </c>
      <c r="AE2" s="77">
        <v>0</v>
      </c>
      <c r="AF2" s="77">
        <v>0</v>
      </c>
      <c r="AG2" s="77">
        <v>0</v>
      </c>
      <c r="AH2" s="77">
        <v>0</v>
      </c>
      <c r="AI2" s="77">
        <v>0</v>
      </c>
      <c r="AJ2" s="77">
        <v>4</v>
      </c>
      <c r="AK2" s="77">
        <v>15</v>
      </c>
      <c r="AL2" s="77" t="s">
        <v>342</v>
      </c>
      <c r="AM2" s="77">
        <v>1</v>
      </c>
      <c r="AN2" s="77">
        <v>0.25</v>
      </c>
      <c r="AO2" s="77">
        <v>0</v>
      </c>
      <c r="AP2" s="77">
        <v>0.25</v>
      </c>
      <c r="AQ2" s="77">
        <v>18</v>
      </c>
      <c r="AR2" s="77">
        <v>9</v>
      </c>
      <c r="AS2" s="77">
        <v>0</v>
      </c>
      <c r="AT2" s="77">
        <v>2</v>
      </c>
      <c r="AU2" s="77">
        <v>15</v>
      </c>
    </row>
    <row r="3" spans="1:47" x14ac:dyDescent="0.2">
      <c r="A3" s="77">
        <v>2</v>
      </c>
      <c r="B3" s="78" t="s">
        <v>716</v>
      </c>
      <c r="C3" s="77" t="s">
        <v>233</v>
      </c>
      <c r="D3" s="77"/>
      <c r="E3" s="77">
        <v>453192</v>
      </c>
      <c r="F3" s="77">
        <v>2</v>
      </c>
      <c r="G3" s="77">
        <v>0</v>
      </c>
      <c r="H3" s="77">
        <v>1.35</v>
      </c>
      <c r="I3" s="77">
        <v>23</v>
      </c>
      <c r="J3" s="77">
        <v>0</v>
      </c>
      <c r="K3" s="77">
        <v>1</v>
      </c>
      <c r="L3" s="77">
        <v>2</v>
      </c>
      <c r="M3" s="77">
        <v>20</v>
      </c>
      <c r="N3" s="77">
        <v>8</v>
      </c>
      <c r="O3" s="77">
        <v>3</v>
      </c>
      <c r="P3" s="77">
        <v>3</v>
      </c>
      <c r="Q3" s="77">
        <v>1</v>
      </c>
      <c r="R3" s="77">
        <v>4</v>
      </c>
      <c r="S3" s="77">
        <v>34</v>
      </c>
      <c r="T3" s="77">
        <v>0.11899999999999999</v>
      </c>
      <c r="U3" s="77">
        <v>0.6</v>
      </c>
      <c r="V3" s="77">
        <v>0</v>
      </c>
      <c r="W3" s="77">
        <v>0</v>
      </c>
      <c r="X3" s="77">
        <v>1</v>
      </c>
      <c r="Y3" s="77">
        <v>0</v>
      </c>
      <c r="Z3" s="77">
        <v>3</v>
      </c>
      <c r="AA3" s="77">
        <v>9</v>
      </c>
      <c r="AB3" s="77">
        <v>1</v>
      </c>
      <c r="AC3" s="77">
        <v>11</v>
      </c>
      <c r="AD3" s="77">
        <v>14</v>
      </c>
      <c r="AE3" s="77">
        <v>1</v>
      </c>
      <c r="AF3" s="77">
        <v>0</v>
      </c>
      <c r="AG3" s="77">
        <v>1</v>
      </c>
      <c r="AH3" s="77">
        <v>1</v>
      </c>
      <c r="AI3" s="77">
        <v>0</v>
      </c>
      <c r="AJ3" s="77">
        <v>72</v>
      </c>
      <c r="AK3" s="77">
        <v>306</v>
      </c>
      <c r="AL3" s="77">
        <v>1</v>
      </c>
      <c r="AM3" s="77">
        <v>0.79</v>
      </c>
      <c r="AN3" s="77">
        <v>0.18099999999999999</v>
      </c>
      <c r="AO3" s="77">
        <v>0.19400000000000001</v>
      </c>
      <c r="AP3" s="77">
        <v>0.375</v>
      </c>
      <c r="AQ3" s="77">
        <v>15.3</v>
      </c>
      <c r="AR3" s="77">
        <v>1.8</v>
      </c>
      <c r="AS3" s="77">
        <v>3.6</v>
      </c>
      <c r="AT3" s="77">
        <v>8.5</v>
      </c>
      <c r="AU3" s="77">
        <v>15.3</v>
      </c>
    </row>
    <row r="4" spans="1:47" x14ac:dyDescent="0.2">
      <c r="A4" s="77">
        <v>3</v>
      </c>
      <c r="B4" s="78" t="s">
        <v>710</v>
      </c>
      <c r="C4" s="77" t="s">
        <v>233</v>
      </c>
      <c r="D4" s="77"/>
      <c r="E4" s="77">
        <v>502154</v>
      </c>
      <c r="F4" s="77">
        <v>3</v>
      </c>
      <c r="G4" s="77">
        <v>2</v>
      </c>
      <c r="H4" s="77">
        <v>1.65</v>
      </c>
      <c r="I4" s="77">
        <v>71</v>
      </c>
      <c r="J4" s="77">
        <v>0</v>
      </c>
      <c r="K4" s="77">
        <v>37</v>
      </c>
      <c r="L4" s="77">
        <v>41</v>
      </c>
      <c r="M4" s="77">
        <v>76.099999999999994</v>
      </c>
      <c r="N4" s="77">
        <v>46</v>
      </c>
      <c r="O4" s="77">
        <v>17</v>
      </c>
      <c r="P4" s="77">
        <v>14</v>
      </c>
      <c r="Q4" s="77">
        <v>4</v>
      </c>
      <c r="R4" s="77">
        <v>23</v>
      </c>
      <c r="S4" s="77">
        <v>62</v>
      </c>
      <c r="T4" s="77">
        <v>0.17799999999999999</v>
      </c>
      <c r="U4" s="77">
        <v>0.9</v>
      </c>
      <c r="V4" s="77">
        <v>0</v>
      </c>
      <c r="W4" s="77">
        <v>0</v>
      </c>
      <c r="X4" s="77">
        <v>1</v>
      </c>
      <c r="Y4" s="77">
        <v>0</v>
      </c>
      <c r="Z4" s="77">
        <v>49</v>
      </c>
      <c r="AA4" s="77">
        <v>7</v>
      </c>
      <c r="AB4" s="77">
        <v>13</v>
      </c>
      <c r="AC4" s="77">
        <v>131</v>
      </c>
      <c r="AD4" s="77">
        <v>22</v>
      </c>
      <c r="AE4" s="77">
        <v>0</v>
      </c>
      <c r="AF4" s="77">
        <v>0</v>
      </c>
      <c r="AG4" s="77">
        <v>2</v>
      </c>
      <c r="AH4" s="77">
        <v>0</v>
      </c>
      <c r="AI4" s="77">
        <v>0</v>
      </c>
      <c r="AJ4" s="77">
        <v>285</v>
      </c>
      <c r="AK4" s="77">
        <v>1053</v>
      </c>
      <c r="AL4" s="77">
        <v>0.6</v>
      </c>
      <c r="AM4" s="77">
        <v>5.95</v>
      </c>
      <c r="AN4" s="77">
        <v>0.248</v>
      </c>
      <c r="AO4" s="77">
        <v>0.252</v>
      </c>
      <c r="AP4" s="77">
        <v>0.5</v>
      </c>
      <c r="AQ4" s="77">
        <v>7.31</v>
      </c>
      <c r="AR4" s="77">
        <v>2.71</v>
      </c>
      <c r="AS4" s="77">
        <v>5.42</v>
      </c>
      <c r="AT4" s="77">
        <v>2.7</v>
      </c>
      <c r="AU4" s="77">
        <v>13.79</v>
      </c>
    </row>
    <row r="5" spans="1:47" x14ac:dyDescent="0.2">
      <c r="A5" s="77">
        <v>4</v>
      </c>
      <c r="B5" s="78" t="s">
        <v>699</v>
      </c>
      <c r="C5" s="77" t="s">
        <v>233</v>
      </c>
      <c r="D5" s="77"/>
      <c r="E5" s="77">
        <v>503285</v>
      </c>
      <c r="F5" s="77">
        <v>5</v>
      </c>
      <c r="G5" s="77">
        <v>2</v>
      </c>
      <c r="H5" s="77">
        <v>1.7</v>
      </c>
      <c r="I5" s="77">
        <v>68</v>
      </c>
      <c r="J5" s="77">
        <v>0</v>
      </c>
      <c r="K5" s="77">
        <v>4</v>
      </c>
      <c r="L5" s="77">
        <v>8</v>
      </c>
      <c r="M5" s="77">
        <v>68.2</v>
      </c>
      <c r="N5" s="77">
        <v>42</v>
      </c>
      <c r="O5" s="77">
        <v>14</v>
      </c>
      <c r="P5" s="77">
        <v>13</v>
      </c>
      <c r="Q5" s="77">
        <v>6</v>
      </c>
      <c r="R5" s="77">
        <v>19</v>
      </c>
      <c r="S5" s="77">
        <v>73</v>
      </c>
      <c r="T5" s="77">
        <v>0.17399999999999999</v>
      </c>
      <c r="U5" s="77">
        <v>0.89</v>
      </c>
      <c r="V5" s="77">
        <v>0</v>
      </c>
      <c r="W5" s="77">
        <v>0</v>
      </c>
      <c r="X5" s="77">
        <v>8</v>
      </c>
      <c r="Y5" s="77">
        <v>4</v>
      </c>
      <c r="Z5" s="77">
        <v>18</v>
      </c>
      <c r="AA5" s="77">
        <v>25</v>
      </c>
      <c r="AB5" s="77">
        <v>4</v>
      </c>
      <c r="AC5" s="77">
        <v>64</v>
      </c>
      <c r="AD5" s="77">
        <v>65</v>
      </c>
      <c r="AE5" s="77">
        <v>0</v>
      </c>
      <c r="AF5" s="77">
        <v>0</v>
      </c>
      <c r="AG5" s="77">
        <v>4</v>
      </c>
      <c r="AH5" s="77">
        <v>1</v>
      </c>
      <c r="AI5" s="77">
        <v>0</v>
      </c>
      <c r="AJ5" s="77">
        <v>271</v>
      </c>
      <c r="AK5" s="77">
        <v>1067</v>
      </c>
      <c r="AL5" s="77">
        <v>0.71399999999999997</v>
      </c>
      <c r="AM5" s="77">
        <v>0.98</v>
      </c>
      <c r="AN5" s="77">
        <v>0.25600000000000001</v>
      </c>
      <c r="AO5" s="77">
        <v>0.29499999999999998</v>
      </c>
      <c r="AP5" s="77">
        <v>0.55000000000000004</v>
      </c>
      <c r="AQ5" s="77">
        <v>9.57</v>
      </c>
      <c r="AR5" s="77">
        <v>2.4900000000000002</v>
      </c>
      <c r="AS5" s="77">
        <v>5.5</v>
      </c>
      <c r="AT5" s="77">
        <v>3.84</v>
      </c>
      <c r="AU5" s="77">
        <v>15.54</v>
      </c>
    </row>
    <row r="6" spans="1:47" x14ac:dyDescent="0.2">
      <c r="A6" s="77">
        <v>5</v>
      </c>
      <c r="B6" s="78" t="s">
        <v>707</v>
      </c>
      <c r="C6" s="77" t="s">
        <v>233</v>
      </c>
      <c r="D6" s="77"/>
      <c r="E6" s="77">
        <v>519008</v>
      </c>
      <c r="F6" s="77">
        <v>4</v>
      </c>
      <c r="G6" s="77">
        <v>2</v>
      </c>
      <c r="H6" s="77">
        <v>2.76</v>
      </c>
      <c r="I6" s="77">
        <v>37</v>
      </c>
      <c r="J6" s="77">
        <v>1</v>
      </c>
      <c r="K6" s="77">
        <v>0</v>
      </c>
      <c r="L6" s="77">
        <v>0</v>
      </c>
      <c r="M6" s="77">
        <v>58.2</v>
      </c>
      <c r="N6" s="77">
        <v>70</v>
      </c>
      <c r="O6" s="77">
        <v>22</v>
      </c>
      <c r="P6" s="77">
        <v>18</v>
      </c>
      <c r="Q6" s="77">
        <v>2</v>
      </c>
      <c r="R6" s="77">
        <v>13</v>
      </c>
      <c r="S6" s="77">
        <v>34</v>
      </c>
      <c r="T6" s="77">
        <v>0.3</v>
      </c>
      <c r="U6" s="77">
        <v>1.41</v>
      </c>
      <c r="V6" s="77">
        <v>0</v>
      </c>
      <c r="W6" s="77">
        <v>0</v>
      </c>
      <c r="X6" s="77">
        <v>4</v>
      </c>
      <c r="Y6" s="77">
        <v>2</v>
      </c>
      <c r="Z6" s="77">
        <v>14</v>
      </c>
      <c r="AA6" s="77">
        <v>5</v>
      </c>
      <c r="AB6" s="77">
        <v>11</v>
      </c>
      <c r="AC6" s="77">
        <v>96</v>
      </c>
      <c r="AD6" s="77">
        <v>38</v>
      </c>
      <c r="AE6" s="77">
        <v>0</v>
      </c>
      <c r="AF6" s="77">
        <v>0</v>
      </c>
      <c r="AG6" s="77">
        <v>0</v>
      </c>
      <c r="AH6" s="77">
        <v>0</v>
      </c>
      <c r="AI6" s="77">
        <v>0</v>
      </c>
      <c r="AJ6" s="77">
        <v>255</v>
      </c>
      <c r="AK6" s="77">
        <v>865</v>
      </c>
      <c r="AL6" s="77">
        <v>0.66700000000000004</v>
      </c>
      <c r="AM6" s="77">
        <v>2.5299999999999998</v>
      </c>
      <c r="AN6" s="77">
        <v>0.34799999999999998</v>
      </c>
      <c r="AO6" s="77">
        <v>0.39100000000000001</v>
      </c>
      <c r="AP6" s="77">
        <v>0.73899999999999999</v>
      </c>
      <c r="AQ6" s="77">
        <v>5.22</v>
      </c>
      <c r="AR6" s="77">
        <v>1.99</v>
      </c>
      <c r="AS6" s="77">
        <v>10.74</v>
      </c>
      <c r="AT6" s="77">
        <v>2.62</v>
      </c>
      <c r="AU6" s="77">
        <v>14.74</v>
      </c>
    </row>
    <row r="7" spans="1:47" x14ac:dyDescent="0.2">
      <c r="A7" s="77">
        <v>6</v>
      </c>
      <c r="B7" s="78" t="s">
        <v>700</v>
      </c>
      <c r="C7" s="77" t="s">
        <v>233</v>
      </c>
      <c r="D7" s="77"/>
      <c r="E7" s="77">
        <v>488984</v>
      </c>
      <c r="F7" s="77">
        <v>3</v>
      </c>
      <c r="G7" s="77">
        <v>2</v>
      </c>
      <c r="H7" s="77">
        <v>2.97</v>
      </c>
      <c r="I7" s="77">
        <v>60</v>
      </c>
      <c r="J7" s="77">
        <v>0</v>
      </c>
      <c r="K7" s="77">
        <v>11</v>
      </c>
      <c r="L7" s="77">
        <v>17</v>
      </c>
      <c r="M7" s="77">
        <v>60.2</v>
      </c>
      <c r="N7" s="77">
        <v>55</v>
      </c>
      <c r="O7" s="77">
        <v>22</v>
      </c>
      <c r="P7" s="77">
        <v>20</v>
      </c>
      <c r="Q7" s="77">
        <v>4</v>
      </c>
      <c r="R7" s="77">
        <v>12</v>
      </c>
      <c r="S7" s="77">
        <v>45</v>
      </c>
      <c r="T7" s="77">
        <v>0.24399999999999999</v>
      </c>
      <c r="U7" s="77">
        <v>1.1000000000000001</v>
      </c>
      <c r="V7" s="77">
        <v>0</v>
      </c>
      <c r="W7" s="77">
        <v>0</v>
      </c>
      <c r="X7" s="77">
        <v>1</v>
      </c>
      <c r="Y7" s="77">
        <v>3</v>
      </c>
      <c r="Z7" s="77">
        <v>24</v>
      </c>
      <c r="AA7" s="77">
        <v>12</v>
      </c>
      <c r="AB7" s="77">
        <v>12</v>
      </c>
      <c r="AC7" s="77">
        <v>81</v>
      </c>
      <c r="AD7" s="77">
        <v>47</v>
      </c>
      <c r="AE7" s="77">
        <v>2</v>
      </c>
      <c r="AF7" s="77">
        <v>0</v>
      </c>
      <c r="AG7" s="77">
        <v>4</v>
      </c>
      <c r="AH7" s="77">
        <v>1</v>
      </c>
      <c r="AI7" s="77">
        <v>0</v>
      </c>
      <c r="AJ7" s="77">
        <v>241</v>
      </c>
      <c r="AK7" s="77">
        <v>866</v>
      </c>
      <c r="AL7" s="77">
        <v>0.6</v>
      </c>
      <c r="AM7" s="77">
        <v>1.72</v>
      </c>
      <c r="AN7" s="77">
        <v>0.28299999999999997</v>
      </c>
      <c r="AO7" s="77">
        <v>0.36</v>
      </c>
      <c r="AP7" s="77">
        <v>0.64300000000000002</v>
      </c>
      <c r="AQ7" s="77">
        <v>6.68</v>
      </c>
      <c r="AR7" s="77">
        <v>1.78</v>
      </c>
      <c r="AS7" s="77">
        <v>8.16</v>
      </c>
      <c r="AT7" s="77">
        <v>3.75</v>
      </c>
      <c r="AU7" s="77">
        <v>14.27</v>
      </c>
    </row>
    <row r="8" spans="1:47" x14ac:dyDescent="0.2">
      <c r="A8" s="77">
        <v>7</v>
      </c>
      <c r="B8" s="78" t="s">
        <v>643</v>
      </c>
      <c r="C8" s="77" t="s">
        <v>233</v>
      </c>
      <c r="D8" s="77"/>
      <c r="E8" s="77">
        <v>542960</v>
      </c>
      <c r="F8" s="77">
        <v>7</v>
      </c>
      <c r="G8" s="77">
        <v>1</v>
      </c>
      <c r="H8" s="77">
        <v>3.18</v>
      </c>
      <c r="I8" s="77">
        <v>46</v>
      </c>
      <c r="J8" s="77">
        <v>0</v>
      </c>
      <c r="K8" s="77">
        <v>0</v>
      </c>
      <c r="L8" s="77">
        <v>0</v>
      </c>
      <c r="M8" s="77">
        <v>62.1</v>
      </c>
      <c r="N8" s="77">
        <v>48</v>
      </c>
      <c r="O8" s="77">
        <v>24</v>
      </c>
      <c r="P8" s="77">
        <v>22</v>
      </c>
      <c r="Q8" s="77">
        <v>6</v>
      </c>
      <c r="R8" s="77">
        <v>25</v>
      </c>
      <c r="S8" s="77">
        <v>54</v>
      </c>
      <c r="T8" s="77">
        <v>0.216</v>
      </c>
      <c r="U8" s="77">
        <v>1.17</v>
      </c>
      <c r="V8" s="77">
        <v>0</v>
      </c>
      <c r="W8" s="77">
        <v>0</v>
      </c>
      <c r="X8" s="77">
        <v>1</v>
      </c>
      <c r="Y8" s="77">
        <v>1</v>
      </c>
      <c r="Z8" s="77">
        <v>8</v>
      </c>
      <c r="AA8" s="77">
        <v>8</v>
      </c>
      <c r="AB8" s="77">
        <v>5</v>
      </c>
      <c r="AC8" s="77">
        <v>56</v>
      </c>
      <c r="AD8" s="77">
        <v>70</v>
      </c>
      <c r="AE8" s="77">
        <v>2</v>
      </c>
      <c r="AF8" s="77">
        <v>0</v>
      </c>
      <c r="AG8" s="77">
        <v>5</v>
      </c>
      <c r="AH8" s="77">
        <v>3</v>
      </c>
      <c r="AI8" s="77">
        <v>1</v>
      </c>
      <c r="AJ8" s="77">
        <v>254</v>
      </c>
      <c r="AK8" s="77">
        <v>1045</v>
      </c>
      <c r="AL8" s="77">
        <v>0.875</v>
      </c>
      <c r="AM8" s="77">
        <v>0.8</v>
      </c>
      <c r="AN8" s="77">
        <v>0.29399999999999998</v>
      </c>
      <c r="AO8" s="77">
        <v>0.34699999999999998</v>
      </c>
      <c r="AP8" s="77">
        <v>0.64</v>
      </c>
      <c r="AQ8" s="77">
        <v>7.8</v>
      </c>
      <c r="AR8" s="77">
        <v>3.61</v>
      </c>
      <c r="AS8" s="77">
        <v>6.93</v>
      </c>
      <c r="AT8" s="77">
        <v>2.16</v>
      </c>
      <c r="AU8" s="77">
        <v>16.760000000000002</v>
      </c>
    </row>
    <row r="9" spans="1:47" x14ac:dyDescent="0.2">
      <c r="A9" s="77">
        <v>8</v>
      </c>
      <c r="B9" s="78" t="s">
        <v>580</v>
      </c>
      <c r="C9" s="77" t="s">
        <v>233</v>
      </c>
      <c r="D9" s="77"/>
      <c r="E9" s="77">
        <v>456068</v>
      </c>
      <c r="F9" s="77">
        <v>10</v>
      </c>
      <c r="G9" s="77">
        <v>9</v>
      </c>
      <c r="H9" s="77">
        <v>3.23</v>
      </c>
      <c r="I9" s="77">
        <v>27</v>
      </c>
      <c r="J9" s="77">
        <v>26</v>
      </c>
      <c r="K9" s="77">
        <v>0</v>
      </c>
      <c r="L9" s="77">
        <v>0</v>
      </c>
      <c r="M9" s="77">
        <v>159</v>
      </c>
      <c r="N9" s="77">
        <v>155</v>
      </c>
      <c r="O9" s="77">
        <v>61</v>
      </c>
      <c r="P9" s="77">
        <v>57</v>
      </c>
      <c r="Q9" s="77">
        <v>25</v>
      </c>
      <c r="R9" s="77">
        <v>51</v>
      </c>
      <c r="S9" s="77">
        <v>111</v>
      </c>
      <c r="T9" s="77">
        <v>0.255</v>
      </c>
      <c r="U9" s="77">
        <v>1.3</v>
      </c>
      <c r="V9" s="77">
        <v>1</v>
      </c>
      <c r="W9" s="77">
        <v>1</v>
      </c>
      <c r="X9" s="77">
        <v>8</v>
      </c>
      <c r="Y9" s="77">
        <v>1</v>
      </c>
      <c r="Z9" s="77">
        <v>0</v>
      </c>
      <c r="AA9" s="77">
        <v>0</v>
      </c>
      <c r="AB9" s="77">
        <v>12</v>
      </c>
      <c r="AC9" s="77">
        <v>137</v>
      </c>
      <c r="AD9" s="77">
        <v>209</v>
      </c>
      <c r="AE9" s="77">
        <v>4</v>
      </c>
      <c r="AF9" s="77">
        <v>1</v>
      </c>
      <c r="AG9" s="77">
        <v>12</v>
      </c>
      <c r="AH9" s="77">
        <v>2</v>
      </c>
      <c r="AI9" s="77">
        <v>1</v>
      </c>
      <c r="AJ9" s="77">
        <v>671</v>
      </c>
      <c r="AK9" s="77">
        <v>2552</v>
      </c>
      <c r="AL9" s="77">
        <v>0.52600000000000002</v>
      </c>
      <c r="AM9" s="77">
        <v>0.66</v>
      </c>
      <c r="AN9" s="77">
        <v>0.31900000000000001</v>
      </c>
      <c r="AO9" s="77">
        <v>0.432</v>
      </c>
      <c r="AP9" s="77">
        <v>0.751</v>
      </c>
      <c r="AQ9" s="77">
        <v>6.28</v>
      </c>
      <c r="AR9" s="77">
        <v>2.89</v>
      </c>
      <c r="AS9" s="77">
        <v>8.77</v>
      </c>
      <c r="AT9" s="77">
        <v>2.1800000000000002</v>
      </c>
      <c r="AU9" s="77">
        <v>16.05</v>
      </c>
    </row>
    <row r="10" spans="1:47" x14ac:dyDescent="0.2">
      <c r="A10" s="77">
        <v>9</v>
      </c>
      <c r="B10" s="78" t="s">
        <v>705</v>
      </c>
      <c r="C10" s="77" t="s">
        <v>233</v>
      </c>
      <c r="D10" s="77"/>
      <c r="E10" s="77">
        <v>501957</v>
      </c>
      <c r="F10" s="77">
        <v>13</v>
      </c>
      <c r="G10" s="77">
        <v>6</v>
      </c>
      <c r="H10" s="77">
        <v>3.34</v>
      </c>
      <c r="I10" s="77">
        <v>34</v>
      </c>
      <c r="J10" s="77">
        <v>34</v>
      </c>
      <c r="K10" s="77">
        <v>0</v>
      </c>
      <c r="L10" s="77">
        <v>0</v>
      </c>
      <c r="M10" s="77">
        <v>207.1</v>
      </c>
      <c r="N10" s="77">
        <v>189</v>
      </c>
      <c r="O10" s="77">
        <v>83</v>
      </c>
      <c r="P10" s="77">
        <v>77</v>
      </c>
      <c r="Q10" s="77">
        <v>21</v>
      </c>
      <c r="R10" s="77">
        <v>66</v>
      </c>
      <c r="S10" s="77">
        <v>150</v>
      </c>
      <c r="T10" s="77">
        <v>0.23799999999999999</v>
      </c>
      <c r="U10" s="77">
        <v>1.23</v>
      </c>
      <c r="V10" s="77">
        <v>1</v>
      </c>
      <c r="W10" s="77">
        <v>1</v>
      </c>
      <c r="X10" s="77">
        <v>4</v>
      </c>
      <c r="Y10" s="77">
        <v>1</v>
      </c>
      <c r="Z10" s="77">
        <v>0</v>
      </c>
      <c r="AA10" s="77">
        <v>0</v>
      </c>
      <c r="AB10" s="77">
        <v>12</v>
      </c>
      <c r="AC10" s="77">
        <v>204</v>
      </c>
      <c r="AD10" s="77">
        <v>257</v>
      </c>
      <c r="AE10" s="77">
        <v>8</v>
      </c>
      <c r="AF10" s="77">
        <v>0</v>
      </c>
      <c r="AG10" s="77">
        <v>1</v>
      </c>
      <c r="AH10" s="77">
        <v>3</v>
      </c>
      <c r="AI10" s="77">
        <v>1</v>
      </c>
      <c r="AJ10" s="77">
        <v>871</v>
      </c>
      <c r="AK10" s="77">
        <v>3411</v>
      </c>
      <c r="AL10" s="77">
        <v>0.68400000000000005</v>
      </c>
      <c r="AM10" s="77">
        <v>0.79</v>
      </c>
      <c r="AN10" s="77">
        <v>0.29799999999999999</v>
      </c>
      <c r="AO10" s="77">
        <v>0.373</v>
      </c>
      <c r="AP10" s="77">
        <v>0.67100000000000004</v>
      </c>
      <c r="AQ10" s="77">
        <v>6.51</v>
      </c>
      <c r="AR10" s="77">
        <v>2.86</v>
      </c>
      <c r="AS10" s="77">
        <v>8.1999999999999993</v>
      </c>
      <c r="AT10" s="77">
        <v>2.27</v>
      </c>
      <c r="AU10" s="77">
        <v>16.45</v>
      </c>
    </row>
    <row r="11" spans="1:47" x14ac:dyDescent="0.2">
      <c r="A11" s="77">
        <v>10</v>
      </c>
      <c r="B11" s="78" t="s">
        <v>703</v>
      </c>
      <c r="C11" s="77" t="s">
        <v>233</v>
      </c>
      <c r="D11" s="77"/>
      <c r="E11" s="77">
        <v>451085</v>
      </c>
      <c r="F11" s="77">
        <v>2</v>
      </c>
      <c r="G11" s="77">
        <v>3</v>
      </c>
      <c r="H11" s="77">
        <v>3.48</v>
      </c>
      <c r="I11" s="77">
        <v>63</v>
      </c>
      <c r="J11" s="77">
        <v>0</v>
      </c>
      <c r="K11" s="77">
        <v>0</v>
      </c>
      <c r="L11" s="77">
        <v>3</v>
      </c>
      <c r="M11" s="77">
        <v>51.2</v>
      </c>
      <c r="N11" s="77">
        <v>51</v>
      </c>
      <c r="O11" s="77">
        <v>23</v>
      </c>
      <c r="P11" s="77">
        <v>20</v>
      </c>
      <c r="Q11" s="77">
        <v>7</v>
      </c>
      <c r="R11" s="77">
        <v>17</v>
      </c>
      <c r="S11" s="77">
        <v>53</v>
      </c>
      <c r="T11" s="77">
        <v>0.25</v>
      </c>
      <c r="U11" s="77">
        <v>1.32</v>
      </c>
      <c r="V11" s="77">
        <v>0</v>
      </c>
      <c r="W11" s="77">
        <v>0</v>
      </c>
      <c r="X11" s="77">
        <v>3</v>
      </c>
      <c r="Y11" s="77">
        <v>4</v>
      </c>
      <c r="Z11" s="77">
        <v>11</v>
      </c>
      <c r="AA11" s="77">
        <v>14</v>
      </c>
      <c r="AB11" s="77">
        <v>0</v>
      </c>
      <c r="AC11" s="77">
        <v>40</v>
      </c>
      <c r="AD11" s="77">
        <v>62</v>
      </c>
      <c r="AE11" s="77">
        <v>3</v>
      </c>
      <c r="AF11" s="77">
        <v>0</v>
      </c>
      <c r="AG11" s="77">
        <v>0</v>
      </c>
      <c r="AH11" s="77">
        <v>1</v>
      </c>
      <c r="AI11" s="77">
        <v>0</v>
      </c>
      <c r="AJ11" s="77">
        <v>226</v>
      </c>
      <c r="AK11" s="77">
        <v>914</v>
      </c>
      <c r="AL11" s="77">
        <v>0.4</v>
      </c>
      <c r="AM11" s="77">
        <v>0.65</v>
      </c>
      <c r="AN11" s="77">
        <v>0.314</v>
      </c>
      <c r="AO11" s="77">
        <v>0.436</v>
      </c>
      <c r="AP11" s="77">
        <v>0.75</v>
      </c>
      <c r="AQ11" s="77">
        <v>9.23</v>
      </c>
      <c r="AR11" s="77">
        <v>2.96</v>
      </c>
      <c r="AS11" s="77">
        <v>8.8800000000000008</v>
      </c>
      <c r="AT11" s="77">
        <v>3.12</v>
      </c>
      <c r="AU11" s="77">
        <v>17.690000000000001</v>
      </c>
    </row>
    <row r="12" spans="1:47" x14ac:dyDescent="0.2">
      <c r="A12" s="77">
        <v>11</v>
      </c>
      <c r="B12" s="78" t="s">
        <v>706</v>
      </c>
      <c r="C12" s="77" t="s">
        <v>233</v>
      </c>
      <c r="D12" s="77"/>
      <c r="E12" s="77">
        <v>612672</v>
      </c>
      <c r="F12" s="77">
        <v>16</v>
      </c>
      <c r="G12" s="77">
        <v>6</v>
      </c>
      <c r="H12" s="77">
        <v>3.54</v>
      </c>
      <c r="I12" s="77">
        <v>31</v>
      </c>
      <c r="J12" s="77">
        <v>31</v>
      </c>
      <c r="K12" s="77">
        <v>0</v>
      </c>
      <c r="L12" s="77">
        <v>0</v>
      </c>
      <c r="M12" s="77">
        <v>185.2</v>
      </c>
      <c r="N12" s="77">
        <v>193</v>
      </c>
      <c r="O12" s="77">
        <v>77</v>
      </c>
      <c r="P12" s="77">
        <v>73</v>
      </c>
      <c r="Q12" s="77">
        <v>23</v>
      </c>
      <c r="R12" s="77">
        <v>35</v>
      </c>
      <c r="S12" s="77">
        <v>136</v>
      </c>
      <c r="T12" s="77">
        <v>0.26600000000000001</v>
      </c>
      <c r="U12" s="77">
        <v>1.23</v>
      </c>
      <c r="V12" s="77">
        <v>0</v>
      </c>
      <c r="W12" s="77">
        <v>0</v>
      </c>
      <c r="X12" s="77">
        <v>3</v>
      </c>
      <c r="Y12" s="77">
        <v>2</v>
      </c>
      <c r="Z12" s="77">
        <v>0</v>
      </c>
      <c r="AA12" s="77">
        <v>0</v>
      </c>
      <c r="AB12" s="77">
        <v>14</v>
      </c>
      <c r="AC12" s="77">
        <v>191</v>
      </c>
      <c r="AD12" s="77">
        <v>214</v>
      </c>
      <c r="AE12" s="77">
        <v>2</v>
      </c>
      <c r="AF12" s="77">
        <v>0</v>
      </c>
      <c r="AG12" s="77">
        <v>5</v>
      </c>
      <c r="AH12" s="77">
        <v>1</v>
      </c>
      <c r="AI12" s="77">
        <v>1</v>
      </c>
      <c r="AJ12" s="77">
        <v>772</v>
      </c>
      <c r="AK12" s="77">
        <v>2977</v>
      </c>
      <c r="AL12" s="77">
        <v>0.72699999999999998</v>
      </c>
      <c r="AM12" s="77">
        <v>0.89</v>
      </c>
      <c r="AN12" s="77">
        <v>0.30099999999999999</v>
      </c>
      <c r="AO12" s="77">
        <v>0.42599999999999999</v>
      </c>
      <c r="AP12" s="77">
        <v>0.72699999999999998</v>
      </c>
      <c r="AQ12" s="77">
        <v>6.59</v>
      </c>
      <c r="AR12" s="77">
        <v>1.7</v>
      </c>
      <c r="AS12" s="77">
        <v>9.36</v>
      </c>
      <c r="AT12" s="77">
        <v>3.89</v>
      </c>
      <c r="AU12" s="77">
        <v>16.03</v>
      </c>
    </row>
    <row r="13" spans="1:47" x14ac:dyDescent="0.2">
      <c r="A13" s="77">
        <v>12</v>
      </c>
      <c r="B13" s="78" t="s">
        <v>712</v>
      </c>
      <c r="C13" s="77" t="s">
        <v>233</v>
      </c>
      <c r="D13" s="77"/>
      <c r="E13" s="77">
        <v>592332</v>
      </c>
      <c r="F13" s="77">
        <v>7</v>
      </c>
      <c r="G13" s="77">
        <v>7</v>
      </c>
      <c r="H13" s="77">
        <v>3.57</v>
      </c>
      <c r="I13" s="77">
        <v>20</v>
      </c>
      <c r="J13" s="77">
        <v>20</v>
      </c>
      <c r="K13" s="77">
        <v>0</v>
      </c>
      <c r="L13" s="77">
        <v>0</v>
      </c>
      <c r="M13" s="77">
        <v>113.1</v>
      </c>
      <c r="N13" s="77">
        <v>111</v>
      </c>
      <c r="O13" s="77">
        <v>48</v>
      </c>
      <c r="P13" s="77">
        <v>45</v>
      </c>
      <c r="Q13" s="77">
        <v>7</v>
      </c>
      <c r="R13" s="77">
        <v>38</v>
      </c>
      <c r="S13" s="77">
        <v>88</v>
      </c>
      <c r="T13" s="77">
        <v>0.26</v>
      </c>
      <c r="U13" s="77">
        <v>1.31</v>
      </c>
      <c r="V13" s="77">
        <v>1</v>
      </c>
      <c r="W13" s="77">
        <v>0</v>
      </c>
      <c r="X13" s="77">
        <v>1</v>
      </c>
      <c r="Y13" s="77">
        <v>0</v>
      </c>
      <c r="Z13" s="77">
        <v>0</v>
      </c>
      <c r="AA13" s="77">
        <v>0</v>
      </c>
      <c r="AB13" s="77">
        <v>9</v>
      </c>
      <c r="AC13" s="77">
        <v>113</v>
      </c>
      <c r="AD13" s="77">
        <v>125</v>
      </c>
      <c r="AE13" s="77">
        <v>9</v>
      </c>
      <c r="AF13" s="77">
        <v>0</v>
      </c>
      <c r="AG13" s="77">
        <v>5</v>
      </c>
      <c r="AH13" s="77">
        <v>3</v>
      </c>
      <c r="AI13" s="77">
        <v>1</v>
      </c>
      <c r="AJ13" s="77">
        <v>476</v>
      </c>
      <c r="AK13" s="77">
        <v>1951</v>
      </c>
      <c r="AL13" s="77">
        <v>0.5</v>
      </c>
      <c r="AM13" s="77">
        <v>0.9</v>
      </c>
      <c r="AN13" s="77">
        <v>0.317</v>
      </c>
      <c r="AO13" s="77">
        <v>0.36799999999999999</v>
      </c>
      <c r="AP13" s="77">
        <v>0.68500000000000005</v>
      </c>
      <c r="AQ13" s="77">
        <v>6.99</v>
      </c>
      <c r="AR13" s="77">
        <v>3.02</v>
      </c>
      <c r="AS13" s="77">
        <v>8.81</v>
      </c>
      <c r="AT13" s="77">
        <v>2.3199999999999998</v>
      </c>
      <c r="AU13" s="77">
        <v>17.21</v>
      </c>
    </row>
    <row r="14" spans="1:47" x14ac:dyDescent="0.2">
      <c r="A14" s="77">
        <v>13</v>
      </c>
      <c r="B14" s="78" t="s">
        <v>708</v>
      </c>
      <c r="C14" s="77" t="s">
        <v>233</v>
      </c>
      <c r="D14" s="77"/>
      <c r="E14" s="77">
        <v>502032</v>
      </c>
      <c r="F14" s="77">
        <v>15</v>
      </c>
      <c r="G14" s="77">
        <v>8</v>
      </c>
      <c r="H14" s="77">
        <v>3.65</v>
      </c>
      <c r="I14" s="77">
        <v>28</v>
      </c>
      <c r="J14" s="77">
        <v>28</v>
      </c>
      <c r="K14" s="77">
        <v>0</v>
      </c>
      <c r="L14" s="77">
        <v>0</v>
      </c>
      <c r="M14" s="77">
        <v>165.1</v>
      </c>
      <c r="N14" s="77">
        <v>149</v>
      </c>
      <c r="O14" s="77">
        <v>68</v>
      </c>
      <c r="P14" s="77">
        <v>67</v>
      </c>
      <c r="Q14" s="77">
        <v>20</v>
      </c>
      <c r="R14" s="77">
        <v>52</v>
      </c>
      <c r="S14" s="77">
        <v>139</v>
      </c>
      <c r="T14" s="77">
        <v>0.24199999999999999</v>
      </c>
      <c r="U14" s="77">
        <v>1.22</v>
      </c>
      <c r="V14" s="77">
        <v>0</v>
      </c>
      <c r="W14" s="77">
        <v>0</v>
      </c>
      <c r="X14" s="77">
        <v>14</v>
      </c>
      <c r="Y14" s="77">
        <v>2</v>
      </c>
      <c r="Z14" s="77">
        <v>0</v>
      </c>
      <c r="AA14" s="77">
        <v>0</v>
      </c>
      <c r="AB14" s="77">
        <v>14</v>
      </c>
      <c r="AC14" s="77">
        <v>157</v>
      </c>
      <c r="AD14" s="77">
        <v>176</v>
      </c>
      <c r="AE14" s="77">
        <v>3</v>
      </c>
      <c r="AF14" s="77">
        <v>0</v>
      </c>
      <c r="AG14" s="77">
        <v>15</v>
      </c>
      <c r="AH14" s="77">
        <v>9</v>
      </c>
      <c r="AI14" s="77">
        <v>0</v>
      </c>
      <c r="AJ14" s="77">
        <v>687</v>
      </c>
      <c r="AK14" s="77">
        <v>2746</v>
      </c>
      <c r="AL14" s="77">
        <v>0.65200000000000002</v>
      </c>
      <c r="AM14" s="77">
        <v>0.89</v>
      </c>
      <c r="AN14" s="77">
        <v>0.313</v>
      </c>
      <c r="AO14" s="77">
        <v>0.39600000000000002</v>
      </c>
      <c r="AP14" s="77">
        <v>0.71</v>
      </c>
      <c r="AQ14" s="77">
        <v>7.57</v>
      </c>
      <c r="AR14" s="77">
        <v>2.83</v>
      </c>
      <c r="AS14" s="77">
        <v>8.11</v>
      </c>
      <c r="AT14" s="77">
        <v>2.67</v>
      </c>
      <c r="AU14" s="77">
        <v>16.61</v>
      </c>
    </row>
    <row r="15" spans="1:47" x14ac:dyDescent="0.2">
      <c r="A15" s="77">
        <v>14</v>
      </c>
      <c r="B15" s="78" t="s">
        <v>553</v>
      </c>
      <c r="C15" s="77" t="s">
        <v>233</v>
      </c>
      <c r="D15" s="77"/>
      <c r="E15" s="77">
        <v>444436</v>
      </c>
      <c r="F15" s="77">
        <v>3</v>
      </c>
      <c r="G15" s="77">
        <v>3</v>
      </c>
      <c r="H15" s="77">
        <v>3.83</v>
      </c>
      <c r="I15" s="77">
        <v>51</v>
      </c>
      <c r="J15" s="77">
        <v>0</v>
      </c>
      <c r="K15" s="77">
        <v>0</v>
      </c>
      <c r="L15" s="77">
        <v>0</v>
      </c>
      <c r="M15" s="77">
        <v>49.1</v>
      </c>
      <c r="N15" s="77">
        <v>50</v>
      </c>
      <c r="O15" s="77">
        <v>21</v>
      </c>
      <c r="P15" s="77">
        <v>21</v>
      </c>
      <c r="Q15" s="77">
        <v>2</v>
      </c>
      <c r="R15" s="77">
        <v>12</v>
      </c>
      <c r="S15" s="77">
        <v>37</v>
      </c>
      <c r="T15" s="77">
        <v>0.25900000000000001</v>
      </c>
      <c r="U15" s="77">
        <v>1.26</v>
      </c>
      <c r="V15" s="77">
        <v>0</v>
      </c>
      <c r="W15" s="77">
        <v>0</v>
      </c>
      <c r="X15" s="77">
        <v>1</v>
      </c>
      <c r="Y15" s="77">
        <v>2</v>
      </c>
      <c r="Z15" s="77">
        <v>13</v>
      </c>
      <c r="AA15" s="77">
        <v>11</v>
      </c>
      <c r="AB15" s="77">
        <v>4</v>
      </c>
      <c r="AC15" s="77">
        <v>66</v>
      </c>
      <c r="AD15" s="77">
        <v>41</v>
      </c>
      <c r="AE15" s="77">
        <v>1</v>
      </c>
      <c r="AF15" s="77">
        <v>1</v>
      </c>
      <c r="AG15" s="77">
        <v>6</v>
      </c>
      <c r="AH15" s="77">
        <v>1</v>
      </c>
      <c r="AI15" s="77">
        <v>0</v>
      </c>
      <c r="AJ15" s="77">
        <v>207</v>
      </c>
      <c r="AK15" s="77">
        <v>723</v>
      </c>
      <c r="AL15" s="77">
        <v>0.5</v>
      </c>
      <c r="AM15" s="77">
        <v>1.61</v>
      </c>
      <c r="AN15" s="77">
        <v>0.30599999999999999</v>
      </c>
      <c r="AO15" s="77">
        <v>0.33200000000000002</v>
      </c>
      <c r="AP15" s="77">
        <v>0.63700000000000001</v>
      </c>
      <c r="AQ15" s="77">
        <v>6.75</v>
      </c>
      <c r="AR15" s="77">
        <v>2.19</v>
      </c>
      <c r="AS15" s="77">
        <v>9.1199999999999992</v>
      </c>
      <c r="AT15" s="77">
        <v>3.08</v>
      </c>
      <c r="AU15" s="77">
        <v>14.66</v>
      </c>
    </row>
    <row r="16" spans="1:47" x14ac:dyDescent="0.2">
      <c r="A16" s="77">
        <v>15</v>
      </c>
      <c r="B16" s="78" t="s">
        <v>754</v>
      </c>
      <c r="C16" s="77" t="s">
        <v>233</v>
      </c>
      <c r="D16" s="77"/>
      <c r="E16" s="77">
        <v>434622</v>
      </c>
      <c r="F16" s="77">
        <v>6</v>
      </c>
      <c r="G16" s="77">
        <v>9</v>
      </c>
      <c r="H16" s="77">
        <v>4.8099999999999996</v>
      </c>
      <c r="I16" s="77">
        <v>25</v>
      </c>
      <c r="J16" s="77">
        <v>22</v>
      </c>
      <c r="K16" s="77">
        <v>0</v>
      </c>
      <c r="L16" s="77">
        <v>0</v>
      </c>
      <c r="M16" s="77">
        <v>125.1</v>
      </c>
      <c r="N16" s="77">
        <v>113</v>
      </c>
      <c r="O16" s="77">
        <v>68</v>
      </c>
      <c r="P16" s="77">
        <v>67</v>
      </c>
      <c r="Q16" s="77">
        <v>14</v>
      </c>
      <c r="R16" s="77">
        <v>77</v>
      </c>
      <c r="S16" s="77">
        <v>116</v>
      </c>
      <c r="T16" s="77">
        <v>0.24099999999999999</v>
      </c>
      <c r="U16" s="77">
        <v>1.52</v>
      </c>
      <c r="V16" s="77">
        <v>0</v>
      </c>
      <c r="W16" s="77">
        <v>0</v>
      </c>
      <c r="X16" s="77">
        <v>4</v>
      </c>
      <c r="Y16" s="77">
        <v>0</v>
      </c>
      <c r="Z16" s="77">
        <v>0</v>
      </c>
      <c r="AA16" s="77">
        <v>1</v>
      </c>
      <c r="AB16" s="77">
        <v>10</v>
      </c>
      <c r="AC16" s="77">
        <v>119</v>
      </c>
      <c r="AD16" s="77">
        <v>124</v>
      </c>
      <c r="AE16" s="77">
        <v>4</v>
      </c>
      <c r="AF16" s="77">
        <v>0</v>
      </c>
      <c r="AG16" s="77">
        <v>19</v>
      </c>
      <c r="AH16" s="77">
        <v>6</v>
      </c>
      <c r="AI16" s="77">
        <v>0</v>
      </c>
      <c r="AJ16" s="77">
        <v>553</v>
      </c>
      <c r="AK16" s="77">
        <v>2306</v>
      </c>
      <c r="AL16" s="77">
        <v>0.4</v>
      </c>
      <c r="AM16" s="77">
        <v>0.96</v>
      </c>
      <c r="AN16" s="77">
        <v>0.35299999999999998</v>
      </c>
      <c r="AO16" s="77">
        <v>0.38500000000000001</v>
      </c>
      <c r="AP16" s="77">
        <v>0.73699999999999999</v>
      </c>
      <c r="AQ16" s="77">
        <v>8.33</v>
      </c>
      <c r="AR16" s="77">
        <v>5.53</v>
      </c>
      <c r="AS16" s="77">
        <v>8.11</v>
      </c>
      <c r="AT16" s="77">
        <v>1.51</v>
      </c>
      <c r="AU16" s="77">
        <v>18.399999999999999</v>
      </c>
    </row>
    <row r="17" spans="1:47" x14ac:dyDescent="0.2">
      <c r="A17" s="77">
        <v>16</v>
      </c>
      <c r="B17" s="78" t="s">
        <v>765</v>
      </c>
      <c r="C17" s="77" t="s">
        <v>233</v>
      </c>
      <c r="D17" s="77"/>
      <c r="E17" s="77">
        <v>543258</v>
      </c>
      <c r="F17" s="77">
        <v>0</v>
      </c>
      <c r="G17" s="77">
        <v>1</v>
      </c>
      <c r="H17" s="77">
        <v>5.23</v>
      </c>
      <c r="I17" s="77">
        <v>10</v>
      </c>
      <c r="J17" s="77">
        <v>0</v>
      </c>
      <c r="K17" s="77">
        <v>0</v>
      </c>
      <c r="L17" s="77">
        <v>0</v>
      </c>
      <c r="M17" s="77">
        <v>10.1</v>
      </c>
      <c r="N17" s="77">
        <v>8</v>
      </c>
      <c r="O17" s="77">
        <v>6</v>
      </c>
      <c r="P17" s="77">
        <v>6</v>
      </c>
      <c r="Q17" s="77">
        <v>2</v>
      </c>
      <c r="R17" s="77">
        <v>2</v>
      </c>
      <c r="S17" s="77">
        <v>12</v>
      </c>
      <c r="T17" s="77">
        <v>0.2</v>
      </c>
      <c r="U17" s="77">
        <v>0.97</v>
      </c>
      <c r="V17" s="77">
        <v>0</v>
      </c>
      <c r="W17" s="77">
        <v>0</v>
      </c>
      <c r="X17" s="77">
        <v>0</v>
      </c>
      <c r="Y17" s="77">
        <v>0</v>
      </c>
      <c r="Z17" s="77">
        <v>4</v>
      </c>
      <c r="AA17" s="77">
        <v>1</v>
      </c>
      <c r="AB17" s="77">
        <v>0</v>
      </c>
      <c r="AC17" s="77">
        <v>11</v>
      </c>
      <c r="AD17" s="77">
        <v>10</v>
      </c>
      <c r="AE17" s="77">
        <v>1</v>
      </c>
      <c r="AF17" s="77">
        <v>0</v>
      </c>
      <c r="AG17" s="77">
        <v>1</v>
      </c>
      <c r="AH17" s="77">
        <v>0</v>
      </c>
      <c r="AI17" s="77">
        <v>0</v>
      </c>
      <c r="AJ17" s="77">
        <v>43</v>
      </c>
      <c r="AK17" s="77">
        <v>163</v>
      </c>
      <c r="AL17" s="77">
        <v>0</v>
      </c>
      <c r="AM17" s="77">
        <v>1.1000000000000001</v>
      </c>
      <c r="AN17" s="77">
        <v>0.23300000000000001</v>
      </c>
      <c r="AO17" s="77">
        <v>0.4</v>
      </c>
      <c r="AP17" s="77">
        <v>0.63300000000000001</v>
      </c>
      <c r="AQ17" s="77">
        <v>10.45</v>
      </c>
      <c r="AR17" s="77">
        <v>1.74</v>
      </c>
      <c r="AS17" s="77">
        <v>6.97</v>
      </c>
      <c r="AT17" s="77">
        <v>6</v>
      </c>
      <c r="AU17" s="77">
        <v>15.77</v>
      </c>
    </row>
    <row r="18" spans="1:47" x14ac:dyDescent="0.2">
      <c r="A18" s="77">
        <v>17</v>
      </c>
      <c r="B18" s="78" t="s">
        <v>1176</v>
      </c>
      <c r="C18" s="77" t="s">
        <v>233</v>
      </c>
      <c r="D18" s="77"/>
      <c r="E18" s="77">
        <v>457425</v>
      </c>
      <c r="F18" s="77">
        <v>0</v>
      </c>
      <c r="G18" s="77">
        <v>4</v>
      </c>
      <c r="H18" s="77">
        <v>5.79</v>
      </c>
      <c r="I18" s="77">
        <v>23</v>
      </c>
      <c r="J18" s="77">
        <v>0</v>
      </c>
      <c r="K18" s="77">
        <v>0</v>
      </c>
      <c r="L18" s="77">
        <v>1</v>
      </c>
      <c r="M18" s="77">
        <v>23.1</v>
      </c>
      <c r="N18" s="77">
        <v>26</v>
      </c>
      <c r="O18" s="77">
        <v>16</v>
      </c>
      <c r="P18" s="77">
        <v>15</v>
      </c>
      <c r="Q18" s="77">
        <v>3</v>
      </c>
      <c r="R18" s="77">
        <v>11</v>
      </c>
      <c r="S18" s="77">
        <v>16</v>
      </c>
      <c r="T18" s="77">
        <v>0.28899999999999998</v>
      </c>
      <c r="U18" s="77">
        <v>1.59</v>
      </c>
      <c r="V18" s="77">
        <v>0</v>
      </c>
      <c r="W18" s="77">
        <v>0</v>
      </c>
      <c r="X18" s="77">
        <v>2</v>
      </c>
      <c r="Y18" s="77">
        <v>1</v>
      </c>
      <c r="Z18" s="77">
        <v>4</v>
      </c>
      <c r="AA18" s="77">
        <v>3</v>
      </c>
      <c r="AB18" s="77">
        <v>3</v>
      </c>
      <c r="AC18" s="77">
        <v>30</v>
      </c>
      <c r="AD18" s="77">
        <v>22</v>
      </c>
      <c r="AE18" s="77">
        <v>1</v>
      </c>
      <c r="AF18" s="77">
        <v>0</v>
      </c>
      <c r="AG18" s="77">
        <v>3</v>
      </c>
      <c r="AH18" s="77">
        <v>0</v>
      </c>
      <c r="AI18" s="77">
        <v>0</v>
      </c>
      <c r="AJ18" s="77">
        <v>107</v>
      </c>
      <c r="AK18" s="77">
        <v>409</v>
      </c>
      <c r="AL18" s="77">
        <v>0</v>
      </c>
      <c r="AM18" s="77">
        <v>1.36</v>
      </c>
      <c r="AN18" s="77">
        <v>0.379</v>
      </c>
      <c r="AO18" s="77">
        <v>0.433</v>
      </c>
      <c r="AP18" s="77">
        <v>0.81200000000000006</v>
      </c>
      <c r="AQ18" s="77">
        <v>6.17</v>
      </c>
      <c r="AR18" s="77">
        <v>4.24</v>
      </c>
      <c r="AS18" s="77">
        <v>10.029999999999999</v>
      </c>
      <c r="AT18" s="77">
        <v>1.45</v>
      </c>
      <c r="AU18" s="77">
        <v>17.53</v>
      </c>
    </row>
    <row r="19" spans="1:47" x14ac:dyDescent="0.2">
      <c r="A19" s="77">
        <v>18</v>
      </c>
      <c r="B19" s="78" t="s">
        <v>702</v>
      </c>
      <c r="C19" s="77" t="s">
        <v>233</v>
      </c>
      <c r="D19" s="77"/>
      <c r="E19" s="77">
        <v>502139</v>
      </c>
      <c r="F19" s="77">
        <v>0</v>
      </c>
      <c r="G19" s="77">
        <v>0</v>
      </c>
      <c r="H19" s="77">
        <v>6.23</v>
      </c>
      <c r="I19" s="77">
        <v>8</v>
      </c>
      <c r="J19" s="77">
        <v>0</v>
      </c>
      <c r="K19" s="77">
        <v>0</v>
      </c>
      <c r="L19" s="77">
        <v>0</v>
      </c>
      <c r="M19" s="77">
        <v>13</v>
      </c>
      <c r="N19" s="77">
        <v>16</v>
      </c>
      <c r="O19" s="77">
        <v>9</v>
      </c>
      <c r="P19" s="77">
        <v>9</v>
      </c>
      <c r="Q19" s="77">
        <v>2</v>
      </c>
      <c r="R19" s="77">
        <v>6</v>
      </c>
      <c r="S19" s="77">
        <v>6</v>
      </c>
      <c r="T19" s="77">
        <v>0.30199999999999999</v>
      </c>
      <c r="U19" s="77">
        <v>1.69</v>
      </c>
      <c r="V19" s="77">
        <v>0</v>
      </c>
      <c r="W19" s="77">
        <v>0</v>
      </c>
      <c r="X19" s="77">
        <v>2</v>
      </c>
      <c r="Y19" s="77">
        <v>0</v>
      </c>
      <c r="Z19" s="77">
        <v>4</v>
      </c>
      <c r="AA19" s="77">
        <v>0</v>
      </c>
      <c r="AB19" s="77">
        <v>1</v>
      </c>
      <c r="AC19" s="77">
        <v>17</v>
      </c>
      <c r="AD19" s="77">
        <v>14</v>
      </c>
      <c r="AE19" s="77">
        <v>1</v>
      </c>
      <c r="AF19" s="77">
        <v>0</v>
      </c>
      <c r="AG19" s="77">
        <v>1</v>
      </c>
      <c r="AH19" s="77">
        <v>0</v>
      </c>
      <c r="AI19" s="77">
        <v>0</v>
      </c>
      <c r="AJ19" s="77">
        <v>61</v>
      </c>
      <c r="AK19" s="77">
        <v>236</v>
      </c>
      <c r="AL19" s="77" t="s">
        <v>342</v>
      </c>
      <c r="AM19" s="77">
        <v>1.21</v>
      </c>
      <c r="AN19" s="77">
        <v>0.39300000000000002</v>
      </c>
      <c r="AO19" s="77">
        <v>0.47199999999999998</v>
      </c>
      <c r="AP19" s="77">
        <v>0.86499999999999999</v>
      </c>
      <c r="AQ19" s="77">
        <v>4.1500000000000004</v>
      </c>
      <c r="AR19" s="77">
        <v>4.1500000000000004</v>
      </c>
      <c r="AS19" s="77">
        <v>11.08</v>
      </c>
      <c r="AT19" s="77">
        <v>1</v>
      </c>
      <c r="AU19" s="77">
        <v>18.149999999999999</v>
      </c>
    </row>
    <row r="20" spans="1:47" x14ac:dyDescent="0.2">
      <c r="A20" s="77">
        <v>19</v>
      </c>
      <c r="B20" s="78" t="s">
        <v>704</v>
      </c>
      <c r="C20" s="77" t="s">
        <v>233</v>
      </c>
      <c r="D20" s="77"/>
      <c r="E20" s="77">
        <v>461856</v>
      </c>
      <c r="F20" s="77">
        <v>0</v>
      </c>
      <c r="G20" s="77">
        <v>1</v>
      </c>
      <c r="H20" s="77">
        <v>8.1</v>
      </c>
      <c r="I20" s="77">
        <v>9</v>
      </c>
      <c r="J20" s="77">
        <v>0</v>
      </c>
      <c r="K20" s="77">
        <v>0</v>
      </c>
      <c r="L20" s="77">
        <v>0</v>
      </c>
      <c r="M20" s="77">
        <v>6.2</v>
      </c>
      <c r="N20" s="77">
        <v>9</v>
      </c>
      <c r="O20" s="77">
        <v>6</v>
      </c>
      <c r="P20" s="77">
        <v>6</v>
      </c>
      <c r="Q20" s="77">
        <v>1</v>
      </c>
      <c r="R20" s="77">
        <v>4</v>
      </c>
      <c r="S20" s="77">
        <v>5</v>
      </c>
      <c r="T20" s="77">
        <v>0.33300000000000002</v>
      </c>
      <c r="U20" s="77">
        <v>1.95</v>
      </c>
      <c r="V20" s="77">
        <v>0</v>
      </c>
      <c r="W20" s="77">
        <v>0</v>
      </c>
      <c r="X20" s="77">
        <v>0</v>
      </c>
      <c r="Y20" s="77">
        <v>1</v>
      </c>
      <c r="Z20" s="77">
        <v>3</v>
      </c>
      <c r="AA20" s="77">
        <v>1</v>
      </c>
      <c r="AB20" s="77">
        <v>1</v>
      </c>
      <c r="AC20" s="77">
        <v>7</v>
      </c>
      <c r="AD20" s="77">
        <v>6</v>
      </c>
      <c r="AE20" s="77">
        <v>0</v>
      </c>
      <c r="AF20" s="77">
        <v>0</v>
      </c>
      <c r="AG20" s="77">
        <v>0</v>
      </c>
      <c r="AH20" s="77">
        <v>0</v>
      </c>
      <c r="AI20" s="77">
        <v>0</v>
      </c>
      <c r="AJ20" s="77">
        <v>31</v>
      </c>
      <c r="AK20" s="77">
        <v>111</v>
      </c>
      <c r="AL20" s="77">
        <v>0</v>
      </c>
      <c r="AM20" s="77">
        <v>1.17</v>
      </c>
      <c r="AN20" s="77">
        <v>0.41899999999999998</v>
      </c>
      <c r="AO20" s="77">
        <v>0.55600000000000005</v>
      </c>
      <c r="AP20" s="77">
        <v>0.97499999999999998</v>
      </c>
      <c r="AQ20" s="77">
        <v>6.75</v>
      </c>
      <c r="AR20" s="77">
        <v>5.4</v>
      </c>
      <c r="AS20" s="77">
        <v>12.15</v>
      </c>
      <c r="AT20" s="77">
        <v>1.25</v>
      </c>
      <c r="AU20" s="77">
        <v>16.649999999999999</v>
      </c>
    </row>
    <row r="21" spans="1:47" x14ac:dyDescent="0.2">
      <c r="A21" s="77">
        <v>20</v>
      </c>
      <c r="B21" s="78" t="s">
        <v>887</v>
      </c>
      <c r="C21" s="77" t="s">
        <v>233</v>
      </c>
      <c r="D21" s="77"/>
      <c r="E21" s="77">
        <v>434578</v>
      </c>
      <c r="F21" s="77">
        <v>0</v>
      </c>
      <c r="G21" s="77">
        <v>0</v>
      </c>
      <c r="H21" s="77">
        <v>13.5</v>
      </c>
      <c r="I21" s="77">
        <v>6</v>
      </c>
      <c r="J21" s="77">
        <v>0</v>
      </c>
      <c r="K21" s="77">
        <v>0</v>
      </c>
      <c r="L21" s="77">
        <v>0</v>
      </c>
      <c r="M21" s="77">
        <v>3.1</v>
      </c>
      <c r="N21" s="77">
        <v>3</v>
      </c>
      <c r="O21" s="77">
        <v>5</v>
      </c>
      <c r="P21" s="77">
        <v>5</v>
      </c>
      <c r="Q21" s="77">
        <v>1</v>
      </c>
      <c r="R21" s="77">
        <v>4</v>
      </c>
      <c r="S21" s="77">
        <v>1</v>
      </c>
      <c r="T21" s="77">
        <v>0.25</v>
      </c>
      <c r="U21" s="77">
        <v>2.1</v>
      </c>
      <c r="V21" s="77">
        <v>0</v>
      </c>
      <c r="W21" s="77">
        <v>0</v>
      </c>
      <c r="X21" s="77">
        <v>1</v>
      </c>
      <c r="Y21" s="77">
        <v>1</v>
      </c>
      <c r="Z21" s="77">
        <v>3</v>
      </c>
      <c r="AA21" s="77">
        <v>0</v>
      </c>
      <c r="AB21" s="77">
        <v>1</v>
      </c>
      <c r="AC21" s="77">
        <v>5</v>
      </c>
      <c r="AD21" s="77">
        <v>3</v>
      </c>
      <c r="AE21" s="77">
        <v>0</v>
      </c>
      <c r="AF21" s="77">
        <v>0</v>
      </c>
      <c r="AG21" s="77">
        <v>0</v>
      </c>
      <c r="AH21" s="77">
        <v>0</v>
      </c>
      <c r="AI21" s="77">
        <v>0</v>
      </c>
      <c r="AJ21" s="77">
        <v>17</v>
      </c>
      <c r="AK21" s="77">
        <v>65</v>
      </c>
      <c r="AL21" s="77" t="s">
        <v>342</v>
      </c>
      <c r="AM21" s="77">
        <v>1.67</v>
      </c>
      <c r="AN21" s="77">
        <v>0.47099999999999997</v>
      </c>
      <c r="AO21" s="77">
        <v>0.66700000000000004</v>
      </c>
      <c r="AP21" s="77">
        <v>1.137</v>
      </c>
      <c r="AQ21" s="77">
        <v>2.7</v>
      </c>
      <c r="AR21" s="77">
        <v>10.8</v>
      </c>
      <c r="AS21" s="77">
        <v>8.1</v>
      </c>
      <c r="AT21" s="77">
        <v>0.25</v>
      </c>
      <c r="AU21" s="77">
        <v>19.5</v>
      </c>
    </row>
    <row r="23" spans="1:47" ht="25.5" x14ac:dyDescent="0.2">
      <c r="A23" s="103" t="s">
        <v>150</v>
      </c>
      <c r="B23" s="103" t="s">
        <v>151</v>
      </c>
      <c r="C23" s="103" t="s">
        <v>245</v>
      </c>
      <c r="D23" s="103"/>
      <c r="E23" s="103" t="s">
        <v>300</v>
      </c>
      <c r="F23" s="103" t="s">
        <v>301</v>
      </c>
      <c r="G23" s="103" t="s">
        <v>302</v>
      </c>
      <c r="H23" s="144" t="s">
        <v>152</v>
      </c>
      <c r="I23" s="103" t="s">
        <v>303</v>
      </c>
      <c r="J23" s="103" t="s">
        <v>304</v>
      </c>
      <c r="K23" s="103" t="s">
        <v>305</v>
      </c>
      <c r="L23" s="103" t="s">
        <v>306</v>
      </c>
      <c r="M23" s="144" t="s">
        <v>307</v>
      </c>
      <c r="N23" s="103" t="s">
        <v>308</v>
      </c>
      <c r="O23" s="103" t="s">
        <v>309</v>
      </c>
      <c r="P23" s="103" t="s">
        <v>310</v>
      </c>
      <c r="Q23" s="103" t="s">
        <v>311</v>
      </c>
      <c r="R23" s="103" t="s">
        <v>312</v>
      </c>
      <c r="S23" s="103" t="s">
        <v>313</v>
      </c>
      <c r="T23" s="145" t="s">
        <v>314</v>
      </c>
      <c r="U23" s="144" t="s">
        <v>315</v>
      </c>
      <c r="V23" s="103" t="s">
        <v>316</v>
      </c>
      <c r="W23" s="103" t="s">
        <v>317</v>
      </c>
      <c r="X23" s="103" t="s">
        <v>318</v>
      </c>
      <c r="Y23" s="103" t="s">
        <v>319</v>
      </c>
      <c r="Z23" s="103" t="s">
        <v>320</v>
      </c>
      <c r="AA23" s="103" t="s">
        <v>321</v>
      </c>
      <c r="AB23" s="103" t="s">
        <v>322</v>
      </c>
      <c r="AC23" s="103" t="s">
        <v>323</v>
      </c>
      <c r="AD23" s="103" t="s">
        <v>324</v>
      </c>
      <c r="AE23" s="103" t="s">
        <v>325</v>
      </c>
      <c r="AF23" s="103" t="s">
        <v>326</v>
      </c>
      <c r="AG23" s="103" t="s">
        <v>327</v>
      </c>
      <c r="AH23" s="103" t="s">
        <v>328</v>
      </c>
      <c r="AI23" s="103" t="s">
        <v>329</v>
      </c>
      <c r="AJ23" s="103" t="s">
        <v>330</v>
      </c>
      <c r="AK23" s="103" t="s">
        <v>331</v>
      </c>
      <c r="AL23" s="145" t="s">
        <v>332</v>
      </c>
      <c r="AM23" s="145" t="s">
        <v>333</v>
      </c>
      <c r="AN23" s="145" t="s">
        <v>334</v>
      </c>
      <c r="AO23" s="145" t="s">
        <v>335</v>
      </c>
      <c r="AP23" s="145" t="s">
        <v>336</v>
      </c>
      <c r="AQ23" s="144" t="s">
        <v>337</v>
      </c>
      <c r="AR23" s="144" t="s">
        <v>338</v>
      </c>
      <c r="AS23" s="144" t="s">
        <v>339</v>
      </c>
      <c r="AT23" s="144" t="s">
        <v>340</v>
      </c>
      <c r="AU23" s="144" t="s">
        <v>341</v>
      </c>
    </row>
    <row r="24" spans="1:47" x14ac:dyDescent="0.2">
      <c r="A24" s="77">
        <v>1</v>
      </c>
      <c r="B24" s="78" t="s">
        <v>722</v>
      </c>
      <c r="C24" s="77" t="s">
        <v>234</v>
      </c>
      <c r="D24" s="77"/>
      <c r="E24" s="77">
        <v>518493</v>
      </c>
      <c r="F24" s="77">
        <v>0</v>
      </c>
      <c r="G24" s="77">
        <v>0</v>
      </c>
      <c r="H24" s="77">
        <v>0</v>
      </c>
      <c r="I24" s="77">
        <v>7</v>
      </c>
      <c r="J24" s="77">
        <v>0</v>
      </c>
      <c r="K24" s="77">
        <v>0</v>
      </c>
      <c r="L24" s="77">
        <v>0</v>
      </c>
      <c r="M24" s="77">
        <v>6.2</v>
      </c>
      <c r="N24" s="77">
        <v>5</v>
      </c>
      <c r="O24" s="77">
        <v>0</v>
      </c>
      <c r="P24" s="77">
        <v>0</v>
      </c>
      <c r="Q24" s="77">
        <v>0</v>
      </c>
      <c r="R24" s="77">
        <v>2</v>
      </c>
      <c r="S24" s="77">
        <v>4</v>
      </c>
      <c r="T24" s="77">
        <v>0.2</v>
      </c>
      <c r="U24" s="77">
        <v>1.05</v>
      </c>
      <c r="V24" s="77">
        <v>0</v>
      </c>
      <c r="W24" s="77">
        <v>0</v>
      </c>
      <c r="X24" s="77">
        <v>0</v>
      </c>
      <c r="Y24" s="77">
        <v>0</v>
      </c>
      <c r="Z24" s="77">
        <v>0</v>
      </c>
      <c r="AA24" s="77">
        <v>1</v>
      </c>
      <c r="AB24" s="77">
        <v>0</v>
      </c>
      <c r="AC24" s="77">
        <v>6</v>
      </c>
      <c r="AD24" s="77">
        <v>10</v>
      </c>
      <c r="AE24" s="77">
        <v>0</v>
      </c>
      <c r="AF24" s="77">
        <v>0</v>
      </c>
      <c r="AG24" s="77">
        <v>0</v>
      </c>
      <c r="AH24" s="77">
        <v>0</v>
      </c>
      <c r="AI24" s="77">
        <v>0</v>
      </c>
      <c r="AJ24" s="77">
        <v>27</v>
      </c>
      <c r="AK24" s="77">
        <v>88</v>
      </c>
      <c r="AL24" s="77" t="s">
        <v>342</v>
      </c>
      <c r="AM24" s="77">
        <v>0.6</v>
      </c>
      <c r="AN24" s="77">
        <v>0.25900000000000001</v>
      </c>
      <c r="AO24" s="77">
        <v>0.28000000000000003</v>
      </c>
      <c r="AP24" s="77">
        <v>0.53900000000000003</v>
      </c>
      <c r="AQ24" s="77">
        <v>5.4</v>
      </c>
      <c r="AR24" s="77">
        <v>2.7</v>
      </c>
      <c r="AS24" s="77">
        <v>6.75</v>
      </c>
      <c r="AT24" s="77">
        <v>2</v>
      </c>
      <c r="AU24" s="77">
        <v>13.2</v>
      </c>
    </row>
    <row r="25" spans="1:47" x14ac:dyDescent="0.2">
      <c r="A25" s="77">
        <v>2</v>
      </c>
      <c r="B25" s="78" t="s">
        <v>636</v>
      </c>
      <c r="C25" s="77" t="s">
        <v>234</v>
      </c>
      <c r="D25" s="77"/>
      <c r="E25" s="77">
        <v>518927</v>
      </c>
      <c r="F25" s="77">
        <v>2</v>
      </c>
      <c r="G25" s="77">
        <v>1</v>
      </c>
      <c r="H25" s="77">
        <v>0.95</v>
      </c>
      <c r="I25" s="77">
        <v>30</v>
      </c>
      <c r="J25" s="77">
        <v>0</v>
      </c>
      <c r="K25" s="77">
        <v>0</v>
      </c>
      <c r="L25" s="77">
        <v>1</v>
      </c>
      <c r="M25" s="77">
        <v>19</v>
      </c>
      <c r="N25" s="77">
        <v>14</v>
      </c>
      <c r="O25" s="77">
        <v>4</v>
      </c>
      <c r="P25" s="77">
        <v>2</v>
      </c>
      <c r="Q25" s="77">
        <v>0</v>
      </c>
      <c r="R25" s="77">
        <v>8</v>
      </c>
      <c r="S25" s="77">
        <v>14</v>
      </c>
      <c r="T25" s="77">
        <v>0.21199999999999999</v>
      </c>
      <c r="U25" s="77">
        <v>1.1599999999999999</v>
      </c>
      <c r="V25" s="77">
        <v>0</v>
      </c>
      <c r="W25" s="77">
        <v>0</v>
      </c>
      <c r="X25" s="77">
        <v>1</v>
      </c>
      <c r="Y25" s="77">
        <v>1</v>
      </c>
      <c r="Z25" s="77">
        <v>3</v>
      </c>
      <c r="AA25" s="77">
        <v>9</v>
      </c>
      <c r="AB25" s="77">
        <v>3</v>
      </c>
      <c r="AC25" s="77">
        <v>23</v>
      </c>
      <c r="AD25" s="77">
        <v>16</v>
      </c>
      <c r="AE25" s="77">
        <v>2</v>
      </c>
      <c r="AF25" s="77">
        <v>0</v>
      </c>
      <c r="AG25" s="77">
        <v>0</v>
      </c>
      <c r="AH25" s="77">
        <v>0</v>
      </c>
      <c r="AI25" s="77">
        <v>0</v>
      </c>
      <c r="AJ25" s="77">
        <v>76</v>
      </c>
      <c r="AK25" s="77">
        <v>304</v>
      </c>
      <c r="AL25" s="77">
        <v>0.66700000000000004</v>
      </c>
      <c r="AM25" s="77">
        <v>1.44</v>
      </c>
      <c r="AN25" s="77">
        <v>0.30299999999999999</v>
      </c>
      <c r="AO25" s="77">
        <v>0.28799999999999998</v>
      </c>
      <c r="AP25" s="77">
        <v>0.59099999999999997</v>
      </c>
      <c r="AQ25" s="77">
        <v>6.63</v>
      </c>
      <c r="AR25" s="77">
        <v>3.79</v>
      </c>
      <c r="AS25" s="77">
        <v>6.63</v>
      </c>
      <c r="AT25" s="77">
        <v>1.75</v>
      </c>
      <c r="AU25" s="77">
        <v>16</v>
      </c>
    </row>
    <row r="26" spans="1:47" x14ac:dyDescent="0.2">
      <c r="A26" s="77">
        <v>3</v>
      </c>
      <c r="B26" s="78" t="s">
        <v>727</v>
      </c>
      <c r="C26" s="77" t="s">
        <v>234</v>
      </c>
      <c r="D26" s="77"/>
      <c r="E26" s="77">
        <v>543935</v>
      </c>
      <c r="F26" s="77">
        <v>1</v>
      </c>
      <c r="G26" s="77">
        <v>0</v>
      </c>
      <c r="H26" s="77">
        <v>1.91</v>
      </c>
      <c r="I26" s="77">
        <v>18</v>
      </c>
      <c r="J26" s="77">
        <v>0</v>
      </c>
      <c r="K26" s="77">
        <v>0</v>
      </c>
      <c r="L26" s="77">
        <v>1</v>
      </c>
      <c r="M26" s="77">
        <v>28.1</v>
      </c>
      <c r="N26" s="77">
        <v>20</v>
      </c>
      <c r="O26" s="77">
        <v>8</v>
      </c>
      <c r="P26" s="77">
        <v>6</v>
      </c>
      <c r="Q26" s="77">
        <v>3</v>
      </c>
      <c r="R26" s="77">
        <v>5</v>
      </c>
      <c r="S26" s="77">
        <v>19</v>
      </c>
      <c r="T26" s="77">
        <v>0.19800000000000001</v>
      </c>
      <c r="U26" s="77">
        <v>0.88</v>
      </c>
      <c r="V26" s="77">
        <v>0</v>
      </c>
      <c r="W26" s="77">
        <v>0</v>
      </c>
      <c r="X26" s="77">
        <v>2</v>
      </c>
      <c r="Y26" s="77">
        <v>0</v>
      </c>
      <c r="Z26" s="77">
        <v>3</v>
      </c>
      <c r="AA26" s="77">
        <v>0</v>
      </c>
      <c r="AB26" s="77">
        <v>1</v>
      </c>
      <c r="AC26" s="77">
        <v>30</v>
      </c>
      <c r="AD26" s="77">
        <v>33</v>
      </c>
      <c r="AE26" s="77">
        <v>1</v>
      </c>
      <c r="AF26" s="77">
        <v>0</v>
      </c>
      <c r="AG26" s="77">
        <v>0</v>
      </c>
      <c r="AH26" s="77">
        <v>1</v>
      </c>
      <c r="AI26" s="77">
        <v>0</v>
      </c>
      <c r="AJ26" s="77">
        <v>109</v>
      </c>
      <c r="AK26" s="77">
        <v>412</v>
      </c>
      <c r="AL26" s="77">
        <v>1</v>
      </c>
      <c r="AM26" s="77">
        <v>0.91</v>
      </c>
      <c r="AN26" s="77">
        <v>0.248</v>
      </c>
      <c r="AO26" s="77">
        <v>0.376</v>
      </c>
      <c r="AP26" s="77">
        <v>0.624</v>
      </c>
      <c r="AQ26" s="77">
        <v>6.04</v>
      </c>
      <c r="AR26" s="77">
        <v>1.59</v>
      </c>
      <c r="AS26" s="77">
        <v>6.35</v>
      </c>
      <c r="AT26" s="77">
        <v>3.8</v>
      </c>
      <c r="AU26" s="77">
        <v>14.54</v>
      </c>
    </row>
    <row r="27" spans="1:47" x14ac:dyDescent="0.2">
      <c r="A27" s="77">
        <v>4</v>
      </c>
      <c r="B27" s="78" t="s">
        <v>572</v>
      </c>
      <c r="C27" s="77" t="s">
        <v>234</v>
      </c>
      <c r="D27" s="77"/>
      <c r="E27" s="77">
        <v>488674</v>
      </c>
      <c r="F27" s="77">
        <v>0</v>
      </c>
      <c r="G27" s="77">
        <v>3</v>
      </c>
      <c r="H27" s="77">
        <v>2.29</v>
      </c>
      <c r="I27" s="77">
        <v>70</v>
      </c>
      <c r="J27" s="77">
        <v>0</v>
      </c>
      <c r="K27" s="77">
        <v>1</v>
      </c>
      <c r="L27" s="77">
        <v>4</v>
      </c>
      <c r="M27" s="77">
        <v>70.2</v>
      </c>
      <c r="N27" s="77">
        <v>70</v>
      </c>
      <c r="O27" s="77">
        <v>20</v>
      </c>
      <c r="P27" s="77">
        <v>18</v>
      </c>
      <c r="Q27" s="77">
        <v>1</v>
      </c>
      <c r="R27" s="77">
        <v>19</v>
      </c>
      <c r="S27" s="77">
        <v>40</v>
      </c>
      <c r="T27" s="77">
        <v>0.26800000000000002</v>
      </c>
      <c r="U27" s="77">
        <v>1.26</v>
      </c>
      <c r="V27" s="77">
        <v>0</v>
      </c>
      <c r="W27" s="77">
        <v>0</v>
      </c>
      <c r="X27" s="77">
        <v>2</v>
      </c>
      <c r="Y27" s="77">
        <v>5</v>
      </c>
      <c r="Z27" s="77">
        <v>11</v>
      </c>
      <c r="AA27" s="77">
        <v>13</v>
      </c>
      <c r="AB27" s="77">
        <v>14</v>
      </c>
      <c r="AC27" s="77">
        <v>109</v>
      </c>
      <c r="AD27" s="77">
        <v>49</v>
      </c>
      <c r="AE27" s="77">
        <v>2</v>
      </c>
      <c r="AF27" s="77">
        <v>0</v>
      </c>
      <c r="AG27" s="77">
        <v>5</v>
      </c>
      <c r="AH27" s="77">
        <v>1</v>
      </c>
      <c r="AI27" s="77">
        <v>0</v>
      </c>
      <c r="AJ27" s="77">
        <v>289</v>
      </c>
      <c r="AK27" s="77">
        <v>1064</v>
      </c>
      <c r="AL27" s="77">
        <v>0</v>
      </c>
      <c r="AM27" s="77">
        <v>2.2200000000000002</v>
      </c>
      <c r="AN27" s="77">
        <v>0.31900000000000001</v>
      </c>
      <c r="AO27" s="77">
        <v>0.35199999999999998</v>
      </c>
      <c r="AP27" s="77">
        <v>0.67200000000000004</v>
      </c>
      <c r="AQ27" s="77">
        <v>5.09</v>
      </c>
      <c r="AR27" s="77">
        <v>2.42</v>
      </c>
      <c r="AS27" s="77">
        <v>8.92</v>
      </c>
      <c r="AT27" s="77">
        <v>2.11</v>
      </c>
      <c r="AU27" s="77">
        <v>15.06</v>
      </c>
    </row>
    <row r="28" spans="1:47" x14ac:dyDescent="0.2">
      <c r="A28" s="77">
        <v>5</v>
      </c>
      <c r="B28" s="78" t="s">
        <v>716</v>
      </c>
      <c r="C28" s="77" t="s">
        <v>234</v>
      </c>
      <c r="D28" s="77"/>
      <c r="E28" s="77">
        <v>453192</v>
      </c>
      <c r="F28" s="77">
        <v>3</v>
      </c>
      <c r="G28" s="77">
        <v>5</v>
      </c>
      <c r="H28" s="77">
        <v>2.34</v>
      </c>
      <c r="I28" s="77">
        <v>50</v>
      </c>
      <c r="J28" s="77">
        <v>0</v>
      </c>
      <c r="K28" s="77">
        <v>0</v>
      </c>
      <c r="L28" s="77">
        <v>0</v>
      </c>
      <c r="M28" s="77">
        <v>42.1</v>
      </c>
      <c r="N28" s="77">
        <v>25</v>
      </c>
      <c r="O28" s="77">
        <v>13</v>
      </c>
      <c r="P28" s="77">
        <v>11</v>
      </c>
      <c r="Q28" s="77">
        <v>2</v>
      </c>
      <c r="R28" s="77">
        <v>13</v>
      </c>
      <c r="S28" s="77">
        <v>69</v>
      </c>
      <c r="T28" s="77">
        <v>0.16800000000000001</v>
      </c>
      <c r="U28" s="77">
        <v>0.9</v>
      </c>
      <c r="V28" s="77">
        <v>0</v>
      </c>
      <c r="W28" s="77">
        <v>0</v>
      </c>
      <c r="X28" s="77">
        <v>4</v>
      </c>
      <c r="Y28" s="77">
        <v>2</v>
      </c>
      <c r="Z28" s="77">
        <v>12</v>
      </c>
      <c r="AA28" s="77">
        <v>13</v>
      </c>
      <c r="AB28" s="77">
        <v>1</v>
      </c>
      <c r="AC28" s="77">
        <v>35</v>
      </c>
      <c r="AD28" s="77">
        <v>24</v>
      </c>
      <c r="AE28" s="77">
        <v>2</v>
      </c>
      <c r="AF28" s="77">
        <v>0</v>
      </c>
      <c r="AG28" s="77">
        <v>1</v>
      </c>
      <c r="AH28" s="77">
        <v>0</v>
      </c>
      <c r="AI28" s="77">
        <v>0</v>
      </c>
      <c r="AJ28" s="77">
        <v>170</v>
      </c>
      <c r="AK28" s="77">
        <v>686</v>
      </c>
      <c r="AL28" s="77">
        <v>0.375</v>
      </c>
      <c r="AM28" s="77">
        <v>1.46</v>
      </c>
      <c r="AN28" s="77">
        <v>0.25</v>
      </c>
      <c r="AO28" s="77">
        <v>0.24199999999999999</v>
      </c>
      <c r="AP28" s="77">
        <v>0.49199999999999999</v>
      </c>
      <c r="AQ28" s="77">
        <v>14.67</v>
      </c>
      <c r="AR28" s="77">
        <v>2.76</v>
      </c>
      <c r="AS28" s="77">
        <v>5.31</v>
      </c>
      <c r="AT28" s="77">
        <v>5.31</v>
      </c>
      <c r="AU28" s="77">
        <v>16.2</v>
      </c>
    </row>
    <row r="29" spans="1:47" x14ac:dyDescent="0.2">
      <c r="A29" s="77">
        <v>6</v>
      </c>
      <c r="B29" s="78" t="s">
        <v>721</v>
      </c>
      <c r="C29" s="77" t="s">
        <v>234</v>
      </c>
      <c r="D29" s="77"/>
      <c r="E29" s="77">
        <v>452657</v>
      </c>
      <c r="F29" s="77">
        <v>10</v>
      </c>
      <c r="G29" s="77">
        <v>7</v>
      </c>
      <c r="H29" s="77">
        <v>2.52</v>
      </c>
      <c r="I29" s="77">
        <v>21</v>
      </c>
      <c r="J29" s="77">
        <v>21</v>
      </c>
      <c r="K29" s="77">
        <v>0</v>
      </c>
      <c r="L29" s="77">
        <v>0</v>
      </c>
      <c r="M29" s="77">
        <v>143</v>
      </c>
      <c r="N29" s="77">
        <v>128</v>
      </c>
      <c r="O29" s="77">
        <v>52</v>
      </c>
      <c r="P29" s="77">
        <v>40</v>
      </c>
      <c r="Q29" s="77">
        <v>9</v>
      </c>
      <c r="R29" s="77">
        <v>32</v>
      </c>
      <c r="S29" s="77">
        <v>149</v>
      </c>
      <c r="T29" s="77">
        <v>0.23799999999999999</v>
      </c>
      <c r="U29" s="77">
        <v>1.1200000000000001</v>
      </c>
      <c r="V29" s="77">
        <v>0</v>
      </c>
      <c r="W29" s="77">
        <v>0</v>
      </c>
      <c r="X29" s="77">
        <v>4</v>
      </c>
      <c r="Y29" s="77">
        <v>0</v>
      </c>
      <c r="Z29" s="77">
        <v>0</v>
      </c>
      <c r="AA29" s="77">
        <v>0</v>
      </c>
      <c r="AB29" s="77">
        <v>15</v>
      </c>
      <c r="AC29" s="77">
        <v>127</v>
      </c>
      <c r="AD29" s="77">
        <v>140</v>
      </c>
      <c r="AE29" s="77">
        <v>2</v>
      </c>
      <c r="AF29" s="77">
        <v>0</v>
      </c>
      <c r="AG29" s="77">
        <v>10</v>
      </c>
      <c r="AH29" s="77">
        <v>3</v>
      </c>
      <c r="AI29" s="77">
        <v>0</v>
      </c>
      <c r="AJ29" s="77">
        <v>580</v>
      </c>
      <c r="AK29" s="77">
        <v>2307</v>
      </c>
      <c r="AL29" s="77">
        <v>0.58799999999999997</v>
      </c>
      <c r="AM29" s="77">
        <v>0.91</v>
      </c>
      <c r="AN29" s="77">
        <v>0.28499999999999998</v>
      </c>
      <c r="AO29" s="77">
        <v>0.35199999999999998</v>
      </c>
      <c r="AP29" s="77">
        <v>0.63700000000000001</v>
      </c>
      <c r="AQ29" s="77">
        <v>9.3800000000000008</v>
      </c>
      <c r="AR29" s="77">
        <v>2.0099999999999998</v>
      </c>
      <c r="AS29" s="77">
        <v>8.06</v>
      </c>
      <c r="AT29" s="77">
        <v>4.66</v>
      </c>
      <c r="AU29" s="77">
        <v>16.13</v>
      </c>
    </row>
    <row r="30" spans="1:47" x14ac:dyDescent="0.2">
      <c r="A30" s="77">
        <v>7</v>
      </c>
      <c r="B30" s="78" t="s">
        <v>713</v>
      </c>
      <c r="C30" s="77" t="s">
        <v>234</v>
      </c>
      <c r="D30" s="77"/>
      <c r="E30" s="77">
        <v>493157</v>
      </c>
      <c r="F30" s="77">
        <v>6</v>
      </c>
      <c r="G30" s="77">
        <v>5</v>
      </c>
      <c r="H30" s="77">
        <v>2.52</v>
      </c>
      <c r="I30" s="77">
        <v>64</v>
      </c>
      <c r="J30" s="77">
        <v>0</v>
      </c>
      <c r="K30" s="77">
        <v>26</v>
      </c>
      <c r="L30" s="77">
        <v>31</v>
      </c>
      <c r="M30" s="77">
        <v>64.099999999999994</v>
      </c>
      <c r="N30" s="77">
        <v>51</v>
      </c>
      <c r="O30" s="77">
        <v>18</v>
      </c>
      <c r="P30" s="77">
        <v>18</v>
      </c>
      <c r="Q30" s="77">
        <v>10</v>
      </c>
      <c r="R30" s="77">
        <v>8</v>
      </c>
      <c r="S30" s="77">
        <v>80</v>
      </c>
      <c r="T30" s="77">
        <v>0.216</v>
      </c>
      <c r="U30" s="77">
        <v>0.92</v>
      </c>
      <c r="V30" s="77">
        <v>0</v>
      </c>
      <c r="W30" s="77">
        <v>0</v>
      </c>
      <c r="X30" s="77">
        <v>1</v>
      </c>
      <c r="Y30" s="77">
        <v>0</v>
      </c>
      <c r="Z30" s="77">
        <v>50</v>
      </c>
      <c r="AA30" s="77">
        <v>1</v>
      </c>
      <c r="AB30" s="77">
        <v>3</v>
      </c>
      <c r="AC30" s="77">
        <v>43</v>
      </c>
      <c r="AD30" s="77">
        <v>66</v>
      </c>
      <c r="AE30" s="77">
        <v>1</v>
      </c>
      <c r="AF30" s="77">
        <v>0</v>
      </c>
      <c r="AG30" s="77">
        <v>1</v>
      </c>
      <c r="AH30" s="77">
        <v>1</v>
      </c>
      <c r="AI30" s="77">
        <v>1</v>
      </c>
      <c r="AJ30" s="77">
        <v>249</v>
      </c>
      <c r="AK30" s="77">
        <v>950</v>
      </c>
      <c r="AL30" s="77">
        <v>0.54500000000000004</v>
      </c>
      <c r="AM30" s="77">
        <v>0.65</v>
      </c>
      <c r="AN30" s="77">
        <v>0.24399999999999999</v>
      </c>
      <c r="AO30" s="77">
        <v>0.38600000000000001</v>
      </c>
      <c r="AP30" s="77">
        <v>0.629</v>
      </c>
      <c r="AQ30" s="77">
        <v>11.19</v>
      </c>
      <c r="AR30" s="77">
        <v>1.1200000000000001</v>
      </c>
      <c r="AS30" s="77">
        <v>7.13</v>
      </c>
      <c r="AT30" s="77">
        <v>10</v>
      </c>
      <c r="AU30" s="77">
        <v>14.77</v>
      </c>
    </row>
    <row r="31" spans="1:47" x14ac:dyDescent="0.2">
      <c r="A31" s="77">
        <v>8</v>
      </c>
      <c r="B31" s="78" t="s">
        <v>729</v>
      </c>
      <c r="C31" s="77" t="s">
        <v>234</v>
      </c>
      <c r="D31" s="77"/>
      <c r="E31" s="77">
        <v>453214</v>
      </c>
      <c r="F31" s="77">
        <v>0</v>
      </c>
      <c r="G31" s="77">
        <v>1</v>
      </c>
      <c r="H31" s="77">
        <v>2.57</v>
      </c>
      <c r="I31" s="77">
        <v>6</v>
      </c>
      <c r="J31" s="77">
        <v>1</v>
      </c>
      <c r="K31" s="77">
        <v>0</v>
      </c>
      <c r="L31" s="77">
        <v>0</v>
      </c>
      <c r="M31" s="77">
        <v>21</v>
      </c>
      <c r="N31" s="77">
        <v>21</v>
      </c>
      <c r="O31" s="77">
        <v>8</v>
      </c>
      <c r="P31" s="77">
        <v>6</v>
      </c>
      <c r="Q31" s="77">
        <v>2</v>
      </c>
      <c r="R31" s="77">
        <v>4</v>
      </c>
      <c r="S31" s="77">
        <v>22</v>
      </c>
      <c r="T31" s="77">
        <v>0.25600000000000001</v>
      </c>
      <c r="U31" s="77">
        <v>1.19</v>
      </c>
      <c r="V31" s="77">
        <v>0</v>
      </c>
      <c r="W31" s="77">
        <v>0</v>
      </c>
      <c r="X31" s="77">
        <v>0</v>
      </c>
      <c r="Y31" s="77">
        <v>0</v>
      </c>
      <c r="Z31" s="77">
        <v>3</v>
      </c>
      <c r="AA31" s="77">
        <v>0</v>
      </c>
      <c r="AB31" s="77">
        <v>2</v>
      </c>
      <c r="AC31" s="77">
        <v>28</v>
      </c>
      <c r="AD31" s="77">
        <v>11</v>
      </c>
      <c r="AE31" s="77">
        <v>1</v>
      </c>
      <c r="AF31" s="77">
        <v>0</v>
      </c>
      <c r="AG31" s="77">
        <v>1</v>
      </c>
      <c r="AH31" s="77">
        <v>0</v>
      </c>
      <c r="AI31" s="77">
        <v>1</v>
      </c>
      <c r="AJ31" s="77">
        <v>86</v>
      </c>
      <c r="AK31" s="77">
        <v>346</v>
      </c>
      <c r="AL31" s="77">
        <v>0</v>
      </c>
      <c r="AM31" s="77">
        <v>2.5499999999999998</v>
      </c>
      <c r="AN31" s="77">
        <v>0.29099999999999998</v>
      </c>
      <c r="AO31" s="77">
        <v>0.34100000000000003</v>
      </c>
      <c r="AP31" s="77">
        <v>0.63200000000000001</v>
      </c>
      <c r="AQ31" s="77">
        <v>9.43</v>
      </c>
      <c r="AR31" s="77">
        <v>1.71</v>
      </c>
      <c r="AS31" s="77">
        <v>9</v>
      </c>
      <c r="AT31" s="77">
        <v>5.5</v>
      </c>
      <c r="AU31" s="77">
        <v>16.48</v>
      </c>
    </row>
    <row r="32" spans="1:47" x14ac:dyDescent="0.2">
      <c r="A32" s="77">
        <v>9</v>
      </c>
      <c r="B32" s="78" t="s">
        <v>717</v>
      </c>
      <c r="C32" s="77" t="s">
        <v>234</v>
      </c>
      <c r="D32" s="77"/>
      <c r="E32" s="77">
        <v>547749</v>
      </c>
      <c r="F32" s="77">
        <v>4</v>
      </c>
      <c r="G32" s="77">
        <v>3</v>
      </c>
      <c r="H32" s="77">
        <v>2.86</v>
      </c>
      <c r="I32" s="77">
        <v>71</v>
      </c>
      <c r="J32" s="77">
        <v>0</v>
      </c>
      <c r="K32" s="77">
        <v>0</v>
      </c>
      <c r="L32" s="77">
        <v>5</v>
      </c>
      <c r="M32" s="77">
        <v>63</v>
      </c>
      <c r="N32" s="77">
        <v>58</v>
      </c>
      <c r="O32" s="77">
        <v>23</v>
      </c>
      <c r="P32" s="77">
        <v>20</v>
      </c>
      <c r="Q32" s="77">
        <v>5</v>
      </c>
      <c r="R32" s="77">
        <v>17</v>
      </c>
      <c r="S32" s="77">
        <v>64</v>
      </c>
      <c r="T32" s="77">
        <v>0.24</v>
      </c>
      <c r="U32" s="77">
        <v>1.19</v>
      </c>
      <c r="V32" s="77">
        <v>0</v>
      </c>
      <c r="W32" s="77">
        <v>0</v>
      </c>
      <c r="X32" s="77">
        <v>0</v>
      </c>
      <c r="Y32" s="77">
        <v>1</v>
      </c>
      <c r="Z32" s="77">
        <v>12</v>
      </c>
      <c r="AA32" s="77">
        <v>16</v>
      </c>
      <c r="AB32" s="77">
        <v>3</v>
      </c>
      <c r="AC32" s="77">
        <v>56</v>
      </c>
      <c r="AD32" s="77">
        <v>66</v>
      </c>
      <c r="AE32" s="77">
        <v>5</v>
      </c>
      <c r="AF32" s="77">
        <v>0</v>
      </c>
      <c r="AG32" s="77">
        <v>0</v>
      </c>
      <c r="AH32" s="77">
        <v>0</v>
      </c>
      <c r="AI32" s="77">
        <v>1</v>
      </c>
      <c r="AJ32" s="77">
        <v>261</v>
      </c>
      <c r="AK32" s="77">
        <v>988</v>
      </c>
      <c r="AL32" s="77">
        <v>0.57099999999999995</v>
      </c>
      <c r="AM32" s="77">
        <v>0.85</v>
      </c>
      <c r="AN32" s="77">
        <v>0.28799999999999998</v>
      </c>
      <c r="AO32" s="77">
        <v>0.372</v>
      </c>
      <c r="AP32" s="77">
        <v>0.66</v>
      </c>
      <c r="AQ32" s="77">
        <v>9.14</v>
      </c>
      <c r="AR32" s="77">
        <v>2.4300000000000002</v>
      </c>
      <c r="AS32" s="77">
        <v>8.2899999999999991</v>
      </c>
      <c r="AT32" s="77">
        <v>3.76</v>
      </c>
      <c r="AU32" s="77">
        <v>15.68</v>
      </c>
    </row>
    <row r="33" spans="1:47" x14ac:dyDescent="0.2">
      <c r="A33" s="77">
        <v>10</v>
      </c>
      <c r="B33" s="78" t="s">
        <v>718</v>
      </c>
      <c r="C33" s="77" t="s">
        <v>234</v>
      </c>
      <c r="D33" s="77"/>
      <c r="E33" s="77">
        <v>407793</v>
      </c>
      <c r="F33" s="77">
        <v>11</v>
      </c>
      <c r="G33" s="77">
        <v>7</v>
      </c>
      <c r="H33" s="77">
        <v>3.6</v>
      </c>
      <c r="I33" s="77">
        <v>21</v>
      </c>
      <c r="J33" s="77">
        <v>21</v>
      </c>
      <c r="K33" s="77">
        <v>0</v>
      </c>
      <c r="L33" s="77">
        <v>0</v>
      </c>
      <c r="M33" s="77">
        <v>137.1</v>
      </c>
      <c r="N33" s="77">
        <v>137</v>
      </c>
      <c r="O33" s="77">
        <v>60</v>
      </c>
      <c r="P33" s="77">
        <v>55</v>
      </c>
      <c r="Q33" s="77">
        <v>15</v>
      </c>
      <c r="R33" s="77">
        <v>32</v>
      </c>
      <c r="S33" s="77">
        <v>116</v>
      </c>
      <c r="T33" s="77">
        <v>0.25600000000000001</v>
      </c>
      <c r="U33" s="77">
        <v>1.23</v>
      </c>
      <c r="V33" s="77">
        <v>1</v>
      </c>
      <c r="W33" s="77">
        <v>0</v>
      </c>
      <c r="X33" s="77">
        <v>0</v>
      </c>
      <c r="Y33" s="77">
        <v>0</v>
      </c>
      <c r="Z33" s="77">
        <v>0</v>
      </c>
      <c r="AA33" s="77">
        <v>0</v>
      </c>
      <c r="AB33" s="77">
        <v>12</v>
      </c>
      <c r="AC33" s="77">
        <v>161</v>
      </c>
      <c r="AD33" s="77">
        <v>126</v>
      </c>
      <c r="AE33" s="77">
        <v>3</v>
      </c>
      <c r="AF33" s="77">
        <v>1</v>
      </c>
      <c r="AG33" s="77">
        <v>15</v>
      </c>
      <c r="AH33" s="77">
        <v>1</v>
      </c>
      <c r="AI33" s="77">
        <v>0</v>
      </c>
      <c r="AJ33" s="77">
        <v>572</v>
      </c>
      <c r="AK33" s="77">
        <v>2142</v>
      </c>
      <c r="AL33" s="77">
        <v>0.61099999999999999</v>
      </c>
      <c r="AM33" s="77">
        <v>1.28</v>
      </c>
      <c r="AN33" s="77">
        <v>0.29599999999999999</v>
      </c>
      <c r="AO33" s="77">
        <v>0.40699999999999997</v>
      </c>
      <c r="AP33" s="77">
        <v>0.70399999999999996</v>
      </c>
      <c r="AQ33" s="77">
        <v>7.6</v>
      </c>
      <c r="AR33" s="77">
        <v>2.1</v>
      </c>
      <c r="AS33" s="77">
        <v>8.98</v>
      </c>
      <c r="AT33" s="77">
        <v>3.63</v>
      </c>
      <c r="AU33" s="77">
        <v>15.6</v>
      </c>
    </row>
    <row r="34" spans="1:47" x14ac:dyDescent="0.2">
      <c r="A34" s="77">
        <v>11</v>
      </c>
      <c r="B34" s="78" t="s">
        <v>672</v>
      </c>
      <c r="C34" s="77" t="s">
        <v>234</v>
      </c>
      <c r="D34" s="77"/>
      <c r="E34" s="77">
        <v>465629</v>
      </c>
      <c r="F34" s="77">
        <v>2</v>
      </c>
      <c r="G34" s="77">
        <v>4</v>
      </c>
      <c r="H34" s="77">
        <v>3.9</v>
      </c>
      <c r="I34" s="77">
        <v>64</v>
      </c>
      <c r="J34" s="77">
        <v>0</v>
      </c>
      <c r="K34" s="77">
        <v>8</v>
      </c>
      <c r="L34" s="77">
        <v>9</v>
      </c>
      <c r="M34" s="77">
        <v>60</v>
      </c>
      <c r="N34" s="77">
        <v>69</v>
      </c>
      <c r="O34" s="77">
        <v>28</v>
      </c>
      <c r="P34" s="77">
        <v>26</v>
      </c>
      <c r="Q34" s="77">
        <v>6</v>
      </c>
      <c r="R34" s="77">
        <v>14</v>
      </c>
      <c r="S34" s="77">
        <v>43</v>
      </c>
      <c r="T34" s="77">
        <v>0.29399999999999998</v>
      </c>
      <c r="U34" s="77">
        <v>1.38</v>
      </c>
      <c r="V34" s="77">
        <v>0</v>
      </c>
      <c r="W34" s="77">
        <v>0</v>
      </c>
      <c r="X34" s="77">
        <v>0</v>
      </c>
      <c r="Y34" s="77">
        <v>2</v>
      </c>
      <c r="Z34" s="77">
        <v>31</v>
      </c>
      <c r="AA34" s="77">
        <v>3</v>
      </c>
      <c r="AB34" s="77">
        <v>5</v>
      </c>
      <c r="AC34" s="77">
        <v>64</v>
      </c>
      <c r="AD34" s="77">
        <v>63</v>
      </c>
      <c r="AE34" s="77">
        <v>1</v>
      </c>
      <c r="AF34" s="77">
        <v>0</v>
      </c>
      <c r="AG34" s="77">
        <v>4</v>
      </c>
      <c r="AH34" s="77">
        <v>2</v>
      </c>
      <c r="AI34" s="77">
        <v>0</v>
      </c>
      <c r="AJ34" s="77">
        <v>253</v>
      </c>
      <c r="AK34" s="77">
        <v>951</v>
      </c>
      <c r="AL34" s="77">
        <v>0.33300000000000002</v>
      </c>
      <c r="AM34" s="77">
        <v>1.02</v>
      </c>
      <c r="AN34" s="77">
        <v>0.33100000000000002</v>
      </c>
      <c r="AO34" s="77">
        <v>0.46</v>
      </c>
      <c r="AP34" s="77">
        <v>0.79</v>
      </c>
      <c r="AQ34" s="77">
        <v>6.45</v>
      </c>
      <c r="AR34" s="77">
        <v>2.1</v>
      </c>
      <c r="AS34" s="77">
        <v>10.35</v>
      </c>
      <c r="AT34" s="77">
        <v>3.07</v>
      </c>
      <c r="AU34" s="77">
        <v>15.85</v>
      </c>
    </row>
    <row r="35" spans="1:47" x14ac:dyDescent="0.2">
      <c r="A35" s="77">
        <v>12</v>
      </c>
      <c r="B35" s="78" t="s">
        <v>1177</v>
      </c>
      <c r="C35" s="77" t="s">
        <v>234</v>
      </c>
      <c r="D35" s="77"/>
      <c r="E35" s="77">
        <v>598264</v>
      </c>
      <c r="F35" s="77">
        <v>0</v>
      </c>
      <c r="G35" s="77">
        <v>0</v>
      </c>
      <c r="H35" s="77">
        <v>4</v>
      </c>
      <c r="I35" s="77">
        <v>5</v>
      </c>
      <c r="J35" s="77">
        <v>0</v>
      </c>
      <c r="K35" s="77">
        <v>0</v>
      </c>
      <c r="L35" s="77">
        <v>0</v>
      </c>
      <c r="M35" s="77">
        <v>9</v>
      </c>
      <c r="N35" s="77">
        <v>11</v>
      </c>
      <c r="O35" s="77">
        <v>4</v>
      </c>
      <c r="P35" s="77">
        <v>4</v>
      </c>
      <c r="Q35" s="77">
        <v>1</v>
      </c>
      <c r="R35" s="77">
        <v>2</v>
      </c>
      <c r="S35" s="77">
        <v>8</v>
      </c>
      <c r="T35" s="77">
        <v>0.30599999999999999</v>
      </c>
      <c r="U35" s="77">
        <v>1.44</v>
      </c>
      <c r="V35" s="77">
        <v>0</v>
      </c>
      <c r="W35" s="77">
        <v>0</v>
      </c>
      <c r="X35" s="77">
        <v>0</v>
      </c>
      <c r="Y35" s="77">
        <v>0</v>
      </c>
      <c r="Z35" s="77">
        <v>3</v>
      </c>
      <c r="AA35" s="77">
        <v>0</v>
      </c>
      <c r="AB35" s="77">
        <v>1</v>
      </c>
      <c r="AC35" s="77">
        <v>5</v>
      </c>
      <c r="AD35" s="77">
        <v>13</v>
      </c>
      <c r="AE35" s="77">
        <v>0</v>
      </c>
      <c r="AF35" s="77">
        <v>0</v>
      </c>
      <c r="AG35" s="77">
        <v>1</v>
      </c>
      <c r="AH35" s="77">
        <v>0</v>
      </c>
      <c r="AI35" s="77">
        <v>0</v>
      </c>
      <c r="AJ35" s="77">
        <v>39</v>
      </c>
      <c r="AK35" s="77">
        <v>157</v>
      </c>
      <c r="AL35" s="77" t="s">
        <v>342</v>
      </c>
      <c r="AM35" s="77">
        <v>0.38</v>
      </c>
      <c r="AN35" s="77">
        <v>0.33300000000000002</v>
      </c>
      <c r="AO35" s="77">
        <v>0.52800000000000002</v>
      </c>
      <c r="AP35" s="77">
        <v>0.86099999999999999</v>
      </c>
      <c r="AQ35" s="77">
        <v>8</v>
      </c>
      <c r="AR35" s="77">
        <v>2</v>
      </c>
      <c r="AS35" s="77">
        <v>11</v>
      </c>
      <c r="AT35" s="77">
        <v>4</v>
      </c>
      <c r="AU35" s="77">
        <v>17.440000000000001</v>
      </c>
    </row>
    <row r="36" spans="1:47" x14ac:dyDescent="0.2">
      <c r="A36" s="77">
        <v>13</v>
      </c>
      <c r="B36" s="78" t="s">
        <v>671</v>
      </c>
      <c r="C36" s="77" t="s">
        <v>234</v>
      </c>
      <c r="D36" s="77"/>
      <c r="E36" s="77">
        <v>523260</v>
      </c>
      <c r="F36" s="77">
        <v>4</v>
      </c>
      <c r="G36" s="77">
        <v>2</v>
      </c>
      <c r="H36" s="77">
        <v>4.1100000000000003</v>
      </c>
      <c r="I36" s="77">
        <v>10</v>
      </c>
      <c r="J36" s="77">
        <v>10</v>
      </c>
      <c r="K36" s="77">
        <v>0</v>
      </c>
      <c r="L36" s="77">
        <v>0</v>
      </c>
      <c r="M36" s="77">
        <v>61.1</v>
      </c>
      <c r="N36" s="77">
        <v>47</v>
      </c>
      <c r="O36" s="77">
        <v>29</v>
      </c>
      <c r="P36" s="77">
        <v>28</v>
      </c>
      <c r="Q36" s="77">
        <v>5</v>
      </c>
      <c r="R36" s="77">
        <v>32</v>
      </c>
      <c r="S36" s="77">
        <v>41</v>
      </c>
      <c r="T36" s="77">
        <v>0.215</v>
      </c>
      <c r="U36" s="77">
        <v>1.29</v>
      </c>
      <c r="V36" s="77">
        <v>0</v>
      </c>
      <c r="W36" s="77">
        <v>0</v>
      </c>
      <c r="X36" s="77">
        <v>4</v>
      </c>
      <c r="Y36" s="77">
        <v>0</v>
      </c>
      <c r="Z36" s="77">
        <v>0</v>
      </c>
      <c r="AA36" s="77">
        <v>0</v>
      </c>
      <c r="AB36" s="77">
        <v>9</v>
      </c>
      <c r="AC36" s="77">
        <v>84</v>
      </c>
      <c r="AD36" s="77">
        <v>51</v>
      </c>
      <c r="AE36" s="77">
        <v>0</v>
      </c>
      <c r="AF36" s="77">
        <v>0</v>
      </c>
      <c r="AG36" s="77">
        <v>3</v>
      </c>
      <c r="AH36" s="77">
        <v>0</v>
      </c>
      <c r="AI36" s="77">
        <v>0</v>
      </c>
      <c r="AJ36" s="77">
        <v>259</v>
      </c>
      <c r="AK36" s="77">
        <v>978</v>
      </c>
      <c r="AL36" s="77">
        <v>0.66700000000000004</v>
      </c>
      <c r="AM36" s="77">
        <v>1.65</v>
      </c>
      <c r="AN36" s="77">
        <v>0.32200000000000001</v>
      </c>
      <c r="AO36" s="77">
        <v>0.32</v>
      </c>
      <c r="AP36" s="77">
        <v>0.64100000000000001</v>
      </c>
      <c r="AQ36" s="77">
        <v>6.02</v>
      </c>
      <c r="AR36" s="77">
        <v>4.7</v>
      </c>
      <c r="AS36" s="77">
        <v>6.9</v>
      </c>
      <c r="AT36" s="77">
        <v>1.28</v>
      </c>
      <c r="AU36" s="77">
        <v>15.95</v>
      </c>
    </row>
    <row r="37" spans="1:47" x14ac:dyDescent="0.2">
      <c r="A37" s="77">
        <v>14</v>
      </c>
      <c r="B37" s="78" t="s">
        <v>730</v>
      </c>
      <c r="C37" s="77" t="s">
        <v>234</v>
      </c>
      <c r="D37" s="77"/>
      <c r="E37" s="77">
        <v>523989</v>
      </c>
      <c r="F37" s="77">
        <v>4</v>
      </c>
      <c r="G37" s="77">
        <v>8</v>
      </c>
      <c r="H37" s="77">
        <v>4.43</v>
      </c>
      <c r="I37" s="77">
        <v>19</v>
      </c>
      <c r="J37" s="77">
        <v>18</v>
      </c>
      <c r="K37" s="77">
        <v>0</v>
      </c>
      <c r="L37" s="77">
        <v>0</v>
      </c>
      <c r="M37" s="77">
        <v>101.2</v>
      </c>
      <c r="N37" s="77">
        <v>116</v>
      </c>
      <c r="O37" s="77">
        <v>51</v>
      </c>
      <c r="P37" s="77">
        <v>50</v>
      </c>
      <c r="Q37" s="77">
        <v>12</v>
      </c>
      <c r="R37" s="77">
        <v>35</v>
      </c>
      <c r="S37" s="77">
        <v>74</v>
      </c>
      <c r="T37" s="77">
        <v>0.29299999999999998</v>
      </c>
      <c r="U37" s="77">
        <v>1.49</v>
      </c>
      <c r="V37" s="77">
        <v>0</v>
      </c>
      <c r="W37" s="77">
        <v>0</v>
      </c>
      <c r="X37" s="77">
        <v>2</v>
      </c>
      <c r="Y37" s="77">
        <v>0</v>
      </c>
      <c r="Z37" s="77">
        <v>1</v>
      </c>
      <c r="AA37" s="77">
        <v>0</v>
      </c>
      <c r="AB37" s="77">
        <v>9</v>
      </c>
      <c r="AC37" s="77">
        <v>118</v>
      </c>
      <c r="AD37" s="77">
        <v>96</v>
      </c>
      <c r="AE37" s="77">
        <v>3</v>
      </c>
      <c r="AF37" s="77">
        <v>1</v>
      </c>
      <c r="AG37" s="77">
        <v>4</v>
      </c>
      <c r="AH37" s="77">
        <v>3</v>
      </c>
      <c r="AI37" s="77">
        <v>0</v>
      </c>
      <c r="AJ37" s="77">
        <v>441</v>
      </c>
      <c r="AK37" s="77">
        <v>1751</v>
      </c>
      <c r="AL37" s="77">
        <v>0.33300000000000002</v>
      </c>
      <c r="AM37" s="77">
        <v>1.23</v>
      </c>
      <c r="AN37" s="77">
        <v>0.34899999999999998</v>
      </c>
      <c r="AO37" s="77">
        <v>0.46500000000000002</v>
      </c>
      <c r="AP37" s="77">
        <v>0.81399999999999995</v>
      </c>
      <c r="AQ37" s="77">
        <v>6.55</v>
      </c>
      <c r="AR37" s="77">
        <v>3.1</v>
      </c>
      <c r="AS37" s="77">
        <v>10.27</v>
      </c>
      <c r="AT37" s="77">
        <v>2.11</v>
      </c>
      <c r="AU37" s="77">
        <v>17.22</v>
      </c>
    </row>
    <row r="38" spans="1:47" x14ac:dyDescent="0.2">
      <c r="A38" s="77">
        <v>15</v>
      </c>
      <c r="B38" s="78" t="s">
        <v>1178</v>
      </c>
      <c r="C38" s="77" t="s">
        <v>234</v>
      </c>
      <c r="D38" s="77"/>
      <c r="E38" s="77">
        <v>546276</v>
      </c>
      <c r="F38" s="77">
        <v>0</v>
      </c>
      <c r="G38" s="77">
        <v>0</v>
      </c>
      <c r="H38" s="77">
        <v>4.5</v>
      </c>
      <c r="I38" s="77">
        <v>2</v>
      </c>
      <c r="J38" s="77">
        <v>0</v>
      </c>
      <c r="K38" s="77">
        <v>0</v>
      </c>
      <c r="L38" s="77">
        <v>0</v>
      </c>
      <c r="M38" s="77">
        <v>2</v>
      </c>
      <c r="N38" s="77">
        <v>1</v>
      </c>
      <c r="O38" s="77">
        <v>1</v>
      </c>
      <c r="P38" s="77">
        <v>1</v>
      </c>
      <c r="Q38" s="77">
        <v>0</v>
      </c>
      <c r="R38" s="77">
        <v>0</v>
      </c>
      <c r="S38" s="77">
        <v>2</v>
      </c>
      <c r="T38" s="77">
        <v>0.14299999999999999</v>
      </c>
      <c r="U38" s="77">
        <v>0.5</v>
      </c>
      <c r="V38" s="77">
        <v>0</v>
      </c>
      <c r="W38" s="77">
        <v>0</v>
      </c>
      <c r="X38" s="77">
        <v>1</v>
      </c>
      <c r="Y38" s="77">
        <v>0</v>
      </c>
      <c r="Z38" s="77">
        <v>2</v>
      </c>
      <c r="AA38" s="77">
        <v>0</v>
      </c>
      <c r="AB38" s="77">
        <v>0</v>
      </c>
      <c r="AC38" s="77">
        <v>1</v>
      </c>
      <c r="AD38" s="77">
        <v>3</v>
      </c>
      <c r="AE38" s="77">
        <v>0</v>
      </c>
      <c r="AF38" s="77">
        <v>0</v>
      </c>
      <c r="AG38" s="77">
        <v>0</v>
      </c>
      <c r="AH38" s="77">
        <v>0</v>
      </c>
      <c r="AI38" s="77">
        <v>0</v>
      </c>
      <c r="AJ38" s="77">
        <v>8</v>
      </c>
      <c r="AK38" s="77">
        <v>36</v>
      </c>
      <c r="AL38" s="77" t="s">
        <v>342</v>
      </c>
      <c r="AM38" s="77">
        <v>0.33</v>
      </c>
      <c r="AN38" s="77">
        <v>0.25</v>
      </c>
      <c r="AO38" s="77">
        <v>0.28599999999999998</v>
      </c>
      <c r="AP38" s="77">
        <v>0.53600000000000003</v>
      </c>
      <c r="AQ38" s="77">
        <v>9</v>
      </c>
      <c r="AR38" s="77">
        <v>0</v>
      </c>
      <c r="AS38" s="77">
        <v>4.5</v>
      </c>
      <c r="AT38" s="77" t="s">
        <v>342</v>
      </c>
      <c r="AU38" s="77">
        <v>18</v>
      </c>
    </row>
    <row r="39" spans="1:47" x14ac:dyDescent="0.2">
      <c r="A39" s="77">
        <v>15</v>
      </c>
      <c r="B39" s="78" t="s">
        <v>650</v>
      </c>
      <c r="C39" s="77" t="s">
        <v>234</v>
      </c>
      <c r="D39" s="77"/>
      <c r="E39" s="77">
        <v>592390</v>
      </c>
      <c r="F39" s="77">
        <v>0</v>
      </c>
      <c r="G39" s="77">
        <v>0</v>
      </c>
      <c r="H39" s="77">
        <v>4.5</v>
      </c>
      <c r="I39" s="77">
        <v>6</v>
      </c>
      <c r="J39" s="77">
        <v>0</v>
      </c>
      <c r="K39" s="77">
        <v>0</v>
      </c>
      <c r="L39" s="77">
        <v>0</v>
      </c>
      <c r="M39" s="77">
        <v>10</v>
      </c>
      <c r="N39" s="77">
        <v>11</v>
      </c>
      <c r="O39" s="77">
        <v>5</v>
      </c>
      <c r="P39" s="77">
        <v>5</v>
      </c>
      <c r="Q39" s="77">
        <v>1</v>
      </c>
      <c r="R39" s="77">
        <v>5</v>
      </c>
      <c r="S39" s="77">
        <v>6</v>
      </c>
      <c r="T39" s="77">
        <v>0.28899999999999998</v>
      </c>
      <c r="U39" s="77">
        <v>1.6</v>
      </c>
      <c r="V39" s="77">
        <v>0</v>
      </c>
      <c r="W39" s="77">
        <v>0</v>
      </c>
      <c r="X39" s="77">
        <v>0</v>
      </c>
      <c r="Y39" s="77">
        <v>2</v>
      </c>
      <c r="Z39" s="77">
        <v>3</v>
      </c>
      <c r="AA39" s="77">
        <v>0</v>
      </c>
      <c r="AB39" s="77">
        <v>1</v>
      </c>
      <c r="AC39" s="77">
        <v>6</v>
      </c>
      <c r="AD39" s="77">
        <v>15</v>
      </c>
      <c r="AE39" s="77">
        <v>1</v>
      </c>
      <c r="AF39" s="77">
        <v>0</v>
      </c>
      <c r="AG39" s="77">
        <v>1</v>
      </c>
      <c r="AH39" s="77">
        <v>2</v>
      </c>
      <c r="AI39" s="77">
        <v>0</v>
      </c>
      <c r="AJ39" s="77">
        <v>43</v>
      </c>
      <c r="AK39" s="77">
        <v>174</v>
      </c>
      <c r="AL39" s="77" t="s">
        <v>342</v>
      </c>
      <c r="AM39" s="77">
        <v>0.4</v>
      </c>
      <c r="AN39" s="77">
        <v>0.372</v>
      </c>
      <c r="AO39" s="77">
        <v>0.47399999999999998</v>
      </c>
      <c r="AP39" s="77">
        <v>0.84599999999999997</v>
      </c>
      <c r="AQ39" s="77">
        <v>5.4</v>
      </c>
      <c r="AR39" s="77">
        <v>4.5</v>
      </c>
      <c r="AS39" s="77">
        <v>9.9</v>
      </c>
      <c r="AT39" s="77">
        <v>1.2</v>
      </c>
      <c r="AU39" s="77">
        <v>17.399999999999999</v>
      </c>
    </row>
    <row r="40" spans="1:47" x14ac:dyDescent="0.2">
      <c r="A40" s="77">
        <v>17</v>
      </c>
      <c r="B40" s="78" t="s">
        <v>542</v>
      </c>
      <c r="C40" s="77" t="s">
        <v>234</v>
      </c>
      <c r="D40" s="77"/>
      <c r="E40" s="77">
        <v>425626</v>
      </c>
      <c r="F40" s="77">
        <v>1</v>
      </c>
      <c r="G40" s="77">
        <v>1</v>
      </c>
      <c r="H40" s="77">
        <v>4.55</v>
      </c>
      <c r="I40" s="77">
        <v>28</v>
      </c>
      <c r="J40" s="77">
        <v>0</v>
      </c>
      <c r="K40" s="77">
        <v>0</v>
      </c>
      <c r="L40" s="77">
        <v>1</v>
      </c>
      <c r="M40" s="77">
        <v>31.2</v>
      </c>
      <c r="N40" s="77">
        <v>34</v>
      </c>
      <c r="O40" s="77">
        <v>17</v>
      </c>
      <c r="P40" s="77">
        <v>16</v>
      </c>
      <c r="Q40" s="77">
        <v>3</v>
      </c>
      <c r="R40" s="77">
        <v>15</v>
      </c>
      <c r="S40" s="77">
        <v>29</v>
      </c>
      <c r="T40" s="77">
        <v>0.27</v>
      </c>
      <c r="U40" s="77">
        <v>1.55</v>
      </c>
      <c r="V40" s="77">
        <v>0</v>
      </c>
      <c r="W40" s="77">
        <v>0</v>
      </c>
      <c r="X40" s="77">
        <v>1</v>
      </c>
      <c r="Y40" s="77">
        <v>2</v>
      </c>
      <c r="Z40" s="77">
        <v>4</v>
      </c>
      <c r="AA40" s="77">
        <v>4</v>
      </c>
      <c r="AB40" s="77">
        <v>2</v>
      </c>
      <c r="AC40" s="77">
        <v>31</v>
      </c>
      <c r="AD40" s="77">
        <v>33</v>
      </c>
      <c r="AE40" s="77">
        <v>4</v>
      </c>
      <c r="AF40" s="77">
        <v>1</v>
      </c>
      <c r="AG40" s="77">
        <v>0</v>
      </c>
      <c r="AH40" s="77">
        <v>1</v>
      </c>
      <c r="AI40" s="77">
        <v>1</v>
      </c>
      <c r="AJ40" s="77">
        <v>143</v>
      </c>
      <c r="AK40" s="77">
        <v>557</v>
      </c>
      <c r="AL40" s="77">
        <v>0.5</v>
      </c>
      <c r="AM40" s="77">
        <v>0.94</v>
      </c>
      <c r="AN40" s="77">
        <v>0.35</v>
      </c>
      <c r="AO40" s="77">
        <v>0.42099999999999999</v>
      </c>
      <c r="AP40" s="77">
        <v>0.77</v>
      </c>
      <c r="AQ40" s="77">
        <v>8.24</v>
      </c>
      <c r="AR40" s="77">
        <v>4.26</v>
      </c>
      <c r="AS40" s="77">
        <v>9.66</v>
      </c>
      <c r="AT40" s="77">
        <v>1.93</v>
      </c>
      <c r="AU40" s="77">
        <v>17.59</v>
      </c>
    </row>
    <row r="41" spans="1:47" x14ac:dyDescent="0.2">
      <c r="A41" s="77">
        <v>18</v>
      </c>
      <c r="B41" s="78" t="s">
        <v>723</v>
      </c>
      <c r="C41" s="77" t="s">
        <v>234</v>
      </c>
      <c r="D41" s="77"/>
      <c r="E41" s="77">
        <v>408241</v>
      </c>
      <c r="F41" s="77">
        <v>1</v>
      </c>
      <c r="G41" s="77">
        <v>9</v>
      </c>
      <c r="H41" s="77">
        <v>4.72</v>
      </c>
      <c r="I41" s="77">
        <v>20</v>
      </c>
      <c r="J41" s="77">
        <v>20</v>
      </c>
      <c r="K41" s="77">
        <v>0</v>
      </c>
      <c r="L41" s="77">
        <v>0</v>
      </c>
      <c r="M41" s="77">
        <v>124</v>
      </c>
      <c r="N41" s="77">
        <v>131</v>
      </c>
      <c r="O41" s="77">
        <v>67</v>
      </c>
      <c r="P41" s="77">
        <v>65</v>
      </c>
      <c r="Q41" s="77">
        <v>20</v>
      </c>
      <c r="R41" s="77">
        <v>46</v>
      </c>
      <c r="S41" s="77">
        <v>100</v>
      </c>
      <c r="T41" s="77">
        <v>0.27300000000000002</v>
      </c>
      <c r="U41" s="77">
        <v>1.43</v>
      </c>
      <c r="V41" s="77">
        <v>0</v>
      </c>
      <c r="W41" s="77">
        <v>0</v>
      </c>
      <c r="X41" s="77">
        <v>3</v>
      </c>
      <c r="Y41" s="77">
        <v>1</v>
      </c>
      <c r="Z41" s="77">
        <v>0</v>
      </c>
      <c r="AA41" s="77">
        <v>0</v>
      </c>
      <c r="AB41" s="77">
        <v>10</v>
      </c>
      <c r="AC41" s="77">
        <v>113</v>
      </c>
      <c r="AD41" s="77">
        <v>145</v>
      </c>
      <c r="AE41" s="77">
        <v>2</v>
      </c>
      <c r="AF41" s="77">
        <v>1</v>
      </c>
      <c r="AG41" s="77">
        <v>7</v>
      </c>
      <c r="AH41" s="77">
        <v>3</v>
      </c>
      <c r="AI41" s="77">
        <v>0</v>
      </c>
      <c r="AJ41" s="77">
        <v>538</v>
      </c>
      <c r="AK41" s="77">
        <v>2063</v>
      </c>
      <c r="AL41" s="77">
        <v>0.1</v>
      </c>
      <c r="AM41" s="77">
        <v>0.78</v>
      </c>
      <c r="AN41" s="77">
        <v>0.33700000000000002</v>
      </c>
      <c r="AO41" s="77">
        <v>0.47499999999999998</v>
      </c>
      <c r="AP41" s="77">
        <v>0.81200000000000006</v>
      </c>
      <c r="AQ41" s="77">
        <v>7.26</v>
      </c>
      <c r="AR41" s="77">
        <v>3.34</v>
      </c>
      <c r="AS41" s="77">
        <v>9.51</v>
      </c>
      <c r="AT41" s="77">
        <v>2.17</v>
      </c>
      <c r="AU41" s="77">
        <v>16.64</v>
      </c>
    </row>
    <row r="42" spans="1:47" x14ac:dyDescent="0.2">
      <c r="A42" s="77">
        <v>19</v>
      </c>
      <c r="B42" s="78" t="s">
        <v>1179</v>
      </c>
      <c r="C42" s="77" t="s">
        <v>234</v>
      </c>
      <c r="D42" s="77"/>
      <c r="E42" s="77">
        <v>519168</v>
      </c>
      <c r="F42" s="77">
        <v>4</v>
      </c>
      <c r="G42" s="77">
        <v>3</v>
      </c>
      <c r="H42" s="77">
        <v>4.8099999999999996</v>
      </c>
      <c r="I42" s="77">
        <v>7</v>
      </c>
      <c r="J42" s="77">
        <v>7</v>
      </c>
      <c r="K42" s="77">
        <v>0</v>
      </c>
      <c r="L42" s="77">
        <v>0</v>
      </c>
      <c r="M42" s="77">
        <v>39.1</v>
      </c>
      <c r="N42" s="77">
        <v>39</v>
      </c>
      <c r="O42" s="77">
        <v>21</v>
      </c>
      <c r="P42" s="77">
        <v>21</v>
      </c>
      <c r="Q42" s="77">
        <v>10</v>
      </c>
      <c r="R42" s="77">
        <v>16</v>
      </c>
      <c r="S42" s="77">
        <v>15</v>
      </c>
      <c r="T42" s="77">
        <v>0.26</v>
      </c>
      <c r="U42" s="77">
        <v>1.4</v>
      </c>
      <c r="V42" s="77">
        <v>0</v>
      </c>
      <c r="W42" s="77">
        <v>0</v>
      </c>
      <c r="X42" s="77">
        <v>0</v>
      </c>
      <c r="Y42" s="77">
        <v>0</v>
      </c>
      <c r="Z42" s="77">
        <v>0</v>
      </c>
      <c r="AA42" s="77">
        <v>0</v>
      </c>
      <c r="AB42" s="77">
        <v>1</v>
      </c>
      <c r="AC42" s="77">
        <v>37</v>
      </c>
      <c r="AD42" s="77">
        <v>63</v>
      </c>
      <c r="AE42" s="77">
        <v>2</v>
      </c>
      <c r="AF42" s="77">
        <v>0</v>
      </c>
      <c r="AG42" s="77">
        <v>3</v>
      </c>
      <c r="AH42" s="77">
        <v>1</v>
      </c>
      <c r="AI42" s="77">
        <v>0</v>
      </c>
      <c r="AJ42" s="77">
        <v>170</v>
      </c>
      <c r="AK42" s="77">
        <v>635</v>
      </c>
      <c r="AL42" s="77">
        <v>0.57099999999999995</v>
      </c>
      <c r="AM42" s="77">
        <v>0.59</v>
      </c>
      <c r="AN42" s="77">
        <v>0.32400000000000001</v>
      </c>
      <c r="AO42" s="77">
        <v>0.51300000000000001</v>
      </c>
      <c r="AP42" s="77">
        <v>0.83699999999999997</v>
      </c>
      <c r="AQ42" s="77">
        <v>3.43</v>
      </c>
      <c r="AR42" s="77">
        <v>3.66</v>
      </c>
      <c r="AS42" s="77">
        <v>8.92</v>
      </c>
      <c r="AT42" s="77">
        <v>0.94</v>
      </c>
      <c r="AU42" s="77">
        <v>16.14</v>
      </c>
    </row>
    <row r="43" spans="1:47" x14ac:dyDescent="0.2">
      <c r="A43" s="77">
        <v>20</v>
      </c>
      <c r="B43" s="78" t="s">
        <v>731</v>
      </c>
      <c r="C43" s="77" t="s">
        <v>234</v>
      </c>
      <c r="D43" s="77"/>
      <c r="E43" s="77">
        <v>543903</v>
      </c>
      <c r="F43" s="77">
        <v>5</v>
      </c>
      <c r="G43" s="77">
        <v>3</v>
      </c>
      <c r="H43" s="77">
        <v>5.03</v>
      </c>
      <c r="I43" s="77">
        <v>11</v>
      </c>
      <c r="J43" s="77">
        <v>11</v>
      </c>
      <c r="K43" s="77">
        <v>0</v>
      </c>
      <c r="L43" s="77">
        <v>0</v>
      </c>
      <c r="M43" s="77">
        <v>59</v>
      </c>
      <c r="N43" s="77">
        <v>58</v>
      </c>
      <c r="O43" s="77">
        <v>35</v>
      </c>
      <c r="P43" s="77">
        <v>33</v>
      </c>
      <c r="Q43" s="77">
        <v>3</v>
      </c>
      <c r="R43" s="77">
        <v>28</v>
      </c>
      <c r="S43" s="77">
        <v>36</v>
      </c>
      <c r="T43" s="77">
        <v>0.26400000000000001</v>
      </c>
      <c r="U43" s="77">
        <v>1.46</v>
      </c>
      <c r="V43" s="77">
        <v>0</v>
      </c>
      <c r="W43" s="77">
        <v>0</v>
      </c>
      <c r="X43" s="77">
        <v>7</v>
      </c>
      <c r="Y43" s="77">
        <v>0</v>
      </c>
      <c r="Z43" s="77">
        <v>0</v>
      </c>
      <c r="AA43" s="77">
        <v>0</v>
      </c>
      <c r="AB43" s="77">
        <v>5</v>
      </c>
      <c r="AC43" s="77">
        <v>68</v>
      </c>
      <c r="AD43" s="77">
        <v>62</v>
      </c>
      <c r="AE43" s="77">
        <v>2</v>
      </c>
      <c r="AF43" s="77">
        <v>0</v>
      </c>
      <c r="AG43" s="77">
        <v>2</v>
      </c>
      <c r="AH43" s="77">
        <v>2</v>
      </c>
      <c r="AI43" s="77">
        <v>0</v>
      </c>
      <c r="AJ43" s="77">
        <v>259</v>
      </c>
      <c r="AK43" s="77">
        <v>956</v>
      </c>
      <c r="AL43" s="77">
        <v>0.625</v>
      </c>
      <c r="AM43" s="77">
        <v>1.1000000000000001</v>
      </c>
      <c r="AN43" s="77">
        <v>0.35899999999999999</v>
      </c>
      <c r="AO43" s="77">
        <v>0.377</v>
      </c>
      <c r="AP43" s="77">
        <v>0.73599999999999999</v>
      </c>
      <c r="AQ43" s="77">
        <v>5.49</v>
      </c>
      <c r="AR43" s="77">
        <v>4.2699999999999996</v>
      </c>
      <c r="AS43" s="77">
        <v>8.85</v>
      </c>
      <c r="AT43" s="77">
        <v>1.29</v>
      </c>
      <c r="AU43" s="77">
        <v>16.2</v>
      </c>
    </row>
    <row r="44" spans="1:47" x14ac:dyDescent="0.2">
      <c r="A44" s="77">
        <v>21</v>
      </c>
      <c r="B44" s="78" t="s">
        <v>728</v>
      </c>
      <c r="C44" s="77" t="s">
        <v>234</v>
      </c>
      <c r="D44" s="77"/>
      <c r="E44" s="77">
        <v>519443</v>
      </c>
      <c r="F44" s="77">
        <v>1</v>
      </c>
      <c r="G44" s="77">
        <v>10</v>
      </c>
      <c r="H44" s="77">
        <v>5.17</v>
      </c>
      <c r="I44" s="77">
        <v>19</v>
      </c>
      <c r="J44" s="77">
        <v>15</v>
      </c>
      <c r="K44" s="77">
        <v>0</v>
      </c>
      <c r="L44" s="77">
        <v>0</v>
      </c>
      <c r="M44" s="77">
        <v>87</v>
      </c>
      <c r="N44" s="77">
        <v>88</v>
      </c>
      <c r="O44" s="77">
        <v>57</v>
      </c>
      <c r="P44" s="77">
        <v>50</v>
      </c>
      <c r="Q44" s="77">
        <v>11</v>
      </c>
      <c r="R44" s="77">
        <v>36</v>
      </c>
      <c r="S44" s="77">
        <v>70</v>
      </c>
      <c r="T44" s="77">
        <v>0.26300000000000001</v>
      </c>
      <c r="U44" s="77">
        <v>1.43</v>
      </c>
      <c r="V44" s="77">
        <v>0</v>
      </c>
      <c r="W44" s="77">
        <v>0</v>
      </c>
      <c r="X44" s="77">
        <v>1</v>
      </c>
      <c r="Y44" s="77">
        <v>0</v>
      </c>
      <c r="Z44" s="77">
        <v>2</v>
      </c>
      <c r="AA44" s="77">
        <v>1</v>
      </c>
      <c r="AB44" s="77">
        <v>4</v>
      </c>
      <c r="AC44" s="77">
        <v>90</v>
      </c>
      <c r="AD44" s="77">
        <v>93</v>
      </c>
      <c r="AE44" s="77">
        <v>2</v>
      </c>
      <c r="AF44" s="77">
        <v>0</v>
      </c>
      <c r="AG44" s="77">
        <v>13</v>
      </c>
      <c r="AH44" s="77">
        <v>7</v>
      </c>
      <c r="AI44" s="77">
        <v>0</v>
      </c>
      <c r="AJ44" s="77">
        <v>378</v>
      </c>
      <c r="AK44" s="77">
        <v>1429</v>
      </c>
      <c r="AL44" s="77">
        <v>9.0999999999999998E-2</v>
      </c>
      <c r="AM44" s="77">
        <v>0.97</v>
      </c>
      <c r="AN44" s="77">
        <v>0.33300000000000002</v>
      </c>
      <c r="AO44" s="77">
        <v>0.41499999999999998</v>
      </c>
      <c r="AP44" s="77">
        <v>0.748</v>
      </c>
      <c r="AQ44" s="77">
        <v>7.24</v>
      </c>
      <c r="AR44" s="77">
        <v>3.72</v>
      </c>
      <c r="AS44" s="77">
        <v>9.1</v>
      </c>
      <c r="AT44" s="77">
        <v>1.94</v>
      </c>
      <c r="AU44" s="77">
        <v>16.43</v>
      </c>
    </row>
    <row r="45" spans="1:47" x14ac:dyDescent="0.2">
      <c r="A45" s="77">
        <v>22</v>
      </c>
      <c r="B45" s="78" t="s">
        <v>714</v>
      </c>
      <c r="C45" s="77" t="s">
        <v>234</v>
      </c>
      <c r="D45" s="77"/>
      <c r="E45" s="77">
        <v>453329</v>
      </c>
      <c r="F45" s="77">
        <v>8</v>
      </c>
      <c r="G45" s="77">
        <v>11</v>
      </c>
      <c r="H45" s="77">
        <v>5.34</v>
      </c>
      <c r="I45" s="77">
        <v>28</v>
      </c>
      <c r="J45" s="77">
        <v>28</v>
      </c>
      <c r="K45" s="77">
        <v>0</v>
      </c>
      <c r="L45" s="77">
        <v>0</v>
      </c>
      <c r="M45" s="77">
        <v>170.1</v>
      </c>
      <c r="N45" s="77">
        <v>182</v>
      </c>
      <c r="O45" s="77">
        <v>108</v>
      </c>
      <c r="P45" s="77">
        <v>101</v>
      </c>
      <c r="Q45" s="77">
        <v>17</v>
      </c>
      <c r="R45" s="77">
        <v>54</v>
      </c>
      <c r="S45" s="77">
        <v>132</v>
      </c>
      <c r="T45" s="77">
        <v>0.27300000000000002</v>
      </c>
      <c r="U45" s="77">
        <v>1.39</v>
      </c>
      <c r="V45" s="77">
        <v>2</v>
      </c>
      <c r="W45" s="77">
        <v>2</v>
      </c>
      <c r="X45" s="77">
        <v>10</v>
      </c>
      <c r="Y45" s="77">
        <v>2</v>
      </c>
      <c r="Z45" s="77">
        <v>0</v>
      </c>
      <c r="AA45" s="77">
        <v>0</v>
      </c>
      <c r="AB45" s="77">
        <v>16</v>
      </c>
      <c r="AC45" s="77">
        <v>187</v>
      </c>
      <c r="AD45" s="77">
        <v>172</v>
      </c>
      <c r="AE45" s="77">
        <v>8</v>
      </c>
      <c r="AF45" s="77">
        <v>0</v>
      </c>
      <c r="AG45" s="77">
        <v>6</v>
      </c>
      <c r="AH45" s="77">
        <v>5</v>
      </c>
      <c r="AI45" s="77">
        <v>0</v>
      </c>
      <c r="AJ45" s="77">
        <v>737</v>
      </c>
      <c r="AK45" s="77">
        <v>2741</v>
      </c>
      <c r="AL45" s="77">
        <v>0.42099999999999999</v>
      </c>
      <c r="AM45" s="77">
        <v>1.0900000000000001</v>
      </c>
      <c r="AN45" s="77">
        <v>0.33500000000000002</v>
      </c>
      <c r="AO45" s="77">
        <v>0.41599999999999998</v>
      </c>
      <c r="AP45" s="77">
        <v>0.751</v>
      </c>
      <c r="AQ45" s="77">
        <v>6.97</v>
      </c>
      <c r="AR45" s="77">
        <v>2.85</v>
      </c>
      <c r="AS45" s="77">
        <v>9.6199999999999992</v>
      </c>
      <c r="AT45" s="77">
        <v>2.44</v>
      </c>
      <c r="AU45" s="77">
        <v>16.09</v>
      </c>
    </row>
    <row r="46" spans="1:47" x14ac:dyDescent="0.2">
      <c r="A46" s="77">
        <v>23</v>
      </c>
      <c r="B46" s="78" t="s">
        <v>715</v>
      </c>
      <c r="C46" s="77" t="s">
        <v>234</v>
      </c>
      <c r="D46" s="77"/>
      <c r="E46" s="77">
        <v>444520</v>
      </c>
      <c r="F46" s="77">
        <v>2</v>
      </c>
      <c r="G46" s="77">
        <v>4</v>
      </c>
      <c r="H46" s="77">
        <v>5.96</v>
      </c>
      <c r="I46" s="77">
        <v>60</v>
      </c>
      <c r="J46" s="77">
        <v>0</v>
      </c>
      <c r="K46" s="77">
        <v>1</v>
      </c>
      <c r="L46" s="77">
        <v>2</v>
      </c>
      <c r="M46" s="77">
        <v>54.1</v>
      </c>
      <c r="N46" s="77">
        <v>73</v>
      </c>
      <c r="O46" s="77">
        <v>40</v>
      </c>
      <c r="P46" s="77">
        <v>36</v>
      </c>
      <c r="Q46" s="77">
        <v>8</v>
      </c>
      <c r="R46" s="77">
        <v>28</v>
      </c>
      <c r="S46" s="77">
        <v>37</v>
      </c>
      <c r="T46" s="77">
        <v>0.31900000000000001</v>
      </c>
      <c r="U46" s="77">
        <v>1.86</v>
      </c>
      <c r="V46" s="77">
        <v>0</v>
      </c>
      <c r="W46" s="77">
        <v>0</v>
      </c>
      <c r="X46" s="77">
        <v>2</v>
      </c>
      <c r="Y46" s="77">
        <v>1</v>
      </c>
      <c r="Z46" s="77">
        <v>16</v>
      </c>
      <c r="AA46" s="77">
        <v>2</v>
      </c>
      <c r="AB46" s="77">
        <v>7</v>
      </c>
      <c r="AC46" s="77">
        <v>49</v>
      </c>
      <c r="AD46" s="77">
        <v>71</v>
      </c>
      <c r="AE46" s="77">
        <v>3</v>
      </c>
      <c r="AF46" s="77">
        <v>1</v>
      </c>
      <c r="AG46" s="77">
        <v>1</v>
      </c>
      <c r="AH46" s="77">
        <v>0</v>
      </c>
      <c r="AI46" s="77">
        <v>0</v>
      </c>
      <c r="AJ46" s="77">
        <v>260</v>
      </c>
      <c r="AK46" s="77">
        <v>977</v>
      </c>
      <c r="AL46" s="77">
        <v>0.33300000000000002</v>
      </c>
      <c r="AM46" s="77">
        <v>0.69</v>
      </c>
      <c r="AN46" s="77">
        <v>0.39800000000000002</v>
      </c>
      <c r="AO46" s="77">
        <v>0.48899999999999999</v>
      </c>
      <c r="AP46" s="77">
        <v>0.88700000000000001</v>
      </c>
      <c r="AQ46" s="77">
        <v>6.13</v>
      </c>
      <c r="AR46" s="77">
        <v>4.6399999999999997</v>
      </c>
      <c r="AS46" s="77">
        <v>12.09</v>
      </c>
      <c r="AT46" s="77">
        <v>1.32</v>
      </c>
      <c r="AU46" s="77">
        <v>17.98</v>
      </c>
    </row>
    <row r="47" spans="1:47" x14ac:dyDescent="0.2">
      <c r="A47" s="77">
        <v>24</v>
      </c>
      <c r="B47" s="78" t="s">
        <v>724</v>
      </c>
      <c r="C47" s="77" t="s">
        <v>234</v>
      </c>
      <c r="D47" s="77"/>
      <c r="E47" s="77">
        <v>467094</v>
      </c>
      <c r="F47" s="77">
        <v>2</v>
      </c>
      <c r="G47" s="77">
        <v>4</v>
      </c>
      <c r="H47" s="77">
        <v>6.07</v>
      </c>
      <c r="I47" s="77">
        <v>17</v>
      </c>
      <c r="J47" s="77">
        <v>10</v>
      </c>
      <c r="K47" s="77">
        <v>0</v>
      </c>
      <c r="L47" s="77">
        <v>0</v>
      </c>
      <c r="M47" s="77">
        <v>59.1</v>
      </c>
      <c r="N47" s="77">
        <v>69</v>
      </c>
      <c r="O47" s="77">
        <v>45</v>
      </c>
      <c r="P47" s="77">
        <v>40</v>
      </c>
      <c r="Q47" s="77">
        <v>10</v>
      </c>
      <c r="R47" s="77">
        <v>26</v>
      </c>
      <c r="S47" s="77">
        <v>43</v>
      </c>
      <c r="T47" s="77">
        <v>0.28199999999999997</v>
      </c>
      <c r="U47" s="77">
        <v>1.6</v>
      </c>
      <c r="V47" s="77">
        <v>0</v>
      </c>
      <c r="W47" s="77">
        <v>0</v>
      </c>
      <c r="X47" s="77">
        <v>2</v>
      </c>
      <c r="Y47" s="77">
        <v>0</v>
      </c>
      <c r="Z47" s="77">
        <v>2</v>
      </c>
      <c r="AA47" s="77">
        <v>0</v>
      </c>
      <c r="AB47" s="77">
        <v>4</v>
      </c>
      <c r="AC47" s="77">
        <v>60</v>
      </c>
      <c r="AD47" s="77">
        <v>77</v>
      </c>
      <c r="AE47" s="77">
        <v>4</v>
      </c>
      <c r="AF47" s="77">
        <v>0</v>
      </c>
      <c r="AG47" s="77">
        <v>9</v>
      </c>
      <c r="AH47" s="77">
        <v>0</v>
      </c>
      <c r="AI47" s="77">
        <v>0</v>
      </c>
      <c r="AJ47" s="77">
        <v>277</v>
      </c>
      <c r="AK47" s="77">
        <v>1048</v>
      </c>
      <c r="AL47" s="77">
        <v>0.33300000000000002</v>
      </c>
      <c r="AM47" s="77">
        <v>0.78</v>
      </c>
      <c r="AN47" s="77">
        <v>0.35299999999999998</v>
      </c>
      <c r="AO47" s="77">
        <v>0.498</v>
      </c>
      <c r="AP47" s="77">
        <v>0.85099999999999998</v>
      </c>
      <c r="AQ47" s="77">
        <v>6.52</v>
      </c>
      <c r="AR47" s="77">
        <v>3.94</v>
      </c>
      <c r="AS47" s="77">
        <v>10.47</v>
      </c>
      <c r="AT47" s="77">
        <v>1.65</v>
      </c>
      <c r="AU47" s="77">
        <v>17.66</v>
      </c>
    </row>
    <row r="48" spans="1:47" x14ac:dyDescent="0.2">
      <c r="A48" s="77">
        <v>25</v>
      </c>
      <c r="B48" s="78" t="s">
        <v>1180</v>
      </c>
      <c r="C48" s="77" t="s">
        <v>234</v>
      </c>
      <c r="D48" s="77"/>
      <c r="E48" s="77">
        <v>455077</v>
      </c>
      <c r="F48" s="77">
        <v>0</v>
      </c>
      <c r="G48" s="77">
        <v>0</v>
      </c>
      <c r="H48" s="77">
        <v>9</v>
      </c>
      <c r="I48" s="77">
        <v>1</v>
      </c>
      <c r="J48" s="77">
        <v>0</v>
      </c>
      <c r="K48" s="77">
        <v>0</v>
      </c>
      <c r="L48" s="77">
        <v>0</v>
      </c>
      <c r="M48" s="77">
        <v>1</v>
      </c>
      <c r="N48" s="77">
        <v>0</v>
      </c>
      <c r="O48" s="77">
        <v>1</v>
      </c>
      <c r="P48" s="77">
        <v>1</v>
      </c>
      <c r="Q48" s="77">
        <v>0</v>
      </c>
      <c r="R48" s="77">
        <v>5</v>
      </c>
      <c r="S48" s="77">
        <v>0</v>
      </c>
      <c r="T48" s="77">
        <v>0</v>
      </c>
      <c r="U48" s="77">
        <v>5</v>
      </c>
      <c r="V48" s="77">
        <v>0</v>
      </c>
      <c r="W48" s="77">
        <v>0</v>
      </c>
      <c r="X48" s="77">
        <v>0</v>
      </c>
      <c r="Y48" s="77">
        <v>0</v>
      </c>
      <c r="Z48" s="77">
        <v>1</v>
      </c>
      <c r="AA48" s="77">
        <v>0</v>
      </c>
      <c r="AB48" s="77">
        <v>1</v>
      </c>
      <c r="AC48" s="77">
        <v>1</v>
      </c>
      <c r="AD48" s="77">
        <v>1</v>
      </c>
      <c r="AE48" s="77">
        <v>0</v>
      </c>
      <c r="AF48" s="77">
        <v>0</v>
      </c>
      <c r="AG48" s="77">
        <v>0</v>
      </c>
      <c r="AH48" s="77">
        <v>0</v>
      </c>
      <c r="AI48" s="77">
        <v>0</v>
      </c>
      <c r="AJ48" s="77">
        <v>7</v>
      </c>
      <c r="AK48" s="77">
        <v>38</v>
      </c>
      <c r="AL48" s="77" t="s">
        <v>342</v>
      </c>
      <c r="AM48" s="77">
        <v>1</v>
      </c>
      <c r="AN48" s="77">
        <v>0.71399999999999997</v>
      </c>
      <c r="AO48" s="77">
        <v>0</v>
      </c>
      <c r="AP48" s="77">
        <v>0.71399999999999997</v>
      </c>
      <c r="AQ48" s="77">
        <v>0</v>
      </c>
      <c r="AR48" s="77">
        <v>45</v>
      </c>
      <c r="AS48" s="77">
        <v>0</v>
      </c>
      <c r="AT48" s="77">
        <v>0</v>
      </c>
      <c r="AU48" s="77">
        <v>38</v>
      </c>
    </row>
    <row r="50" spans="1:47" ht="25.5" x14ac:dyDescent="0.2">
      <c r="A50" s="76" t="s">
        <v>150</v>
      </c>
      <c r="B50" s="95" t="s">
        <v>151</v>
      </c>
      <c r="C50" s="76" t="s">
        <v>245</v>
      </c>
      <c r="D50" s="76"/>
      <c r="E50" s="76" t="s">
        <v>300</v>
      </c>
      <c r="F50" s="76" t="s">
        <v>301</v>
      </c>
      <c r="G50" s="76" t="s">
        <v>302</v>
      </c>
      <c r="H50" s="97" t="s">
        <v>152</v>
      </c>
      <c r="I50" s="76" t="s">
        <v>303</v>
      </c>
      <c r="J50" s="76" t="s">
        <v>304</v>
      </c>
      <c r="K50" s="76" t="s">
        <v>305</v>
      </c>
      <c r="L50" s="97" t="s">
        <v>306</v>
      </c>
      <c r="M50" s="97" t="s">
        <v>307</v>
      </c>
      <c r="N50" s="76" t="s">
        <v>308</v>
      </c>
      <c r="O50" s="76" t="s">
        <v>309</v>
      </c>
      <c r="P50" s="76" t="s">
        <v>310</v>
      </c>
      <c r="Q50" s="76" t="s">
        <v>311</v>
      </c>
      <c r="R50" s="76" t="s">
        <v>312</v>
      </c>
      <c r="S50" s="76" t="s">
        <v>313</v>
      </c>
      <c r="T50" s="100" t="s">
        <v>314</v>
      </c>
      <c r="U50" s="97" t="s">
        <v>315</v>
      </c>
      <c r="V50" s="76" t="s">
        <v>316</v>
      </c>
      <c r="W50" s="76" t="s">
        <v>317</v>
      </c>
      <c r="X50" s="76" t="s">
        <v>318</v>
      </c>
      <c r="Y50" s="76" t="s">
        <v>319</v>
      </c>
      <c r="Z50" s="76" t="s">
        <v>320</v>
      </c>
      <c r="AA50" s="76" t="s">
        <v>321</v>
      </c>
      <c r="AB50" s="76" t="s">
        <v>322</v>
      </c>
      <c r="AC50" s="76" t="s">
        <v>323</v>
      </c>
      <c r="AD50" s="76" t="s">
        <v>324</v>
      </c>
      <c r="AE50" s="76" t="s">
        <v>325</v>
      </c>
      <c r="AF50" s="76" t="s">
        <v>326</v>
      </c>
      <c r="AG50" s="76" t="s">
        <v>327</v>
      </c>
      <c r="AH50" s="76" t="s">
        <v>328</v>
      </c>
      <c r="AI50" s="76" t="s">
        <v>329</v>
      </c>
      <c r="AJ50" s="76" t="s">
        <v>330</v>
      </c>
      <c r="AK50" s="100" t="s">
        <v>331</v>
      </c>
      <c r="AL50" s="100" t="s">
        <v>332</v>
      </c>
      <c r="AM50" s="100" t="s">
        <v>333</v>
      </c>
      <c r="AN50" s="100" t="s">
        <v>334</v>
      </c>
      <c r="AO50" s="100" t="s">
        <v>335</v>
      </c>
      <c r="AP50" s="100" t="s">
        <v>336</v>
      </c>
      <c r="AQ50" s="97" t="s">
        <v>337</v>
      </c>
      <c r="AR50" s="97" t="s">
        <v>338</v>
      </c>
      <c r="AS50" s="97" t="s">
        <v>339</v>
      </c>
      <c r="AT50" s="97" t="s">
        <v>340</v>
      </c>
      <c r="AU50" s="3" t="s">
        <v>341</v>
      </c>
    </row>
    <row r="51" spans="1:47" x14ac:dyDescent="0.2">
      <c r="A51" s="77">
        <v>1</v>
      </c>
      <c r="B51" s="78" t="s">
        <v>494</v>
      </c>
      <c r="C51" s="77" t="s">
        <v>235</v>
      </c>
      <c r="D51" s="77"/>
      <c r="E51" s="77">
        <v>474029</v>
      </c>
      <c r="F51" s="77">
        <v>5</v>
      </c>
      <c r="G51" s="77">
        <v>3</v>
      </c>
      <c r="H51" s="77">
        <v>1.98</v>
      </c>
      <c r="I51" s="77">
        <v>49</v>
      </c>
      <c r="J51" s="77">
        <v>0</v>
      </c>
      <c r="K51" s="77">
        <v>6</v>
      </c>
      <c r="L51" s="77">
        <v>7</v>
      </c>
      <c r="M51" s="77">
        <v>54.2</v>
      </c>
      <c r="N51" s="77">
        <v>39</v>
      </c>
      <c r="O51" s="77">
        <v>14</v>
      </c>
      <c r="P51" s="77">
        <v>12</v>
      </c>
      <c r="Q51" s="77">
        <v>2</v>
      </c>
      <c r="R51" s="77">
        <v>20</v>
      </c>
      <c r="S51" s="77">
        <v>46</v>
      </c>
      <c r="T51" s="77">
        <v>0.20499999999999999</v>
      </c>
      <c r="U51" s="77">
        <v>1.08</v>
      </c>
      <c r="V51" s="77">
        <v>0</v>
      </c>
      <c r="W51" s="77">
        <v>0</v>
      </c>
      <c r="X51" s="77">
        <v>1</v>
      </c>
      <c r="Y51" s="77">
        <v>1</v>
      </c>
      <c r="Z51" s="77">
        <v>13</v>
      </c>
      <c r="AA51" s="77">
        <v>16</v>
      </c>
      <c r="AB51" s="77">
        <v>7</v>
      </c>
      <c r="AC51" s="77">
        <v>61</v>
      </c>
      <c r="AD51" s="77">
        <v>46</v>
      </c>
      <c r="AE51" s="77">
        <v>5</v>
      </c>
      <c r="AF51" s="77">
        <v>0</v>
      </c>
      <c r="AG51" s="77">
        <v>7</v>
      </c>
      <c r="AH51" s="77">
        <v>2</v>
      </c>
      <c r="AI51" s="77">
        <v>0</v>
      </c>
      <c r="AJ51" s="77">
        <v>213</v>
      </c>
      <c r="AK51" s="77">
        <v>862</v>
      </c>
      <c r="AL51" s="77">
        <v>0.625</v>
      </c>
      <c r="AM51" s="77">
        <v>1.33</v>
      </c>
      <c r="AN51" s="77">
        <v>0.28299999999999997</v>
      </c>
      <c r="AO51" s="77">
        <v>0.26800000000000002</v>
      </c>
      <c r="AP51" s="77">
        <v>0.55100000000000005</v>
      </c>
      <c r="AQ51" s="77">
        <v>7.57</v>
      </c>
      <c r="AR51" s="77">
        <v>3.29</v>
      </c>
      <c r="AS51" s="77">
        <v>6.42</v>
      </c>
      <c r="AT51" s="77">
        <v>2.2999999999999998</v>
      </c>
      <c r="AU51" s="77">
        <v>15.77</v>
      </c>
    </row>
    <row r="52" spans="1:47" x14ac:dyDescent="0.2">
      <c r="A52" s="77">
        <v>2</v>
      </c>
      <c r="B52" s="78" t="s">
        <v>732</v>
      </c>
      <c r="C52" s="77" t="s">
        <v>235</v>
      </c>
      <c r="D52" s="77"/>
      <c r="E52" s="77">
        <v>519242</v>
      </c>
      <c r="F52" s="77">
        <v>12</v>
      </c>
      <c r="G52" s="77">
        <v>4</v>
      </c>
      <c r="H52" s="77">
        <v>2.17</v>
      </c>
      <c r="I52" s="77">
        <v>26</v>
      </c>
      <c r="J52" s="77">
        <v>26</v>
      </c>
      <c r="K52" s="77">
        <v>0</v>
      </c>
      <c r="L52" s="77">
        <v>0</v>
      </c>
      <c r="M52" s="77">
        <v>174</v>
      </c>
      <c r="N52" s="77">
        <v>129</v>
      </c>
      <c r="O52" s="77">
        <v>48</v>
      </c>
      <c r="P52" s="77">
        <v>42</v>
      </c>
      <c r="Q52" s="77">
        <v>13</v>
      </c>
      <c r="R52" s="77">
        <v>39</v>
      </c>
      <c r="S52" s="77">
        <v>208</v>
      </c>
      <c r="T52" s="77">
        <v>0.20499999999999999</v>
      </c>
      <c r="U52" s="77">
        <v>0.97</v>
      </c>
      <c r="V52" s="77">
        <v>2</v>
      </c>
      <c r="W52" s="77">
        <v>0</v>
      </c>
      <c r="X52" s="77">
        <v>11</v>
      </c>
      <c r="Y52" s="77">
        <v>2</v>
      </c>
      <c r="Z52" s="77">
        <v>0</v>
      </c>
      <c r="AA52" s="77">
        <v>0</v>
      </c>
      <c r="AB52" s="77">
        <v>13</v>
      </c>
      <c r="AC52" s="77">
        <v>130</v>
      </c>
      <c r="AD52" s="77">
        <v>168</v>
      </c>
      <c r="AE52" s="77">
        <v>3</v>
      </c>
      <c r="AF52" s="77">
        <v>0</v>
      </c>
      <c r="AG52" s="77">
        <v>4</v>
      </c>
      <c r="AH52" s="77">
        <v>4</v>
      </c>
      <c r="AI52" s="77">
        <v>1</v>
      </c>
      <c r="AJ52" s="77">
        <v>685</v>
      </c>
      <c r="AK52" s="77">
        <v>2753</v>
      </c>
      <c r="AL52" s="77">
        <v>0.75</v>
      </c>
      <c r="AM52" s="77">
        <v>0.77</v>
      </c>
      <c r="AN52" s="77">
        <v>0.26200000000000001</v>
      </c>
      <c r="AO52" s="77">
        <v>0.30499999999999999</v>
      </c>
      <c r="AP52" s="77">
        <v>0.56699999999999995</v>
      </c>
      <c r="AQ52" s="77">
        <v>10.76</v>
      </c>
      <c r="AR52" s="77">
        <v>2.02</v>
      </c>
      <c r="AS52" s="77">
        <v>6.67</v>
      </c>
      <c r="AT52" s="77">
        <v>5.33</v>
      </c>
      <c r="AU52" s="77">
        <v>15.82</v>
      </c>
    </row>
    <row r="53" spans="1:47" x14ac:dyDescent="0.2">
      <c r="A53" s="77">
        <v>3</v>
      </c>
      <c r="B53" s="78" t="s">
        <v>545</v>
      </c>
      <c r="C53" s="77" t="s">
        <v>235</v>
      </c>
      <c r="D53" s="77"/>
      <c r="E53" s="77">
        <v>457915</v>
      </c>
      <c r="F53" s="77">
        <v>2</v>
      </c>
      <c r="G53" s="77">
        <v>4</v>
      </c>
      <c r="H53" s="77">
        <v>2.91</v>
      </c>
      <c r="I53" s="77">
        <v>42</v>
      </c>
      <c r="J53" s="77">
        <v>0</v>
      </c>
      <c r="K53" s="77">
        <v>1</v>
      </c>
      <c r="L53" s="77">
        <v>6</v>
      </c>
      <c r="M53" s="77">
        <v>46.1</v>
      </c>
      <c r="N53" s="77">
        <v>41</v>
      </c>
      <c r="O53" s="77">
        <v>15</v>
      </c>
      <c r="P53" s="77">
        <v>15</v>
      </c>
      <c r="Q53" s="77">
        <v>3</v>
      </c>
      <c r="R53" s="77">
        <v>20</v>
      </c>
      <c r="S53" s="77">
        <v>38</v>
      </c>
      <c r="T53" s="77">
        <v>0.246</v>
      </c>
      <c r="U53" s="77">
        <v>1.32</v>
      </c>
      <c r="V53" s="77">
        <v>0</v>
      </c>
      <c r="W53" s="77">
        <v>0</v>
      </c>
      <c r="X53" s="77">
        <v>5</v>
      </c>
      <c r="Y53" s="77">
        <v>5</v>
      </c>
      <c r="Z53" s="77">
        <v>10</v>
      </c>
      <c r="AA53" s="77">
        <v>7</v>
      </c>
      <c r="AB53" s="77">
        <v>5</v>
      </c>
      <c r="AC53" s="77">
        <v>42</v>
      </c>
      <c r="AD53" s="77">
        <v>52</v>
      </c>
      <c r="AE53" s="77">
        <v>2</v>
      </c>
      <c r="AF53" s="77">
        <v>0</v>
      </c>
      <c r="AG53" s="77">
        <v>2</v>
      </c>
      <c r="AH53" s="77">
        <v>0</v>
      </c>
      <c r="AI53" s="77">
        <v>0</v>
      </c>
      <c r="AJ53" s="77">
        <v>198</v>
      </c>
      <c r="AK53" s="77">
        <v>772</v>
      </c>
      <c r="AL53" s="77">
        <v>0.33300000000000002</v>
      </c>
      <c r="AM53" s="77">
        <v>0.81</v>
      </c>
      <c r="AN53" s="77">
        <v>0.33700000000000002</v>
      </c>
      <c r="AO53" s="77">
        <v>0.35899999999999999</v>
      </c>
      <c r="AP53" s="77">
        <v>0.69599999999999995</v>
      </c>
      <c r="AQ53" s="77">
        <v>7.38</v>
      </c>
      <c r="AR53" s="77">
        <v>3.88</v>
      </c>
      <c r="AS53" s="77">
        <v>7.96</v>
      </c>
      <c r="AT53" s="77">
        <v>1.9</v>
      </c>
      <c r="AU53" s="77">
        <v>16.66</v>
      </c>
    </row>
    <row r="54" spans="1:47" x14ac:dyDescent="0.2">
      <c r="A54" s="77">
        <v>4</v>
      </c>
      <c r="B54" s="78" t="s">
        <v>736</v>
      </c>
      <c r="C54" s="77" t="s">
        <v>235</v>
      </c>
      <c r="D54" s="77"/>
      <c r="E54" s="77">
        <v>502593</v>
      </c>
      <c r="F54" s="77">
        <v>1</v>
      </c>
      <c r="G54" s="77">
        <v>6</v>
      </c>
      <c r="H54" s="77">
        <v>2.96</v>
      </c>
      <c r="I54" s="77">
        <v>67</v>
      </c>
      <c r="J54" s="77">
        <v>0</v>
      </c>
      <c r="K54" s="77">
        <v>14</v>
      </c>
      <c r="L54" s="77">
        <v>18</v>
      </c>
      <c r="M54" s="77">
        <v>73</v>
      </c>
      <c r="N54" s="77">
        <v>67</v>
      </c>
      <c r="O54" s="77">
        <v>24</v>
      </c>
      <c r="P54" s="77">
        <v>24</v>
      </c>
      <c r="Q54" s="77">
        <v>3</v>
      </c>
      <c r="R54" s="77">
        <v>33</v>
      </c>
      <c r="S54" s="77">
        <v>55</v>
      </c>
      <c r="T54" s="77">
        <v>0.253</v>
      </c>
      <c r="U54" s="77">
        <v>1.37</v>
      </c>
      <c r="V54" s="77">
        <v>0</v>
      </c>
      <c r="W54" s="77">
        <v>0</v>
      </c>
      <c r="X54" s="77">
        <v>2</v>
      </c>
      <c r="Y54" s="77">
        <v>4</v>
      </c>
      <c r="Z54" s="77">
        <v>33</v>
      </c>
      <c r="AA54" s="77">
        <v>10</v>
      </c>
      <c r="AB54" s="77">
        <v>12</v>
      </c>
      <c r="AC54" s="77">
        <v>102</v>
      </c>
      <c r="AD54" s="77">
        <v>48</v>
      </c>
      <c r="AE54" s="77">
        <v>2</v>
      </c>
      <c r="AF54" s="77">
        <v>0</v>
      </c>
      <c r="AG54" s="77">
        <v>2</v>
      </c>
      <c r="AH54" s="77">
        <v>4</v>
      </c>
      <c r="AI54" s="77">
        <v>1</v>
      </c>
      <c r="AJ54" s="77">
        <v>307</v>
      </c>
      <c r="AK54" s="77">
        <v>1191</v>
      </c>
      <c r="AL54" s="77">
        <v>0.14299999999999999</v>
      </c>
      <c r="AM54" s="77">
        <v>2.13</v>
      </c>
      <c r="AN54" s="77">
        <v>0.33600000000000002</v>
      </c>
      <c r="AO54" s="77">
        <v>0.33600000000000002</v>
      </c>
      <c r="AP54" s="77">
        <v>0.67100000000000004</v>
      </c>
      <c r="AQ54" s="77">
        <v>6.78</v>
      </c>
      <c r="AR54" s="77">
        <v>4.07</v>
      </c>
      <c r="AS54" s="77">
        <v>8.26</v>
      </c>
      <c r="AT54" s="77">
        <v>1.67</v>
      </c>
      <c r="AU54" s="77">
        <v>16.32</v>
      </c>
    </row>
    <row r="55" spans="1:47" x14ac:dyDescent="0.2">
      <c r="A55" s="77">
        <v>5</v>
      </c>
      <c r="B55" s="78" t="s">
        <v>737</v>
      </c>
      <c r="C55" s="77" t="s">
        <v>235</v>
      </c>
      <c r="D55" s="77"/>
      <c r="E55" s="77">
        <v>500779</v>
      </c>
      <c r="F55" s="77">
        <v>9</v>
      </c>
      <c r="G55" s="77">
        <v>11</v>
      </c>
      <c r="H55" s="77">
        <v>3.32</v>
      </c>
      <c r="I55" s="77">
        <v>32</v>
      </c>
      <c r="J55" s="77">
        <v>32</v>
      </c>
      <c r="K55" s="77">
        <v>0</v>
      </c>
      <c r="L55" s="77">
        <v>0</v>
      </c>
      <c r="M55" s="77">
        <v>200.1</v>
      </c>
      <c r="N55" s="77">
        <v>197</v>
      </c>
      <c r="O55" s="77">
        <v>87</v>
      </c>
      <c r="P55" s="77">
        <v>74</v>
      </c>
      <c r="Q55" s="77">
        <v>10</v>
      </c>
      <c r="R55" s="77">
        <v>52</v>
      </c>
      <c r="S55" s="77">
        <v>178</v>
      </c>
      <c r="T55" s="77">
        <v>0.25700000000000001</v>
      </c>
      <c r="U55" s="77">
        <v>1.24</v>
      </c>
      <c r="V55" s="77">
        <v>0</v>
      </c>
      <c r="W55" s="77">
        <v>0</v>
      </c>
      <c r="X55" s="77">
        <v>2</v>
      </c>
      <c r="Y55" s="77">
        <v>3</v>
      </c>
      <c r="Z55" s="77">
        <v>0</v>
      </c>
      <c r="AA55" s="77">
        <v>0</v>
      </c>
      <c r="AB55" s="77">
        <v>17</v>
      </c>
      <c r="AC55" s="77">
        <v>205</v>
      </c>
      <c r="AD55" s="77">
        <v>196</v>
      </c>
      <c r="AE55" s="77">
        <v>7</v>
      </c>
      <c r="AF55" s="77">
        <v>0</v>
      </c>
      <c r="AG55" s="77">
        <v>9</v>
      </c>
      <c r="AH55" s="77">
        <v>5</v>
      </c>
      <c r="AI55" s="77">
        <v>2</v>
      </c>
      <c r="AJ55" s="77">
        <v>830</v>
      </c>
      <c r="AK55" s="77">
        <v>3346</v>
      </c>
      <c r="AL55" s="77">
        <v>0.45</v>
      </c>
      <c r="AM55" s="77">
        <v>1.05</v>
      </c>
      <c r="AN55" s="77">
        <v>0.30399999999999999</v>
      </c>
      <c r="AO55" s="77">
        <v>0.35799999999999998</v>
      </c>
      <c r="AP55" s="77">
        <v>0.66200000000000003</v>
      </c>
      <c r="AQ55" s="77">
        <v>8</v>
      </c>
      <c r="AR55" s="77">
        <v>2.34</v>
      </c>
      <c r="AS55" s="77">
        <v>8.85</v>
      </c>
      <c r="AT55" s="77">
        <v>3.42</v>
      </c>
      <c r="AU55" s="77">
        <v>16.7</v>
      </c>
    </row>
    <row r="56" spans="1:47" x14ac:dyDescent="0.2">
      <c r="A56" s="77">
        <v>6</v>
      </c>
      <c r="B56" s="78" t="s">
        <v>1181</v>
      </c>
      <c r="C56" s="77" t="s">
        <v>235</v>
      </c>
      <c r="D56" s="77"/>
      <c r="E56" s="77">
        <v>605135</v>
      </c>
      <c r="F56" s="77">
        <v>1</v>
      </c>
      <c r="G56" s="77">
        <v>1</v>
      </c>
      <c r="H56" s="77">
        <v>3.94</v>
      </c>
      <c r="I56" s="77">
        <v>6</v>
      </c>
      <c r="J56" s="77">
        <v>5</v>
      </c>
      <c r="K56" s="77">
        <v>0</v>
      </c>
      <c r="L56" s="77">
        <v>0</v>
      </c>
      <c r="M56" s="77">
        <v>29.2</v>
      </c>
      <c r="N56" s="77">
        <v>34</v>
      </c>
      <c r="O56" s="77">
        <v>13</v>
      </c>
      <c r="P56" s="77">
        <v>13</v>
      </c>
      <c r="Q56" s="77">
        <v>0</v>
      </c>
      <c r="R56" s="77">
        <v>13</v>
      </c>
      <c r="S56" s="77">
        <v>21</v>
      </c>
      <c r="T56" s="77">
        <v>0.28599999999999998</v>
      </c>
      <c r="U56" s="77">
        <v>1.58</v>
      </c>
      <c r="V56" s="77">
        <v>0</v>
      </c>
      <c r="W56" s="77">
        <v>0</v>
      </c>
      <c r="X56" s="77">
        <v>3</v>
      </c>
      <c r="Y56" s="77">
        <v>1</v>
      </c>
      <c r="Z56" s="77">
        <v>1</v>
      </c>
      <c r="AA56" s="77">
        <v>0</v>
      </c>
      <c r="AB56" s="77">
        <v>2</v>
      </c>
      <c r="AC56" s="77">
        <v>29</v>
      </c>
      <c r="AD56" s="77">
        <v>37</v>
      </c>
      <c r="AE56" s="77">
        <v>0</v>
      </c>
      <c r="AF56" s="77">
        <v>0</v>
      </c>
      <c r="AG56" s="77">
        <v>3</v>
      </c>
      <c r="AH56" s="77">
        <v>1</v>
      </c>
      <c r="AI56" s="77">
        <v>0</v>
      </c>
      <c r="AJ56" s="77">
        <v>137</v>
      </c>
      <c r="AK56" s="77">
        <v>527</v>
      </c>
      <c r="AL56" s="77">
        <v>0.5</v>
      </c>
      <c r="AM56" s="77">
        <v>0.78</v>
      </c>
      <c r="AN56" s="77">
        <v>0.36799999999999999</v>
      </c>
      <c r="AO56" s="77">
        <v>0.35299999999999998</v>
      </c>
      <c r="AP56" s="77">
        <v>0.72099999999999997</v>
      </c>
      <c r="AQ56" s="77">
        <v>6.37</v>
      </c>
      <c r="AR56" s="77">
        <v>3.94</v>
      </c>
      <c r="AS56" s="77">
        <v>10.31</v>
      </c>
      <c r="AT56" s="77">
        <v>1.62</v>
      </c>
      <c r="AU56" s="77">
        <v>17.760000000000002</v>
      </c>
    </row>
    <row r="57" spans="1:47" x14ac:dyDescent="0.2">
      <c r="A57" s="77">
        <v>7</v>
      </c>
      <c r="B57" s="78" t="s">
        <v>734</v>
      </c>
      <c r="C57" s="77" t="s">
        <v>235</v>
      </c>
      <c r="D57" s="77"/>
      <c r="E57" s="77">
        <v>543900</v>
      </c>
      <c r="F57" s="77">
        <v>6</v>
      </c>
      <c r="G57" s="77">
        <v>5</v>
      </c>
      <c r="H57" s="77">
        <v>3.99</v>
      </c>
      <c r="I57" s="77">
        <v>57</v>
      </c>
      <c r="J57" s="77">
        <v>0</v>
      </c>
      <c r="K57" s="77">
        <v>0</v>
      </c>
      <c r="L57" s="77">
        <v>2</v>
      </c>
      <c r="M57" s="77">
        <v>67.2</v>
      </c>
      <c r="N57" s="77">
        <v>59</v>
      </c>
      <c r="O57" s="77">
        <v>31</v>
      </c>
      <c r="P57" s="77">
        <v>30</v>
      </c>
      <c r="Q57" s="77">
        <v>6</v>
      </c>
      <c r="R57" s="77">
        <v>42</v>
      </c>
      <c r="S57" s="77">
        <v>58</v>
      </c>
      <c r="T57" s="77">
        <v>0.23799999999999999</v>
      </c>
      <c r="U57" s="77">
        <v>1.49</v>
      </c>
      <c r="V57" s="77">
        <v>0</v>
      </c>
      <c r="W57" s="77">
        <v>0</v>
      </c>
      <c r="X57" s="77">
        <v>2</v>
      </c>
      <c r="Y57" s="77">
        <v>5</v>
      </c>
      <c r="Z57" s="77">
        <v>26</v>
      </c>
      <c r="AA57" s="77">
        <v>4</v>
      </c>
      <c r="AB57" s="77">
        <v>9</v>
      </c>
      <c r="AC57" s="77">
        <v>79</v>
      </c>
      <c r="AD57" s="77">
        <v>56</v>
      </c>
      <c r="AE57" s="77">
        <v>13</v>
      </c>
      <c r="AF57" s="77">
        <v>0</v>
      </c>
      <c r="AG57" s="77">
        <v>7</v>
      </c>
      <c r="AH57" s="77">
        <v>1</v>
      </c>
      <c r="AI57" s="77">
        <v>0</v>
      </c>
      <c r="AJ57" s="77">
        <v>296</v>
      </c>
      <c r="AK57" s="77">
        <v>1177</v>
      </c>
      <c r="AL57" s="77">
        <v>0.54500000000000004</v>
      </c>
      <c r="AM57" s="77">
        <v>1.41</v>
      </c>
      <c r="AN57" s="77">
        <v>0.34899999999999998</v>
      </c>
      <c r="AO57" s="77">
        <v>0.38700000000000001</v>
      </c>
      <c r="AP57" s="77">
        <v>0.73599999999999999</v>
      </c>
      <c r="AQ57" s="77">
        <v>7.71</v>
      </c>
      <c r="AR57" s="77">
        <v>5.59</v>
      </c>
      <c r="AS57" s="77">
        <v>7.85</v>
      </c>
      <c r="AT57" s="77">
        <v>1.38</v>
      </c>
      <c r="AU57" s="77">
        <v>17.39</v>
      </c>
    </row>
    <row r="58" spans="1:47" x14ac:dyDescent="0.2">
      <c r="A58" s="77">
        <v>8</v>
      </c>
      <c r="B58" s="78" t="s">
        <v>892</v>
      </c>
      <c r="C58" s="77" t="s">
        <v>235</v>
      </c>
      <c r="D58" s="77"/>
      <c r="E58" s="77">
        <v>456051</v>
      </c>
      <c r="F58" s="77">
        <v>8</v>
      </c>
      <c r="G58" s="77">
        <v>11</v>
      </c>
      <c r="H58" s="77">
        <v>4.3899999999999997</v>
      </c>
      <c r="I58" s="77">
        <v>28</v>
      </c>
      <c r="J58" s="77">
        <v>27</v>
      </c>
      <c r="K58" s="77">
        <v>0</v>
      </c>
      <c r="L58" s="77">
        <v>0</v>
      </c>
      <c r="M58" s="77">
        <v>166</v>
      </c>
      <c r="N58" s="77">
        <v>167</v>
      </c>
      <c r="O58" s="77">
        <v>88</v>
      </c>
      <c r="P58" s="77">
        <v>81</v>
      </c>
      <c r="Q58" s="77">
        <v>27</v>
      </c>
      <c r="R58" s="77">
        <v>54</v>
      </c>
      <c r="S58" s="77">
        <v>117</v>
      </c>
      <c r="T58" s="77">
        <v>0.26400000000000001</v>
      </c>
      <c r="U58" s="77">
        <v>1.33</v>
      </c>
      <c r="V58" s="77">
        <v>1</v>
      </c>
      <c r="W58" s="77">
        <v>0</v>
      </c>
      <c r="X58" s="77">
        <v>2</v>
      </c>
      <c r="Y58" s="77">
        <v>1</v>
      </c>
      <c r="Z58" s="77">
        <v>0</v>
      </c>
      <c r="AA58" s="77">
        <v>0</v>
      </c>
      <c r="AB58" s="77">
        <v>21</v>
      </c>
      <c r="AC58" s="77">
        <v>154</v>
      </c>
      <c r="AD58" s="77">
        <v>205</v>
      </c>
      <c r="AE58" s="77">
        <v>8</v>
      </c>
      <c r="AF58" s="77">
        <v>1</v>
      </c>
      <c r="AG58" s="77">
        <v>7</v>
      </c>
      <c r="AH58" s="77">
        <v>2</v>
      </c>
      <c r="AI58" s="77">
        <v>0</v>
      </c>
      <c r="AJ58" s="77">
        <v>699</v>
      </c>
      <c r="AK58" s="77">
        <v>2617</v>
      </c>
      <c r="AL58" s="77">
        <v>0.42099999999999999</v>
      </c>
      <c r="AM58" s="77">
        <v>0.75</v>
      </c>
      <c r="AN58" s="77">
        <v>0.32100000000000001</v>
      </c>
      <c r="AO58" s="77">
        <v>0.42799999999999999</v>
      </c>
      <c r="AP58" s="77">
        <v>0.749</v>
      </c>
      <c r="AQ58" s="77">
        <v>6.34</v>
      </c>
      <c r="AR58" s="77">
        <v>2.93</v>
      </c>
      <c r="AS58" s="77">
        <v>9.0500000000000007</v>
      </c>
      <c r="AT58" s="77">
        <v>2.17</v>
      </c>
      <c r="AU58" s="77">
        <v>15.77</v>
      </c>
    </row>
    <row r="59" spans="1:47" x14ac:dyDescent="0.2">
      <c r="A59" s="77">
        <v>9</v>
      </c>
      <c r="B59" s="78" t="s">
        <v>682</v>
      </c>
      <c r="C59" s="77" t="s">
        <v>235</v>
      </c>
      <c r="D59" s="77"/>
      <c r="E59" s="77">
        <v>521055</v>
      </c>
      <c r="F59" s="77">
        <v>0</v>
      </c>
      <c r="G59" s="77">
        <v>1</v>
      </c>
      <c r="H59" s="77">
        <v>4.5999999999999996</v>
      </c>
      <c r="I59" s="77">
        <v>28</v>
      </c>
      <c r="J59" s="77">
        <v>0</v>
      </c>
      <c r="K59" s="77">
        <v>0</v>
      </c>
      <c r="L59" s="77">
        <v>0</v>
      </c>
      <c r="M59" s="77">
        <v>29.1</v>
      </c>
      <c r="N59" s="77">
        <v>24</v>
      </c>
      <c r="O59" s="77">
        <v>18</v>
      </c>
      <c r="P59" s="77">
        <v>15</v>
      </c>
      <c r="Q59" s="77">
        <v>3</v>
      </c>
      <c r="R59" s="77">
        <v>23</v>
      </c>
      <c r="S59" s="77">
        <v>32</v>
      </c>
      <c r="T59" s="77">
        <v>0.214</v>
      </c>
      <c r="U59" s="77">
        <v>1.6</v>
      </c>
      <c r="V59" s="77">
        <v>0</v>
      </c>
      <c r="W59" s="77">
        <v>0</v>
      </c>
      <c r="X59" s="77">
        <v>3</v>
      </c>
      <c r="Y59" s="77">
        <v>2</v>
      </c>
      <c r="Z59" s="77">
        <v>9</v>
      </c>
      <c r="AA59" s="77">
        <v>4</v>
      </c>
      <c r="AB59" s="77">
        <v>3</v>
      </c>
      <c r="AC59" s="77">
        <v>26</v>
      </c>
      <c r="AD59" s="77">
        <v>30</v>
      </c>
      <c r="AE59" s="77">
        <v>4</v>
      </c>
      <c r="AF59" s="77">
        <v>0</v>
      </c>
      <c r="AG59" s="77">
        <v>3</v>
      </c>
      <c r="AH59" s="77">
        <v>1</v>
      </c>
      <c r="AI59" s="77">
        <v>0</v>
      </c>
      <c r="AJ59" s="77">
        <v>138</v>
      </c>
      <c r="AK59" s="77">
        <v>565</v>
      </c>
      <c r="AL59" s="77">
        <v>0</v>
      </c>
      <c r="AM59" s="77">
        <v>0.87</v>
      </c>
      <c r="AN59" s="77">
        <v>0.36199999999999999</v>
      </c>
      <c r="AO59" s="77">
        <v>0.34799999999999998</v>
      </c>
      <c r="AP59" s="77">
        <v>0.71099999999999997</v>
      </c>
      <c r="AQ59" s="77">
        <v>9.82</v>
      </c>
      <c r="AR59" s="77">
        <v>7.06</v>
      </c>
      <c r="AS59" s="77">
        <v>7.36</v>
      </c>
      <c r="AT59" s="77">
        <v>1.39</v>
      </c>
      <c r="AU59" s="77">
        <v>19.260000000000002</v>
      </c>
    </row>
    <row r="60" spans="1:47" x14ac:dyDescent="0.2">
      <c r="A60" s="77">
        <v>10</v>
      </c>
      <c r="B60" s="78" t="s">
        <v>742</v>
      </c>
      <c r="C60" s="77" t="s">
        <v>235</v>
      </c>
      <c r="D60" s="77"/>
      <c r="E60" s="77">
        <v>433579</v>
      </c>
      <c r="F60" s="77">
        <v>11</v>
      </c>
      <c r="G60" s="77">
        <v>11</v>
      </c>
      <c r="H60" s="77">
        <v>4.74</v>
      </c>
      <c r="I60" s="77">
        <v>32</v>
      </c>
      <c r="J60" s="77">
        <v>32</v>
      </c>
      <c r="K60" s="77">
        <v>0</v>
      </c>
      <c r="L60" s="77">
        <v>0</v>
      </c>
      <c r="M60" s="77">
        <v>193.2</v>
      </c>
      <c r="N60" s="77">
        <v>205</v>
      </c>
      <c r="O60" s="77">
        <v>106</v>
      </c>
      <c r="P60" s="77">
        <v>102</v>
      </c>
      <c r="Q60" s="77">
        <v>25</v>
      </c>
      <c r="R60" s="77">
        <v>74</v>
      </c>
      <c r="S60" s="77">
        <v>129</v>
      </c>
      <c r="T60" s="77">
        <v>0.26900000000000002</v>
      </c>
      <c r="U60" s="77">
        <v>1.44</v>
      </c>
      <c r="V60" s="77">
        <v>0</v>
      </c>
      <c r="W60" s="77">
        <v>0</v>
      </c>
      <c r="X60" s="77">
        <v>9</v>
      </c>
      <c r="Y60" s="77">
        <v>1</v>
      </c>
      <c r="Z60" s="77">
        <v>0</v>
      </c>
      <c r="AA60" s="77">
        <v>0</v>
      </c>
      <c r="AB60" s="77">
        <v>12</v>
      </c>
      <c r="AC60" s="77">
        <v>211</v>
      </c>
      <c r="AD60" s="77">
        <v>227</v>
      </c>
      <c r="AE60" s="77">
        <v>7</v>
      </c>
      <c r="AF60" s="77">
        <v>0</v>
      </c>
      <c r="AG60" s="77">
        <v>12</v>
      </c>
      <c r="AH60" s="77">
        <v>3</v>
      </c>
      <c r="AI60" s="77">
        <v>2</v>
      </c>
      <c r="AJ60" s="77">
        <v>855</v>
      </c>
      <c r="AK60" s="77">
        <v>3298</v>
      </c>
      <c r="AL60" s="77">
        <v>0.5</v>
      </c>
      <c r="AM60" s="77">
        <v>0.93</v>
      </c>
      <c r="AN60" s="77">
        <v>0.33800000000000002</v>
      </c>
      <c r="AO60" s="77">
        <v>0.44700000000000001</v>
      </c>
      <c r="AP60" s="77">
        <v>0.78500000000000003</v>
      </c>
      <c r="AQ60" s="77">
        <v>5.99</v>
      </c>
      <c r="AR60" s="77">
        <v>3.44</v>
      </c>
      <c r="AS60" s="77">
        <v>9.5299999999999994</v>
      </c>
      <c r="AT60" s="77">
        <v>1.74</v>
      </c>
      <c r="AU60" s="77">
        <v>17.03</v>
      </c>
    </row>
    <row r="61" spans="1:47" x14ac:dyDescent="0.2">
      <c r="A61" s="77">
        <v>11</v>
      </c>
      <c r="B61" s="78" t="s">
        <v>1182</v>
      </c>
      <c r="C61" s="77" t="s">
        <v>235</v>
      </c>
      <c r="D61" s="77"/>
      <c r="E61" s="77">
        <v>453222</v>
      </c>
      <c r="F61" s="77">
        <v>5</v>
      </c>
      <c r="G61" s="77">
        <v>10</v>
      </c>
      <c r="H61" s="77">
        <v>4.8</v>
      </c>
      <c r="I61" s="77">
        <v>26</v>
      </c>
      <c r="J61" s="77">
        <v>19</v>
      </c>
      <c r="K61" s="77">
        <v>0</v>
      </c>
      <c r="L61" s="77">
        <v>0</v>
      </c>
      <c r="M61" s="77">
        <v>129.1</v>
      </c>
      <c r="N61" s="77">
        <v>147</v>
      </c>
      <c r="O61" s="77">
        <v>81</v>
      </c>
      <c r="P61" s="77">
        <v>69</v>
      </c>
      <c r="Q61" s="77">
        <v>13</v>
      </c>
      <c r="R61" s="77">
        <v>45</v>
      </c>
      <c r="S61" s="77">
        <v>64</v>
      </c>
      <c r="T61" s="77">
        <v>0.28899999999999998</v>
      </c>
      <c r="U61" s="77">
        <v>1.48</v>
      </c>
      <c r="V61" s="77">
        <v>0</v>
      </c>
      <c r="W61" s="77">
        <v>0</v>
      </c>
      <c r="X61" s="77">
        <v>12</v>
      </c>
      <c r="Y61" s="77">
        <v>1</v>
      </c>
      <c r="Z61" s="77">
        <v>5</v>
      </c>
      <c r="AA61" s="77">
        <v>0</v>
      </c>
      <c r="AB61" s="77">
        <v>21</v>
      </c>
      <c r="AC61" s="77">
        <v>195</v>
      </c>
      <c r="AD61" s="77">
        <v>110</v>
      </c>
      <c r="AE61" s="77">
        <v>5</v>
      </c>
      <c r="AF61" s="77">
        <v>1</v>
      </c>
      <c r="AG61" s="77">
        <v>7</v>
      </c>
      <c r="AH61" s="77">
        <v>4</v>
      </c>
      <c r="AI61" s="77">
        <v>0</v>
      </c>
      <c r="AJ61" s="77">
        <v>573</v>
      </c>
      <c r="AK61" s="77">
        <v>2115</v>
      </c>
      <c r="AL61" s="77">
        <v>0.33300000000000002</v>
      </c>
      <c r="AM61" s="77">
        <v>1.77</v>
      </c>
      <c r="AN61" s="77">
        <v>0.35799999999999998</v>
      </c>
      <c r="AO61" s="77">
        <v>0.44</v>
      </c>
      <c r="AP61" s="77">
        <v>0.79800000000000004</v>
      </c>
      <c r="AQ61" s="77">
        <v>4.45</v>
      </c>
      <c r="AR61" s="77">
        <v>3.13</v>
      </c>
      <c r="AS61" s="77">
        <v>10.23</v>
      </c>
      <c r="AT61" s="77">
        <v>1.42</v>
      </c>
      <c r="AU61" s="77">
        <v>16.350000000000001</v>
      </c>
    </row>
    <row r="62" spans="1:47" x14ac:dyDescent="0.2">
      <c r="A62" s="77">
        <v>12</v>
      </c>
      <c r="B62" s="78" t="s">
        <v>665</v>
      </c>
      <c r="C62" s="77" t="s">
        <v>235</v>
      </c>
      <c r="D62" s="77"/>
      <c r="E62" s="77">
        <v>474668</v>
      </c>
      <c r="F62" s="77">
        <v>2</v>
      </c>
      <c r="G62" s="77">
        <v>0</v>
      </c>
      <c r="H62" s="77">
        <v>4.8099999999999996</v>
      </c>
      <c r="I62" s="77">
        <v>35</v>
      </c>
      <c r="J62" s="77">
        <v>0</v>
      </c>
      <c r="K62" s="77">
        <v>0</v>
      </c>
      <c r="L62" s="77">
        <v>0</v>
      </c>
      <c r="M62" s="77">
        <v>24.1</v>
      </c>
      <c r="N62" s="77">
        <v>22</v>
      </c>
      <c r="O62" s="77">
        <v>14</v>
      </c>
      <c r="P62" s="77">
        <v>13</v>
      </c>
      <c r="Q62" s="77">
        <v>3</v>
      </c>
      <c r="R62" s="77">
        <v>13</v>
      </c>
      <c r="S62" s="77">
        <v>20</v>
      </c>
      <c r="T62" s="77">
        <v>0.24399999999999999</v>
      </c>
      <c r="U62" s="77">
        <v>1.44</v>
      </c>
      <c r="V62" s="77">
        <v>0</v>
      </c>
      <c r="W62" s="77">
        <v>0</v>
      </c>
      <c r="X62" s="77">
        <v>1</v>
      </c>
      <c r="Y62" s="77">
        <v>3</v>
      </c>
      <c r="Z62" s="77">
        <v>2</v>
      </c>
      <c r="AA62" s="77">
        <v>7</v>
      </c>
      <c r="AB62" s="77">
        <v>4</v>
      </c>
      <c r="AC62" s="77">
        <v>26</v>
      </c>
      <c r="AD62" s="77">
        <v>25</v>
      </c>
      <c r="AE62" s="77">
        <v>0</v>
      </c>
      <c r="AF62" s="77">
        <v>0</v>
      </c>
      <c r="AG62" s="77">
        <v>3</v>
      </c>
      <c r="AH62" s="77">
        <v>0</v>
      </c>
      <c r="AI62" s="77">
        <v>0</v>
      </c>
      <c r="AJ62" s="77">
        <v>107</v>
      </c>
      <c r="AK62" s="77">
        <v>418</v>
      </c>
      <c r="AL62" s="77">
        <v>1</v>
      </c>
      <c r="AM62" s="77">
        <v>1.04</v>
      </c>
      <c r="AN62" s="77">
        <v>0.34599999999999997</v>
      </c>
      <c r="AO62" s="77">
        <v>0.36699999999999999</v>
      </c>
      <c r="AP62" s="77">
        <v>0.71299999999999997</v>
      </c>
      <c r="AQ62" s="77">
        <v>7.4</v>
      </c>
      <c r="AR62" s="77">
        <v>4.8099999999999996</v>
      </c>
      <c r="AS62" s="77">
        <v>8.14</v>
      </c>
      <c r="AT62" s="77">
        <v>1.54</v>
      </c>
      <c r="AU62" s="77">
        <v>17.18</v>
      </c>
    </row>
    <row r="63" spans="1:47" x14ac:dyDescent="0.2">
      <c r="A63" s="77">
        <v>13</v>
      </c>
      <c r="B63" s="78" t="s">
        <v>733</v>
      </c>
      <c r="C63" s="77" t="s">
        <v>235</v>
      </c>
      <c r="D63" s="77"/>
      <c r="E63" s="77">
        <v>434637</v>
      </c>
      <c r="F63" s="77">
        <v>2</v>
      </c>
      <c r="G63" s="77">
        <v>2</v>
      </c>
      <c r="H63" s="77">
        <v>5.03</v>
      </c>
      <c r="I63" s="77">
        <v>35</v>
      </c>
      <c r="J63" s="77">
        <v>0</v>
      </c>
      <c r="K63" s="77">
        <v>6</v>
      </c>
      <c r="L63" s="77">
        <v>10</v>
      </c>
      <c r="M63" s="77">
        <v>34</v>
      </c>
      <c r="N63" s="77">
        <v>47</v>
      </c>
      <c r="O63" s="77">
        <v>23</v>
      </c>
      <c r="P63" s="77">
        <v>19</v>
      </c>
      <c r="Q63" s="77">
        <v>3</v>
      </c>
      <c r="R63" s="77">
        <v>12</v>
      </c>
      <c r="S63" s="77">
        <v>18</v>
      </c>
      <c r="T63" s="77">
        <v>0.33800000000000002</v>
      </c>
      <c r="U63" s="77">
        <v>1.74</v>
      </c>
      <c r="V63" s="77">
        <v>0</v>
      </c>
      <c r="W63" s="77">
        <v>0</v>
      </c>
      <c r="X63" s="77">
        <v>1</v>
      </c>
      <c r="Y63" s="77">
        <v>0</v>
      </c>
      <c r="Z63" s="77">
        <v>23</v>
      </c>
      <c r="AA63" s="77">
        <v>0</v>
      </c>
      <c r="AB63" s="77">
        <v>6</v>
      </c>
      <c r="AC63" s="77">
        <v>48</v>
      </c>
      <c r="AD63" s="77">
        <v>32</v>
      </c>
      <c r="AE63" s="77">
        <v>3</v>
      </c>
      <c r="AF63" s="77">
        <v>0</v>
      </c>
      <c r="AG63" s="77">
        <v>4</v>
      </c>
      <c r="AH63" s="77">
        <v>0</v>
      </c>
      <c r="AI63" s="77">
        <v>0</v>
      </c>
      <c r="AJ63" s="77">
        <v>158</v>
      </c>
      <c r="AK63" s="77">
        <v>555</v>
      </c>
      <c r="AL63" s="77">
        <v>0.5</v>
      </c>
      <c r="AM63" s="77">
        <v>1.5</v>
      </c>
      <c r="AN63" s="77">
        <v>0.39</v>
      </c>
      <c r="AO63" s="77">
        <v>0.504</v>
      </c>
      <c r="AP63" s="77">
        <v>0.89300000000000002</v>
      </c>
      <c r="AQ63" s="77">
        <v>4.76</v>
      </c>
      <c r="AR63" s="77">
        <v>3.18</v>
      </c>
      <c r="AS63" s="77">
        <v>12.44</v>
      </c>
      <c r="AT63" s="77">
        <v>1.5</v>
      </c>
      <c r="AU63" s="77">
        <v>16.32</v>
      </c>
    </row>
    <row r="64" spans="1:47" x14ac:dyDescent="0.2">
      <c r="A64" s="77">
        <v>14</v>
      </c>
      <c r="B64" s="78" t="s">
        <v>540</v>
      </c>
      <c r="C64" s="77" t="s">
        <v>235</v>
      </c>
      <c r="D64" s="77"/>
      <c r="E64" s="77">
        <v>430613</v>
      </c>
      <c r="F64" s="77">
        <v>4</v>
      </c>
      <c r="G64" s="77">
        <v>8</v>
      </c>
      <c r="H64" s="77">
        <v>5.56</v>
      </c>
      <c r="I64" s="77">
        <v>62</v>
      </c>
      <c r="J64" s="77">
        <v>0</v>
      </c>
      <c r="K64" s="77">
        <v>8</v>
      </c>
      <c r="L64" s="77">
        <v>12</v>
      </c>
      <c r="M64" s="77">
        <v>66.099999999999994</v>
      </c>
      <c r="N64" s="77">
        <v>78</v>
      </c>
      <c r="O64" s="77">
        <v>46</v>
      </c>
      <c r="P64" s="77">
        <v>41</v>
      </c>
      <c r="Q64" s="77">
        <v>4</v>
      </c>
      <c r="R64" s="77">
        <v>18</v>
      </c>
      <c r="S64" s="77">
        <v>47</v>
      </c>
      <c r="T64" s="77">
        <v>0.29499999999999998</v>
      </c>
      <c r="U64" s="77">
        <v>1.45</v>
      </c>
      <c r="V64" s="77">
        <v>0</v>
      </c>
      <c r="W64" s="77">
        <v>0</v>
      </c>
      <c r="X64" s="77">
        <v>5</v>
      </c>
      <c r="Y64" s="77">
        <v>7</v>
      </c>
      <c r="Z64" s="77">
        <v>19</v>
      </c>
      <c r="AA64" s="77">
        <v>12</v>
      </c>
      <c r="AB64" s="77">
        <v>10</v>
      </c>
      <c r="AC64" s="77">
        <v>96</v>
      </c>
      <c r="AD64" s="77">
        <v>48</v>
      </c>
      <c r="AE64" s="77">
        <v>2</v>
      </c>
      <c r="AF64" s="77">
        <v>0</v>
      </c>
      <c r="AG64" s="77">
        <v>5</v>
      </c>
      <c r="AH64" s="77">
        <v>0</v>
      </c>
      <c r="AI64" s="77">
        <v>0</v>
      </c>
      <c r="AJ64" s="77">
        <v>292</v>
      </c>
      <c r="AK64" s="77">
        <v>1084</v>
      </c>
      <c r="AL64" s="77">
        <v>0.33300000000000002</v>
      </c>
      <c r="AM64" s="77">
        <v>2</v>
      </c>
      <c r="AN64" s="77">
        <v>0.34899999999999998</v>
      </c>
      <c r="AO64" s="77">
        <v>0.379</v>
      </c>
      <c r="AP64" s="77">
        <v>0.72799999999999998</v>
      </c>
      <c r="AQ64" s="77">
        <v>6.38</v>
      </c>
      <c r="AR64" s="77">
        <v>2.44</v>
      </c>
      <c r="AS64" s="77">
        <v>10.58</v>
      </c>
      <c r="AT64" s="77">
        <v>2.61</v>
      </c>
      <c r="AU64" s="77">
        <v>16.34</v>
      </c>
    </row>
    <row r="65" spans="1:47" x14ac:dyDescent="0.2">
      <c r="A65" s="77">
        <v>15</v>
      </c>
      <c r="B65" s="78" t="s">
        <v>467</v>
      </c>
      <c r="C65" s="77" t="s">
        <v>235</v>
      </c>
      <c r="D65" s="77"/>
      <c r="E65" s="77">
        <v>275933</v>
      </c>
      <c r="F65" s="77">
        <v>0</v>
      </c>
      <c r="G65" s="77">
        <v>2</v>
      </c>
      <c r="H65" s="77">
        <v>6.08</v>
      </c>
      <c r="I65" s="77">
        <v>38</v>
      </c>
      <c r="J65" s="77">
        <v>0</v>
      </c>
      <c r="K65" s="77">
        <v>1</v>
      </c>
      <c r="L65" s="77">
        <v>1</v>
      </c>
      <c r="M65" s="77">
        <v>23.2</v>
      </c>
      <c r="N65" s="77">
        <v>24</v>
      </c>
      <c r="O65" s="77">
        <v>17</v>
      </c>
      <c r="P65" s="77">
        <v>16</v>
      </c>
      <c r="Q65" s="77">
        <v>1</v>
      </c>
      <c r="R65" s="77">
        <v>15</v>
      </c>
      <c r="S65" s="77">
        <v>22</v>
      </c>
      <c r="T65" s="77">
        <v>0.25800000000000001</v>
      </c>
      <c r="U65" s="77">
        <v>1.65</v>
      </c>
      <c r="V65" s="77">
        <v>0</v>
      </c>
      <c r="W65" s="77">
        <v>0</v>
      </c>
      <c r="X65" s="77">
        <v>0</v>
      </c>
      <c r="Y65" s="77">
        <v>2</v>
      </c>
      <c r="Z65" s="77">
        <v>7</v>
      </c>
      <c r="AA65" s="77">
        <v>6</v>
      </c>
      <c r="AB65" s="77">
        <v>0</v>
      </c>
      <c r="AC65" s="77">
        <v>27</v>
      </c>
      <c r="AD65" s="77">
        <v>20</v>
      </c>
      <c r="AE65" s="77">
        <v>0</v>
      </c>
      <c r="AF65" s="77">
        <v>0</v>
      </c>
      <c r="AG65" s="77">
        <v>2</v>
      </c>
      <c r="AH65" s="77">
        <v>1</v>
      </c>
      <c r="AI65" s="77">
        <v>0</v>
      </c>
      <c r="AJ65" s="77">
        <v>108</v>
      </c>
      <c r="AK65" s="77">
        <v>473</v>
      </c>
      <c r="AL65" s="77">
        <v>0</v>
      </c>
      <c r="AM65" s="77">
        <v>1.35</v>
      </c>
      <c r="AN65" s="77">
        <v>0.36099999999999999</v>
      </c>
      <c r="AO65" s="77">
        <v>0.36599999999999999</v>
      </c>
      <c r="AP65" s="77">
        <v>0.72699999999999998</v>
      </c>
      <c r="AQ65" s="77">
        <v>8.3699999999999992</v>
      </c>
      <c r="AR65" s="77">
        <v>5.7</v>
      </c>
      <c r="AS65" s="77">
        <v>9.1300000000000008</v>
      </c>
      <c r="AT65" s="77">
        <v>1.47</v>
      </c>
      <c r="AU65" s="77">
        <v>19.989999999999998</v>
      </c>
    </row>
    <row r="66" spans="1:47" x14ac:dyDescent="0.2">
      <c r="A66" s="77">
        <v>16</v>
      </c>
      <c r="B66" s="78" t="s">
        <v>735</v>
      </c>
      <c r="C66" s="77" t="s">
        <v>235</v>
      </c>
      <c r="D66" s="77"/>
      <c r="E66" s="77">
        <v>605304</v>
      </c>
      <c r="F66" s="77">
        <v>1</v>
      </c>
      <c r="G66" s="77">
        <v>1</v>
      </c>
      <c r="H66" s="77">
        <v>6.46</v>
      </c>
      <c r="I66" s="77">
        <v>5</v>
      </c>
      <c r="J66" s="77">
        <v>5</v>
      </c>
      <c r="K66" s="77">
        <v>0</v>
      </c>
      <c r="L66" s="77">
        <v>0</v>
      </c>
      <c r="M66" s="77">
        <v>23.2</v>
      </c>
      <c r="N66" s="77">
        <v>27</v>
      </c>
      <c r="O66" s="77">
        <v>18</v>
      </c>
      <c r="P66" s="77">
        <v>17</v>
      </c>
      <c r="Q66" s="77">
        <v>1</v>
      </c>
      <c r="R66" s="77">
        <v>15</v>
      </c>
      <c r="S66" s="77">
        <v>18</v>
      </c>
      <c r="T66" s="77">
        <v>0.29699999999999999</v>
      </c>
      <c r="U66" s="77">
        <v>1.77</v>
      </c>
      <c r="V66" s="77">
        <v>0</v>
      </c>
      <c r="W66" s="77">
        <v>0</v>
      </c>
      <c r="X66" s="77">
        <v>2</v>
      </c>
      <c r="Y66" s="77">
        <v>1</v>
      </c>
      <c r="Z66" s="77">
        <v>0</v>
      </c>
      <c r="AA66" s="77">
        <v>0</v>
      </c>
      <c r="AB66" s="77">
        <v>1</v>
      </c>
      <c r="AC66" s="77">
        <v>20</v>
      </c>
      <c r="AD66" s="77">
        <v>27</v>
      </c>
      <c r="AE66" s="77">
        <v>3</v>
      </c>
      <c r="AF66" s="77">
        <v>0</v>
      </c>
      <c r="AG66" s="77">
        <v>4</v>
      </c>
      <c r="AH66" s="77">
        <v>3</v>
      </c>
      <c r="AI66" s="77">
        <v>0</v>
      </c>
      <c r="AJ66" s="77">
        <v>109</v>
      </c>
      <c r="AK66" s="77">
        <v>459</v>
      </c>
      <c r="AL66" s="77">
        <v>0.5</v>
      </c>
      <c r="AM66" s="77">
        <v>0.74</v>
      </c>
      <c r="AN66" s="77">
        <v>0.40400000000000003</v>
      </c>
      <c r="AO66" s="77">
        <v>0.41799999999999998</v>
      </c>
      <c r="AP66" s="77">
        <v>0.82099999999999995</v>
      </c>
      <c r="AQ66" s="77">
        <v>6.85</v>
      </c>
      <c r="AR66" s="77">
        <v>5.7</v>
      </c>
      <c r="AS66" s="77">
        <v>10.27</v>
      </c>
      <c r="AT66" s="77">
        <v>1.2</v>
      </c>
      <c r="AU66" s="77">
        <v>19.39</v>
      </c>
    </row>
    <row r="67" spans="1:47" x14ac:dyDescent="0.2">
      <c r="A67" s="77">
        <v>17</v>
      </c>
      <c r="B67" s="78" t="s">
        <v>743</v>
      </c>
      <c r="C67" s="77" t="s">
        <v>235</v>
      </c>
      <c r="D67" s="77"/>
      <c r="E67" s="77">
        <v>516589</v>
      </c>
      <c r="F67" s="77">
        <v>4</v>
      </c>
      <c r="G67" s="77">
        <v>5</v>
      </c>
      <c r="H67" s="77">
        <v>6.82</v>
      </c>
      <c r="I67" s="77">
        <v>18</v>
      </c>
      <c r="J67" s="77">
        <v>11</v>
      </c>
      <c r="K67" s="77">
        <v>0</v>
      </c>
      <c r="L67" s="77">
        <v>0</v>
      </c>
      <c r="M67" s="77">
        <v>64.2</v>
      </c>
      <c r="N67" s="77">
        <v>82</v>
      </c>
      <c r="O67" s="77">
        <v>54</v>
      </c>
      <c r="P67" s="77">
        <v>49</v>
      </c>
      <c r="Q67" s="77">
        <v>12</v>
      </c>
      <c r="R67" s="77">
        <v>33</v>
      </c>
      <c r="S67" s="77">
        <v>51</v>
      </c>
      <c r="T67" s="77">
        <v>0.30399999999999999</v>
      </c>
      <c r="U67" s="77">
        <v>1.78</v>
      </c>
      <c r="V67" s="77">
        <v>0</v>
      </c>
      <c r="W67" s="77">
        <v>0</v>
      </c>
      <c r="X67" s="77">
        <v>5</v>
      </c>
      <c r="Y67" s="77">
        <v>0</v>
      </c>
      <c r="Z67" s="77">
        <v>3</v>
      </c>
      <c r="AA67" s="77">
        <v>0</v>
      </c>
      <c r="AB67" s="77">
        <v>5</v>
      </c>
      <c r="AC67" s="77">
        <v>76</v>
      </c>
      <c r="AD67" s="77">
        <v>65</v>
      </c>
      <c r="AE67" s="77">
        <v>6</v>
      </c>
      <c r="AF67" s="77">
        <v>1</v>
      </c>
      <c r="AG67" s="77">
        <v>3</v>
      </c>
      <c r="AH67" s="77">
        <v>0</v>
      </c>
      <c r="AI67" s="77">
        <v>0</v>
      </c>
      <c r="AJ67" s="77">
        <v>312</v>
      </c>
      <c r="AK67" s="77">
        <v>1266</v>
      </c>
      <c r="AL67" s="77">
        <v>0.44400000000000001</v>
      </c>
      <c r="AM67" s="77">
        <v>1.17</v>
      </c>
      <c r="AN67" s="77">
        <v>0.38700000000000001</v>
      </c>
      <c r="AO67" s="77">
        <v>0.51100000000000001</v>
      </c>
      <c r="AP67" s="77">
        <v>0.89800000000000002</v>
      </c>
      <c r="AQ67" s="77">
        <v>7.1</v>
      </c>
      <c r="AR67" s="77">
        <v>4.59</v>
      </c>
      <c r="AS67" s="77">
        <v>11.41</v>
      </c>
      <c r="AT67" s="77">
        <v>1.55</v>
      </c>
      <c r="AU67" s="77">
        <v>19.579999999999998</v>
      </c>
    </row>
    <row r="68" spans="1:47" x14ac:dyDescent="0.2">
      <c r="A68" s="77">
        <v>18</v>
      </c>
      <c r="B68" s="78" t="s">
        <v>741</v>
      </c>
      <c r="C68" s="77" t="s">
        <v>235</v>
      </c>
      <c r="D68" s="77"/>
      <c r="E68" s="77">
        <v>453264</v>
      </c>
      <c r="F68" s="77">
        <v>0</v>
      </c>
      <c r="G68" s="77">
        <v>0</v>
      </c>
      <c r="H68" s="77">
        <v>7.5</v>
      </c>
      <c r="I68" s="77">
        <v>7</v>
      </c>
      <c r="J68" s="77">
        <v>0</v>
      </c>
      <c r="K68" s="77">
        <v>0</v>
      </c>
      <c r="L68" s="77">
        <v>0</v>
      </c>
      <c r="M68" s="77">
        <v>6</v>
      </c>
      <c r="N68" s="77">
        <v>6</v>
      </c>
      <c r="O68" s="77">
        <v>5</v>
      </c>
      <c r="P68" s="77">
        <v>5</v>
      </c>
      <c r="Q68" s="77">
        <v>0</v>
      </c>
      <c r="R68" s="77">
        <v>7</v>
      </c>
      <c r="S68" s="77">
        <v>6</v>
      </c>
      <c r="T68" s="77">
        <v>0.26100000000000001</v>
      </c>
      <c r="U68" s="77">
        <v>2.17</v>
      </c>
      <c r="V68" s="77">
        <v>0</v>
      </c>
      <c r="W68" s="77">
        <v>0</v>
      </c>
      <c r="X68" s="77">
        <v>1</v>
      </c>
      <c r="Y68" s="77">
        <v>1</v>
      </c>
      <c r="Z68" s="77">
        <v>3</v>
      </c>
      <c r="AA68" s="77">
        <v>2</v>
      </c>
      <c r="AB68" s="77">
        <v>0</v>
      </c>
      <c r="AC68" s="77">
        <v>5</v>
      </c>
      <c r="AD68" s="77">
        <v>7</v>
      </c>
      <c r="AE68" s="77">
        <v>1</v>
      </c>
      <c r="AF68" s="77">
        <v>0</v>
      </c>
      <c r="AG68" s="77">
        <v>1</v>
      </c>
      <c r="AH68" s="77">
        <v>0</v>
      </c>
      <c r="AI68" s="77">
        <v>0</v>
      </c>
      <c r="AJ68" s="77">
        <v>32</v>
      </c>
      <c r="AK68" s="77">
        <v>131</v>
      </c>
      <c r="AL68" s="77" t="s">
        <v>342</v>
      </c>
      <c r="AM68" s="77">
        <v>0.71</v>
      </c>
      <c r="AN68" s="77">
        <v>0.438</v>
      </c>
      <c r="AO68" s="77">
        <v>0.39100000000000001</v>
      </c>
      <c r="AP68" s="77">
        <v>0.82899999999999996</v>
      </c>
      <c r="AQ68" s="77">
        <v>9</v>
      </c>
      <c r="AR68" s="77">
        <v>10.5</v>
      </c>
      <c r="AS68" s="77">
        <v>9</v>
      </c>
      <c r="AT68" s="77">
        <v>0.86</v>
      </c>
      <c r="AU68" s="77">
        <v>21.83</v>
      </c>
    </row>
    <row r="69" spans="1:47" x14ac:dyDescent="0.2">
      <c r="A69" s="77">
        <v>19</v>
      </c>
      <c r="B69" s="78" t="s">
        <v>1183</v>
      </c>
      <c r="C69" s="77" t="s">
        <v>235</v>
      </c>
      <c r="D69" s="77"/>
      <c r="E69" s="77">
        <v>276055</v>
      </c>
      <c r="F69" s="77">
        <v>0</v>
      </c>
      <c r="G69" s="77">
        <v>0</v>
      </c>
      <c r="H69" s="77">
        <v>9</v>
      </c>
      <c r="I69" s="77">
        <v>1</v>
      </c>
      <c r="J69" s="77">
        <v>0</v>
      </c>
      <c r="K69" s="77">
        <v>0</v>
      </c>
      <c r="L69" s="77">
        <v>0</v>
      </c>
      <c r="M69" s="77">
        <v>1</v>
      </c>
      <c r="N69" s="77">
        <v>2</v>
      </c>
      <c r="O69" s="77">
        <v>1</v>
      </c>
      <c r="P69" s="77">
        <v>1</v>
      </c>
      <c r="Q69" s="77">
        <v>0</v>
      </c>
      <c r="R69" s="77">
        <v>1</v>
      </c>
      <c r="S69" s="77">
        <v>0</v>
      </c>
      <c r="T69" s="77">
        <v>0.4</v>
      </c>
      <c r="U69" s="77">
        <v>3</v>
      </c>
      <c r="V69" s="77">
        <v>0</v>
      </c>
      <c r="W69" s="77">
        <v>0</v>
      </c>
      <c r="X69" s="77">
        <v>0</v>
      </c>
      <c r="Y69" s="77">
        <v>0</v>
      </c>
      <c r="Z69" s="77">
        <v>1</v>
      </c>
      <c r="AA69" s="77">
        <v>0</v>
      </c>
      <c r="AB69" s="77">
        <v>0</v>
      </c>
      <c r="AC69" s="77">
        <v>1</v>
      </c>
      <c r="AD69" s="77">
        <v>2</v>
      </c>
      <c r="AE69" s="77">
        <v>0</v>
      </c>
      <c r="AF69" s="77">
        <v>0</v>
      </c>
      <c r="AG69" s="77">
        <v>0</v>
      </c>
      <c r="AH69" s="77">
        <v>0</v>
      </c>
      <c r="AI69" s="77">
        <v>0</v>
      </c>
      <c r="AJ69" s="77">
        <v>6</v>
      </c>
      <c r="AK69" s="77">
        <v>22</v>
      </c>
      <c r="AL69" s="77" t="s">
        <v>342</v>
      </c>
      <c r="AM69" s="77">
        <v>0.5</v>
      </c>
      <c r="AN69" s="77">
        <v>0.5</v>
      </c>
      <c r="AO69" s="77">
        <v>0.4</v>
      </c>
      <c r="AP69" s="77">
        <v>0.9</v>
      </c>
      <c r="AQ69" s="77">
        <v>0</v>
      </c>
      <c r="AR69" s="77">
        <v>9</v>
      </c>
      <c r="AS69" s="77">
        <v>18</v>
      </c>
      <c r="AT69" s="77">
        <v>0</v>
      </c>
      <c r="AU69" s="77">
        <v>22</v>
      </c>
    </row>
    <row r="70" spans="1:47" x14ac:dyDescent="0.2">
      <c r="A70" s="77">
        <v>20</v>
      </c>
      <c r="B70" s="78" t="s">
        <v>1184</v>
      </c>
      <c r="C70" s="77" t="s">
        <v>235</v>
      </c>
      <c r="D70" s="77"/>
      <c r="E70" s="77">
        <v>543853</v>
      </c>
      <c r="F70" s="77">
        <v>0</v>
      </c>
      <c r="G70" s="77">
        <v>0</v>
      </c>
      <c r="H70" s="77">
        <v>10.130000000000001</v>
      </c>
      <c r="I70" s="77">
        <v>5</v>
      </c>
      <c r="J70" s="77">
        <v>0</v>
      </c>
      <c r="K70" s="77">
        <v>0</v>
      </c>
      <c r="L70" s="77">
        <v>0</v>
      </c>
      <c r="M70" s="77">
        <v>5.0999999999999996</v>
      </c>
      <c r="N70" s="77">
        <v>9</v>
      </c>
      <c r="O70" s="77">
        <v>6</v>
      </c>
      <c r="P70" s="77">
        <v>6</v>
      </c>
      <c r="Q70" s="77">
        <v>1</v>
      </c>
      <c r="R70" s="77">
        <v>4</v>
      </c>
      <c r="S70" s="77">
        <v>4</v>
      </c>
      <c r="T70" s="77">
        <v>0.39100000000000001</v>
      </c>
      <c r="U70" s="77">
        <v>2.44</v>
      </c>
      <c r="V70" s="77">
        <v>0</v>
      </c>
      <c r="W70" s="77">
        <v>0</v>
      </c>
      <c r="X70" s="77">
        <v>1</v>
      </c>
      <c r="Y70" s="77">
        <v>0</v>
      </c>
      <c r="Z70" s="77">
        <v>1</v>
      </c>
      <c r="AA70" s="77">
        <v>0</v>
      </c>
      <c r="AB70" s="77">
        <v>2</v>
      </c>
      <c r="AC70" s="77">
        <v>5</v>
      </c>
      <c r="AD70" s="77">
        <v>5</v>
      </c>
      <c r="AE70" s="77">
        <v>0</v>
      </c>
      <c r="AF70" s="77">
        <v>0</v>
      </c>
      <c r="AG70" s="77">
        <v>1</v>
      </c>
      <c r="AH70" s="77">
        <v>0</v>
      </c>
      <c r="AI70" s="77">
        <v>0</v>
      </c>
      <c r="AJ70" s="77">
        <v>28</v>
      </c>
      <c r="AK70" s="77">
        <v>112</v>
      </c>
      <c r="AL70" s="77" t="s">
        <v>342</v>
      </c>
      <c r="AM70" s="77">
        <v>1</v>
      </c>
      <c r="AN70" s="77">
        <v>0.5</v>
      </c>
      <c r="AO70" s="77">
        <v>0.60899999999999999</v>
      </c>
      <c r="AP70" s="77">
        <v>1.109</v>
      </c>
      <c r="AQ70" s="77">
        <v>6.75</v>
      </c>
      <c r="AR70" s="77">
        <v>6.75</v>
      </c>
      <c r="AS70" s="77">
        <v>15.19</v>
      </c>
      <c r="AT70" s="77">
        <v>1</v>
      </c>
      <c r="AU70" s="77">
        <v>21</v>
      </c>
    </row>
    <row r="71" spans="1:47" x14ac:dyDescent="0.2">
      <c r="A71" s="77">
        <v>21</v>
      </c>
      <c r="B71" s="78" t="s">
        <v>1185</v>
      </c>
      <c r="C71" s="77" t="s">
        <v>235</v>
      </c>
      <c r="D71" s="77"/>
      <c r="E71" s="77">
        <v>462956</v>
      </c>
      <c r="F71" s="77">
        <v>0</v>
      </c>
      <c r="G71" s="77">
        <v>2</v>
      </c>
      <c r="H71" s="77">
        <v>11.29</v>
      </c>
      <c r="I71" s="77">
        <v>4</v>
      </c>
      <c r="J71" s="77">
        <v>4</v>
      </c>
      <c r="K71" s="77">
        <v>0</v>
      </c>
      <c r="L71" s="77">
        <v>0</v>
      </c>
      <c r="M71" s="77">
        <v>18.100000000000001</v>
      </c>
      <c r="N71" s="77">
        <v>35</v>
      </c>
      <c r="O71" s="77">
        <v>24</v>
      </c>
      <c r="P71" s="77">
        <v>23</v>
      </c>
      <c r="Q71" s="77">
        <v>6</v>
      </c>
      <c r="R71" s="77">
        <v>12</v>
      </c>
      <c r="S71" s="77">
        <v>14</v>
      </c>
      <c r="T71" s="77">
        <v>0.38900000000000001</v>
      </c>
      <c r="U71" s="77">
        <v>2.56</v>
      </c>
      <c r="V71" s="77">
        <v>0</v>
      </c>
      <c r="W71" s="77">
        <v>0</v>
      </c>
      <c r="X71" s="77">
        <v>1</v>
      </c>
      <c r="Y71" s="77">
        <v>1</v>
      </c>
      <c r="Z71" s="77">
        <v>0</v>
      </c>
      <c r="AA71" s="77">
        <v>0</v>
      </c>
      <c r="AB71" s="77">
        <v>2</v>
      </c>
      <c r="AC71" s="77">
        <v>21</v>
      </c>
      <c r="AD71" s="77">
        <v>20</v>
      </c>
      <c r="AE71" s="77">
        <v>2</v>
      </c>
      <c r="AF71" s="77">
        <v>0</v>
      </c>
      <c r="AG71" s="77">
        <v>3</v>
      </c>
      <c r="AH71" s="77">
        <v>0</v>
      </c>
      <c r="AI71" s="77">
        <v>0</v>
      </c>
      <c r="AJ71" s="77">
        <v>103</v>
      </c>
      <c r="AK71" s="77">
        <v>417</v>
      </c>
      <c r="AL71" s="77">
        <v>0</v>
      </c>
      <c r="AM71" s="77">
        <v>1.05</v>
      </c>
      <c r="AN71" s="77">
        <v>0.46600000000000003</v>
      </c>
      <c r="AO71" s="77">
        <v>0.66700000000000004</v>
      </c>
      <c r="AP71" s="77">
        <v>1.133</v>
      </c>
      <c r="AQ71" s="77">
        <v>6.87</v>
      </c>
      <c r="AR71" s="77">
        <v>5.89</v>
      </c>
      <c r="AS71" s="77">
        <v>17.18</v>
      </c>
      <c r="AT71" s="77">
        <v>1.17</v>
      </c>
      <c r="AU71" s="77">
        <v>22.75</v>
      </c>
    </row>
    <row r="72" spans="1:47" x14ac:dyDescent="0.2">
      <c r="A72" s="77">
        <v>22</v>
      </c>
      <c r="B72" s="78" t="s">
        <v>595</v>
      </c>
      <c r="C72" s="77" t="s">
        <v>235</v>
      </c>
      <c r="D72" s="77"/>
      <c r="E72" s="77">
        <v>407911</v>
      </c>
      <c r="F72" s="77">
        <v>0</v>
      </c>
      <c r="G72" s="77">
        <v>0</v>
      </c>
      <c r="H72" s="77">
        <v>12.27</v>
      </c>
      <c r="I72" s="77">
        <v>4</v>
      </c>
      <c r="J72" s="77">
        <v>0</v>
      </c>
      <c r="K72" s="77">
        <v>0</v>
      </c>
      <c r="L72" s="77">
        <v>0</v>
      </c>
      <c r="M72" s="77">
        <v>3.2</v>
      </c>
      <c r="N72" s="77">
        <v>7</v>
      </c>
      <c r="O72" s="77">
        <v>6</v>
      </c>
      <c r="P72" s="77">
        <v>5</v>
      </c>
      <c r="Q72" s="77">
        <v>2</v>
      </c>
      <c r="R72" s="77">
        <v>3</v>
      </c>
      <c r="S72" s="77">
        <v>5</v>
      </c>
      <c r="T72" s="77">
        <v>0.36799999999999999</v>
      </c>
      <c r="U72" s="77">
        <v>2.73</v>
      </c>
      <c r="V72" s="77">
        <v>0</v>
      </c>
      <c r="W72" s="77">
        <v>0</v>
      </c>
      <c r="X72" s="77">
        <v>0</v>
      </c>
      <c r="Y72" s="77">
        <v>0</v>
      </c>
      <c r="Z72" s="77">
        <v>1</v>
      </c>
      <c r="AA72" s="77">
        <v>0</v>
      </c>
      <c r="AB72" s="77">
        <v>0</v>
      </c>
      <c r="AC72" s="77">
        <v>3</v>
      </c>
      <c r="AD72" s="77">
        <v>4</v>
      </c>
      <c r="AE72" s="77">
        <v>1</v>
      </c>
      <c r="AF72" s="77">
        <v>0</v>
      </c>
      <c r="AG72" s="77">
        <v>4</v>
      </c>
      <c r="AH72" s="77">
        <v>0</v>
      </c>
      <c r="AI72" s="77">
        <v>0</v>
      </c>
      <c r="AJ72" s="77">
        <v>22</v>
      </c>
      <c r="AK72" s="77">
        <v>100</v>
      </c>
      <c r="AL72" s="77" t="s">
        <v>342</v>
      </c>
      <c r="AM72" s="77">
        <v>0.75</v>
      </c>
      <c r="AN72" s="77">
        <v>0.45500000000000002</v>
      </c>
      <c r="AO72" s="77">
        <v>0.73699999999999999</v>
      </c>
      <c r="AP72" s="77">
        <v>1.1910000000000001</v>
      </c>
      <c r="AQ72" s="77">
        <v>12.27</v>
      </c>
      <c r="AR72" s="77">
        <v>7.36</v>
      </c>
      <c r="AS72" s="77">
        <v>17.18</v>
      </c>
      <c r="AT72" s="77">
        <v>1.67</v>
      </c>
      <c r="AU72" s="77">
        <v>27.27</v>
      </c>
    </row>
    <row r="73" spans="1:47" x14ac:dyDescent="0.2">
      <c r="A73" s="77">
        <v>23</v>
      </c>
      <c r="B73" s="78" t="s">
        <v>1186</v>
      </c>
      <c r="C73" s="77" t="s">
        <v>235</v>
      </c>
      <c r="D73" s="77"/>
      <c r="E73" s="77">
        <v>607087</v>
      </c>
      <c r="F73" s="77">
        <v>0</v>
      </c>
      <c r="G73" s="77">
        <v>0</v>
      </c>
      <c r="H73" s="77">
        <v>15.43</v>
      </c>
      <c r="I73" s="77">
        <v>4</v>
      </c>
      <c r="J73" s="77">
        <v>0</v>
      </c>
      <c r="K73" s="77">
        <v>0</v>
      </c>
      <c r="L73" s="77">
        <v>0</v>
      </c>
      <c r="M73" s="77">
        <v>2.1</v>
      </c>
      <c r="N73" s="77">
        <v>8</v>
      </c>
      <c r="O73" s="77">
        <v>7</v>
      </c>
      <c r="P73" s="77">
        <v>4</v>
      </c>
      <c r="Q73" s="77">
        <v>1</v>
      </c>
      <c r="R73" s="77">
        <v>3</v>
      </c>
      <c r="S73" s="77">
        <v>1</v>
      </c>
      <c r="T73" s="77">
        <v>0.5</v>
      </c>
      <c r="U73" s="77">
        <v>4.71</v>
      </c>
      <c r="V73" s="77">
        <v>0</v>
      </c>
      <c r="W73" s="77">
        <v>0</v>
      </c>
      <c r="X73" s="77">
        <v>0</v>
      </c>
      <c r="Y73" s="77">
        <v>1</v>
      </c>
      <c r="Z73" s="77">
        <v>1</v>
      </c>
      <c r="AA73" s="77">
        <v>0</v>
      </c>
      <c r="AB73" s="77">
        <v>0</v>
      </c>
      <c r="AC73" s="77">
        <v>3</v>
      </c>
      <c r="AD73" s="77">
        <v>4</v>
      </c>
      <c r="AE73" s="77">
        <v>1</v>
      </c>
      <c r="AF73" s="77">
        <v>0</v>
      </c>
      <c r="AG73" s="77">
        <v>0</v>
      </c>
      <c r="AH73" s="77">
        <v>0</v>
      </c>
      <c r="AI73" s="77">
        <v>0</v>
      </c>
      <c r="AJ73" s="77">
        <v>19</v>
      </c>
      <c r="AK73" s="77">
        <v>67</v>
      </c>
      <c r="AL73" s="77" t="s">
        <v>342</v>
      </c>
      <c r="AM73" s="77">
        <v>0.75</v>
      </c>
      <c r="AN73" s="77">
        <v>0.57899999999999996</v>
      </c>
      <c r="AO73" s="77">
        <v>0.68799999999999994</v>
      </c>
      <c r="AP73" s="77">
        <v>1.266</v>
      </c>
      <c r="AQ73" s="77">
        <v>3.86</v>
      </c>
      <c r="AR73" s="77">
        <v>11.57</v>
      </c>
      <c r="AS73" s="77">
        <v>30.86</v>
      </c>
      <c r="AT73" s="77">
        <v>0.33</v>
      </c>
      <c r="AU73" s="77">
        <v>28.71</v>
      </c>
    </row>
    <row r="74" spans="1:47" x14ac:dyDescent="0.2">
      <c r="A74" s="77">
        <v>24</v>
      </c>
      <c r="B74" s="78" t="s">
        <v>605</v>
      </c>
      <c r="C74" s="77" t="s">
        <v>235</v>
      </c>
      <c r="D74" s="77"/>
      <c r="E74" s="77">
        <v>544725</v>
      </c>
      <c r="F74" s="77">
        <v>0</v>
      </c>
      <c r="G74" s="77">
        <v>1</v>
      </c>
      <c r="H74" s="77">
        <v>18</v>
      </c>
      <c r="I74" s="77">
        <v>1</v>
      </c>
      <c r="J74" s="77">
        <v>0</v>
      </c>
      <c r="K74" s="77">
        <v>0</v>
      </c>
      <c r="L74" s="77">
        <v>0</v>
      </c>
      <c r="M74" s="77">
        <v>1</v>
      </c>
      <c r="N74" s="77">
        <v>1</v>
      </c>
      <c r="O74" s="77">
        <v>2</v>
      </c>
      <c r="P74" s="77">
        <v>2</v>
      </c>
      <c r="Q74" s="77">
        <v>0</v>
      </c>
      <c r="R74" s="77">
        <v>2</v>
      </c>
      <c r="S74" s="77">
        <v>0</v>
      </c>
      <c r="T74" s="77">
        <v>0.25</v>
      </c>
      <c r="U74" s="77">
        <v>3</v>
      </c>
      <c r="V74" s="77">
        <v>0</v>
      </c>
      <c r="W74" s="77">
        <v>0</v>
      </c>
      <c r="X74" s="77">
        <v>0</v>
      </c>
      <c r="Y74" s="77">
        <v>0</v>
      </c>
      <c r="Z74" s="77">
        <v>1</v>
      </c>
      <c r="AA74" s="77">
        <v>0</v>
      </c>
      <c r="AB74" s="77">
        <v>0</v>
      </c>
      <c r="AC74" s="77">
        <v>2</v>
      </c>
      <c r="AD74" s="77">
        <v>1</v>
      </c>
      <c r="AE74" s="77">
        <v>0</v>
      </c>
      <c r="AF74" s="77">
        <v>0</v>
      </c>
      <c r="AG74" s="77">
        <v>0</v>
      </c>
      <c r="AH74" s="77">
        <v>0</v>
      </c>
      <c r="AI74" s="77">
        <v>0</v>
      </c>
      <c r="AJ74" s="77">
        <v>6</v>
      </c>
      <c r="AK74" s="77">
        <v>25</v>
      </c>
      <c r="AL74" s="77">
        <v>0</v>
      </c>
      <c r="AM74" s="77">
        <v>2</v>
      </c>
      <c r="AN74" s="77">
        <v>0.5</v>
      </c>
      <c r="AO74" s="77">
        <v>0.5</v>
      </c>
      <c r="AP74" s="77">
        <v>1</v>
      </c>
      <c r="AQ74" s="77">
        <v>0</v>
      </c>
      <c r="AR74" s="77">
        <v>18</v>
      </c>
      <c r="AS74" s="77">
        <v>9</v>
      </c>
      <c r="AT74" s="77">
        <v>0</v>
      </c>
      <c r="AU74" s="77">
        <v>25</v>
      </c>
    </row>
    <row r="75" spans="1:47" x14ac:dyDescent="0.2">
      <c r="A75" s="77">
        <v>25</v>
      </c>
      <c r="B75" s="78" t="s">
        <v>746</v>
      </c>
      <c r="C75" s="77" t="s">
        <v>235</v>
      </c>
      <c r="D75" s="77"/>
      <c r="E75" s="77">
        <v>489056</v>
      </c>
      <c r="F75" s="77">
        <v>0</v>
      </c>
      <c r="G75" s="77">
        <v>1</v>
      </c>
      <c r="H75" s="77">
        <v>20.25</v>
      </c>
      <c r="I75" s="77">
        <v>1</v>
      </c>
      <c r="J75" s="77">
        <v>1</v>
      </c>
      <c r="K75" s="77">
        <v>0</v>
      </c>
      <c r="L75" s="77">
        <v>0</v>
      </c>
      <c r="M75" s="77">
        <v>2.2000000000000002</v>
      </c>
      <c r="N75" s="77">
        <v>9</v>
      </c>
      <c r="O75" s="77">
        <v>6</v>
      </c>
      <c r="P75" s="77">
        <v>6</v>
      </c>
      <c r="Q75" s="77">
        <v>1</v>
      </c>
      <c r="R75" s="77">
        <v>1</v>
      </c>
      <c r="S75" s="77">
        <v>0</v>
      </c>
      <c r="T75" s="77">
        <v>0.6</v>
      </c>
      <c r="U75" s="77">
        <v>3.75</v>
      </c>
      <c r="V75" s="77">
        <v>0</v>
      </c>
      <c r="W75" s="77">
        <v>0</v>
      </c>
      <c r="X75" s="77">
        <v>0</v>
      </c>
      <c r="Y75" s="77">
        <v>0</v>
      </c>
      <c r="Z75" s="77">
        <v>0</v>
      </c>
      <c r="AA75" s="77">
        <v>0</v>
      </c>
      <c r="AB75" s="77">
        <v>0</v>
      </c>
      <c r="AC75" s="77">
        <v>2</v>
      </c>
      <c r="AD75" s="77">
        <v>5</v>
      </c>
      <c r="AE75" s="77">
        <v>0</v>
      </c>
      <c r="AF75" s="77">
        <v>0</v>
      </c>
      <c r="AG75" s="77">
        <v>0</v>
      </c>
      <c r="AH75" s="77">
        <v>1</v>
      </c>
      <c r="AI75" s="77">
        <v>0</v>
      </c>
      <c r="AJ75" s="77">
        <v>17</v>
      </c>
      <c r="AK75" s="77">
        <v>73</v>
      </c>
      <c r="AL75" s="77">
        <v>0</v>
      </c>
      <c r="AM75" s="77">
        <v>0.4</v>
      </c>
      <c r="AN75" s="77">
        <v>0.58799999999999997</v>
      </c>
      <c r="AO75" s="77">
        <v>1.0669999999999999</v>
      </c>
      <c r="AP75" s="77">
        <v>1.655</v>
      </c>
      <c r="AQ75" s="77">
        <v>0</v>
      </c>
      <c r="AR75" s="77">
        <v>3.38</v>
      </c>
      <c r="AS75" s="77">
        <v>30.38</v>
      </c>
      <c r="AT75" s="77">
        <v>0</v>
      </c>
      <c r="AU75" s="77">
        <v>27.37</v>
      </c>
    </row>
    <row r="76" spans="1:47" x14ac:dyDescent="0.2">
      <c r="A76" s="77">
        <v>26</v>
      </c>
      <c r="B76" s="78" t="s">
        <v>740</v>
      </c>
      <c r="C76" s="77" t="s">
        <v>235</v>
      </c>
      <c r="D76" s="77"/>
      <c r="E76" s="77">
        <v>518858</v>
      </c>
      <c r="F76" s="77">
        <v>0</v>
      </c>
      <c r="G76" s="77">
        <v>0</v>
      </c>
      <c r="H76" s="77" t="s">
        <v>1187</v>
      </c>
      <c r="I76" s="77">
        <v>2</v>
      </c>
      <c r="J76" s="77">
        <v>0</v>
      </c>
      <c r="K76" s="77">
        <v>0</v>
      </c>
      <c r="L76" s="77">
        <v>1</v>
      </c>
      <c r="M76" s="77">
        <v>0</v>
      </c>
      <c r="N76" s="77">
        <v>2</v>
      </c>
      <c r="O76" s="77">
        <v>4</v>
      </c>
      <c r="P76" s="77">
        <v>4</v>
      </c>
      <c r="Q76" s="77">
        <v>0</v>
      </c>
      <c r="R76" s="77">
        <v>3</v>
      </c>
      <c r="S76" s="77">
        <v>0</v>
      </c>
      <c r="T76" s="77">
        <v>1</v>
      </c>
      <c r="U76" s="77" t="s">
        <v>342</v>
      </c>
      <c r="V76" s="77">
        <v>0</v>
      </c>
      <c r="W76" s="77">
        <v>0</v>
      </c>
      <c r="X76" s="77">
        <v>0</v>
      </c>
      <c r="Y76" s="77">
        <v>0</v>
      </c>
      <c r="Z76" s="77">
        <v>0</v>
      </c>
      <c r="AA76" s="77">
        <v>0</v>
      </c>
      <c r="AB76" s="77">
        <v>0</v>
      </c>
      <c r="AC76" s="77">
        <v>0</v>
      </c>
      <c r="AD76" s="77">
        <v>0</v>
      </c>
      <c r="AE76" s="77">
        <v>0</v>
      </c>
      <c r="AF76" s="77">
        <v>0</v>
      </c>
      <c r="AG76" s="77">
        <v>0</v>
      </c>
      <c r="AH76" s="77">
        <v>0</v>
      </c>
      <c r="AI76" s="77">
        <v>0</v>
      </c>
      <c r="AJ76" s="77">
        <v>5</v>
      </c>
      <c r="AK76" s="77">
        <v>29</v>
      </c>
      <c r="AL76" s="77" t="s">
        <v>342</v>
      </c>
      <c r="AM76" s="77" t="s">
        <v>342</v>
      </c>
      <c r="AN76" s="77">
        <v>1</v>
      </c>
      <c r="AO76" s="77">
        <v>1.5</v>
      </c>
      <c r="AP76" s="77">
        <v>2.5</v>
      </c>
      <c r="AQ76" s="77" t="s">
        <v>342</v>
      </c>
      <c r="AR76" s="77" t="s">
        <v>342</v>
      </c>
      <c r="AS76" s="77" t="s">
        <v>342</v>
      </c>
      <c r="AT76" s="77">
        <v>0</v>
      </c>
      <c r="AU76" s="77" t="s">
        <v>342</v>
      </c>
    </row>
    <row r="78" spans="1:47" ht="25.5" x14ac:dyDescent="0.2">
      <c r="A78" s="76" t="s">
        <v>150</v>
      </c>
      <c r="B78" s="95" t="s">
        <v>151</v>
      </c>
      <c r="C78" s="76" t="s">
        <v>245</v>
      </c>
      <c r="D78" s="76"/>
      <c r="E78" s="76" t="s">
        <v>300</v>
      </c>
      <c r="F78" s="76" t="s">
        <v>301</v>
      </c>
      <c r="G78" s="76" t="s">
        <v>302</v>
      </c>
      <c r="H78" s="97" t="s">
        <v>152</v>
      </c>
      <c r="I78" s="76" t="s">
        <v>303</v>
      </c>
      <c r="J78" s="76" t="s">
        <v>304</v>
      </c>
      <c r="K78" s="76" t="s">
        <v>305</v>
      </c>
      <c r="L78" s="97" t="s">
        <v>306</v>
      </c>
      <c r="M78" s="97" t="s">
        <v>307</v>
      </c>
      <c r="N78" s="76" t="s">
        <v>308</v>
      </c>
      <c r="O78" s="76" t="s">
        <v>309</v>
      </c>
      <c r="P78" s="76" t="s">
        <v>310</v>
      </c>
      <c r="Q78" s="76" t="s">
        <v>311</v>
      </c>
      <c r="R78" s="76" t="s">
        <v>312</v>
      </c>
      <c r="S78" s="76" t="s">
        <v>313</v>
      </c>
      <c r="T78" s="100" t="s">
        <v>314</v>
      </c>
      <c r="U78" s="97" t="s">
        <v>315</v>
      </c>
      <c r="V78" s="76" t="s">
        <v>316</v>
      </c>
      <c r="W78" s="76" t="s">
        <v>317</v>
      </c>
      <c r="X78" s="76" t="s">
        <v>318</v>
      </c>
      <c r="Y78" s="76" t="s">
        <v>319</v>
      </c>
      <c r="Z78" s="76" t="s">
        <v>320</v>
      </c>
      <c r="AA78" s="76" t="s">
        <v>321</v>
      </c>
      <c r="AB78" s="76" t="s">
        <v>322</v>
      </c>
      <c r="AC78" s="76" t="s">
        <v>323</v>
      </c>
      <c r="AD78" s="76" t="s">
        <v>324</v>
      </c>
      <c r="AE78" s="76" t="s">
        <v>325</v>
      </c>
      <c r="AF78" s="76" t="s">
        <v>326</v>
      </c>
      <c r="AG78" s="76" t="s">
        <v>327</v>
      </c>
      <c r="AH78" s="76" t="s">
        <v>328</v>
      </c>
      <c r="AI78" s="76" t="s">
        <v>329</v>
      </c>
      <c r="AJ78" s="76" t="s">
        <v>330</v>
      </c>
      <c r="AK78" s="100" t="s">
        <v>331</v>
      </c>
      <c r="AL78" s="100" t="s">
        <v>332</v>
      </c>
      <c r="AM78" s="100" t="s">
        <v>333</v>
      </c>
      <c r="AN78" s="100" t="s">
        <v>334</v>
      </c>
      <c r="AO78" s="100" t="s">
        <v>335</v>
      </c>
      <c r="AP78" s="100" t="s">
        <v>336</v>
      </c>
      <c r="AQ78" s="97" t="s">
        <v>337</v>
      </c>
      <c r="AR78" s="97" t="s">
        <v>338</v>
      </c>
      <c r="AS78" s="97" t="s">
        <v>339</v>
      </c>
      <c r="AT78" s="97" t="s">
        <v>340</v>
      </c>
      <c r="AU78" s="3" t="s">
        <v>341</v>
      </c>
    </row>
    <row r="79" spans="1:47" x14ac:dyDescent="0.2">
      <c r="A79" s="77">
        <v>1</v>
      </c>
      <c r="B79" s="78" t="s">
        <v>1188</v>
      </c>
      <c r="C79" s="77" t="s">
        <v>236</v>
      </c>
      <c r="D79" s="77"/>
      <c r="E79" s="77">
        <v>641490</v>
      </c>
      <c r="F79" s="77">
        <v>4</v>
      </c>
      <c r="G79" s="77">
        <v>1</v>
      </c>
      <c r="H79" s="77">
        <v>1.8</v>
      </c>
      <c r="I79" s="77">
        <v>43</v>
      </c>
      <c r="J79" s="77">
        <v>0</v>
      </c>
      <c r="K79" s="77">
        <v>0</v>
      </c>
      <c r="L79" s="77">
        <v>0</v>
      </c>
      <c r="M79" s="77">
        <v>30</v>
      </c>
      <c r="N79" s="77">
        <v>26</v>
      </c>
      <c r="O79" s="77">
        <v>6</v>
      </c>
      <c r="P79" s="77">
        <v>6</v>
      </c>
      <c r="Q79" s="77">
        <v>2</v>
      </c>
      <c r="R79" s="77">
        <v>8</v>
      </c>
      <c r="S79" s="77">
        <v>28</v>
      </c>
      <c r="T79" s="77">
        <v>0.23899999999999999</v>
      </c>
      <c r="U79" s="77">
        <v>1.1299999999999999</v>
      </c>
      <c r="V79" s="77">
        <v>0</v>
      </c>
      <c r="W79" s="77">
        <v>0</v>
      </c>
      <c r="X79" s="77">
        <v>3</v>
      </c>
      <c r="Y79" s="77">
        <v>2</v>
      </c>
      <c r="Z79" s="77">
        <v>7</v>
      </c>
      <c r="AA79" s="77">
        <v>5</v>
      </c>
      <c r="AB79" s="77">
        <v>2</v>
      </c>
      <c r="AC79" s="77">
        <v>34</v>
      </c>
      <c r="AD79" s="77">
        <v>23</v>
      </c>
      <c r="AE79" s="77">
        <v>0</v>
      </c>
      <c r="AF79" s="77">
        <v>1</v>
      </c>
      <c r="AG79" s="77">
        <v>1</v>
      </c>
      <c r="AH79" s="77">
        <v>0</v>
      </c>
      <c r="AI79" s="77">
        <v>0</v>
      </c>
      <c r="AJ79" s="77">
        <v>122</v>
      </c>
      <c r="AK79" s="77">
        <v>494</v>
      </c>
      <c r="AL79" s="77">
        <v>0.8</v>
      </c>
      <c r="AM79" s="77">
        <v>1.48</v>
      </c>
      <c r="AN79" s="77">
        <v>0.308</v>
      </c>
      <c r="AO79" s="77">
        <v>0.34899999999999998</v>
      </c>
      <c r="AP79" s="77">
        <v>0.65700000000000003</v>
      </c>
      <c r="AQ79" s="77">
        <v>8.4</v>
      </c>
      <c r="AR79" s="77">
        <v>2.4</v>
      </c>
      <c r="AS79" s="77">
        <v>7.8</v>
      </c>
      <c r="AT79" s="77">
        <v>3.5</v>
      </c>
      <c r="AU79" s="77">
        <v>16.47</v>
      </c>
    </row>
    <row r="80" spans="1:47" x14ac:dyDescent="0.2">
      <c r="A80" s="77">
        <v>2</v>
      </c>
      <c r="B80" s="78" t="s">
        <v>750</v>
      </c>
      <c r="C80" s="77" t="s">
        <v>236</v>
      </c>
      <c r="D80" s="77"/>
      <c r="E80" s="77">
        <v>592102</v>
      </c>
      <c r="F80" s="77">
        <v>6</v>
      </c>
      <c r="G80" s="77">
        <v>4</v>
      </c>
      <c r="H80" s="77">
        <v>2.0699999999999998</v>
      </c>
      <c r="I80" s="77">
        <v>76</v>
      </c>
      <c r="J80" s="77">
        <v>0</v>
      </c>
      <c r="K80" s="77">
        <v>24</v>
      </c>
      <c r="L80" s="77">
        <v>28</v>
      </c>
      <c r="M80" s="77">
        <v>69.2</v>
      </c>
      <c r="N80" s="77">
        <v>48</v>
      </c>
      <c r="O80" s="77">
        <v>21</v>
      </c>
      <c r="P80" s="77">
        <v>16</v>
      </c>
      <c r="Q80" s="77">
        <v>7</v>
      </c>
      <c r="R80" s="77">
        <v>26</v>
      </c>
      <c r="S80" s="77">
        <v>91</v>
      </c>
      <c r="T80" s="77">
        <v>0.19400000000000001</v>
      </c>
      <c r="U80" s="77">
        <v>1.06</v>
      </c>
      <c r="V80" s="77">
        <v>0</v>
      </c>
      <c r="W80" s="77">
        <v>0</v>
      </c>
      <c r="X80" s="77">
        <v>1</v>
      </c>
      <c r="Y80" s="77">
        <v>5</v>
      </c>
      <c r="Z80" s="77">
        <v>44</v>
      </c>
      <c r="AA80" s="77">
        <v>9</v>
      </c>
      <c r="AB80" s="77">
        <v>6</v>
      </c>
      <c r="AC80" s="77">
        <v>47</v>
      </c>
      <c r="AD80" s="77">
        <v>66</v>
      </c>
      <c r="AE80" s="77">
        <v>4</v>
      </c>
      <c r="AF80" s="77">
        <v>0</v>
      </c>
      <c r="AG80" s="77">
        <v>4</v>
      </c>
      <c r="AH80" s="77">
        <v>1</v>
      </c>
      <c r="AI80" s="77">
        <v>0</v>
      </c>
      <c r="AJ80" s="77">
        <v>279</v>
      </c>
      <c r="AK80" s="77">
        <v>1139</v>
      </c>
      <c r="AL80" s="77">
        <v>0.6</v>
      </c>
      <c r="AM80" s="77">
        <v>0.71</v>
      </c>
      <c r="AN80" s="77">
        <v>0.27100000000000002</v>
      </c>
      <c r="AO80" s="77">
        <v>0.33100000000000002</v>
      </c>
      <c r="AP80" s="77">
        <v>0.60099999999999998</v>
      </c>
      <c r="AQ80" s="77">
        <v>11.76</v>
      </c>
      <c r="AR80" s="77">
        <v>3.36</v>
      </c>
      <c r="AS80" s="77">
        <v>6.2</v>
      </c>
      <c r="AT80" s="77">
        <v>3.5</v>
      </c>
      <c r="AU80" s="77">
        <v>16.350000000000001</v>
      </c>
    </row>
    <row r="81" spans="1:47" x14ac:dyDescent="0.2">
      <c r="A81" s="77">
        <v>3</v>
      </c>
      <c r="B81" s="78" t="s">
        <v>757</v>
      </c>
      <c r="C81" s="77" t="s">
        <v>236</v>
      </c>
      <c r="D81" s="77"/>
      <c r="E81" s="77">
        <v>446372</v>
      </c>
      <c r="F81" s="77">
        <v>18</v>
      </c>
      <c r="G81" s="77">
        <v>9</v>
      </c>
      <c r="H81" s="77">
        <v>2.44</v>
      </c>
      <c r="I81" s="77">
        <v>34</v>
      </c>
      <c r="J81" s="77">
        <v>34</v>
      </c>
      <c r="K81" s="77">
        <v>0</v>
      </c>
      <c r="L81" s="77">
        <v>0</v>
      </c>
      <c r="M81" s="77">
        <v>235.2</v>
      </c>
      <c r="N81" s="77">
        <v>207</v>
      </c>
      <c r="O81" s="77">
        <v>72</v>
      </c>
      <c r="P81" s="77">
        <v>64</v>
      </c>
      <c r="Q81" s="77">
        <v>14</v>
      </c>
      <c r="R81" s="77">
        <v>51</v>
      </c>
      <c r="S81" s="77">
        <v>269</v>
      </c>
      <c r="T81" s="77">
        <v>0.23300000000000001</v>
      </c>
      <c r="U81" s="77">
        <v>1.0900000000000001</v>
      </c>
      <c r="V81" s="77">
        <v>3</v>
      </c>
      <c r="W81" s="77">
        <v>1</v>
      </c>
      <c r="X81" s="77">
        <v>6</v>
      </c>
      <c r="Y81" s="77">
        <v>3</v>
      </c>
      <c r="Z81" s="77">
        <v>0</v>
      </c>
      <c r="AA81" s="77">
        <v>0</v>
      </c>
      <c r="AB81" s="77">
        <v>16</v>
      </c>
      <c r="AC81" s="77">
        <v>235</v>
      </c>
      <c r="AD81" s="77">
        <v>183</v>
      </c>
      <c r="AE81" s="77">
        <v>3</v>
      </c>
      <c r="AF81" s="77">
        <v>0</v>
      </c>
      <c r="AG81" s="77">
        <v>8</v>
      </c>
      <c r="AH81" s="77">
        <v>9</v>
      </c>
      <c r="AI81" s="77">
        <v>0</v>
      </c>
      <c r="AJ81" s="77">
        <v>951</v>
      </c>
      <c r="AK81" s="77">
        <v>3500</v>
      </c>
      <c r="AL81" s="77">
        <v>0.66700000000000004</v>
      </c>
      <c r="AM81" s="77">
        <v>1.28</v>
      </c>
      <c r="AN81" s="77">
        <v>0.27900000000000003</v>
      </c>
      <c r="AO81" s="77">
        <v>0.34499999999999997</v>
      </c>
      <c r="AP81" s="77">
        <v>0.624</v>
      </c>
      <c r="AQ81" s="77">
        <v>10.27</v>
      </c>
      <c r="AR81" s="77">
        <v>1.95</v>
      </c>
      <c r="AS81" s="77">
        <v>7.91</v>
      </c>
      <c r="AT81" s="77">
        <v>5.27</v>
      </c>
      <c r="AU81" s="77">
        <v>14.85</v>
      </c>
    </row>
    <row r="82" spans="1:47" x14ac:dyDescent="0.2">
      <c r="A82" s="77">
        <v>4</v>
      </c>
      <c r="B82" s="78" t="s">
        <v>764</v>
      </c>
      <c r="C82" s="77" t="s">
        <v>236</v>
      </c>
      <c r="D82" s="77"/>
      <c r="E82" s="77">
        <v>471911</v>
      </c>
      <c r="F82" s="77">
        <v>8</v>
      </c>
      <c r="G82" s="77">
        <v>7</v>
      </c>
      <c r="H82" s="77">
        <v>2.5499999999999998</v>
      </c>
      <c r="I82" s="77">
        <v>40</v>
      </c>
      <c r="J82" s="77">
        <v>14</v>
      </c>
      <c r="K82" s="77">
        <v>1</v>
      </c>
      <c r="L82" s="77">
        <v>1</v>
      </c>
      <c r="M82" s="77">
        <v>134</v>
      </c>
      <c r="N82" s="77">
        <v>103</v>
      </c>
      <c r="O82" s="77">
        <v>40</v>
      </c>
      <c r="P82" s="77">
        <v>38</v>
      </c>
      <c r="Q82" s="77">
        <v>7</v>
      </c>
      <c r="R82" s="77">
        <v>29</v>
      </c>
      <c r="S82" s="77">
        <v>140</v>
      </c>
      <c r="T82" s="77">
        <v>0.20899999999999999</v>
      </c>
      <c r="U82" s="77">
        <v>0.99</v>
      </c>
      <c r="V82" s="77">
        <v>1</v>
      </c>
      <c r="W82" s="77">
        <v>1</v>
      </c>
      <c r="X82" s="77">
        <v>3</v>
      </c>
      <c r="Y82" s="77">
        <v>1</v>
      </c>
      <c r="Z82" s="77">
        <v>12</v>
      </c>
      <c r="AA82" s="77">
        <v>0</v>
      </c>
      <c r="AB82" s="77">
        <v>7</v>
      </c>
      <c r="AC82" s="77">
        <v>142</v>
      </c>
      <c r="AD82" s="77">
        <v>112</v>
      </c>
      <c r="AE82" s="77">
        <v>4</v>
      </c>
      <c r="AF82" s="77">
        <v>0</v>
      </c>
      <c r="AG82" s="77">
        <v>9</v>
      </c>
      <c r="AH82" s="77">
        <v>4</v>
      </c>
      <c r="AI82" s="77">
        <v>1</v>
      </c>
      <c r="AJ82" s="77">
        <v>529</v>
      </c>
      <c r="AK82" s="77">
        <v>1956</v>
      </c>
      <c r="AL82" s="77">
        <v>0.53300000000000003</v>
      </c>
      <c r="AM82" s="77">
        <v>1.27</v>
      </c>
      <c r="AN82" s="77">
        <v>0.25600000000000001</v>
      </c>
      <c r="AO82" s="77">
        <v>0.28699999999999998</v>
      </c>
      <c r="AP82" s="77">
        <v>0.54300000000000004</v>
      </c>
      <c r="AQ82" s="77">
        <v>9.4</v>
      </c>
      <c r="AR82" s="77">
        <v>1.95</v>
      </c>
      <c r="AS82" s="77">
        <v>6.92</v>
      </c>
      <c r="AT82" s="77">
        <v>4.83</v>
      </c>
      <c r="AU82" s="77">
        <v>14.6</v>
      </c>
    </row>
    <row r="83" spans="1:47" x14ac:dyDescent="0.2">
      <c r="A83" s="77">
        <v>5</v>
      </c>
      <c r="B83" s="78" t="s">
        <v>753</v>
      </c>
      <c r="C83" s="77" t="s">
        <v>236</v>
      </c>
      <c r="D83" s="77"/>
      <c r="E83" s="77">
        <v>543766</v>
      </c>
      <c r="F83" s="77">
        <v>5</v>
      </c>
      <c r="G83" s="77">
        <v>5</v>
      </c>
      <c r="H83" s="77">
        <v>2.59</v>
      </c>
      <c r="I83" s="77">
        <v>80</v>
      </c>
      <c r="J83" s="77">
        <v>0</v>
      </c>
      <c r="K83" s="77">
        <v>2</v>
      </c>
      <c r="L83" s="77">
        <v>9</v>
      </c>
      <c r="M83" s="77">
        <v>76.099999999999994</v>
      </c>
      <c r="N83" s="77">
        <v>61</v>
      </c>
      <c r="O83" s="77">
        <v>26</v>
      </c>
      <c r="P83" s="77">
        <v>22</v>
      </c>
      <c r="Q83" s="77">
        <v>6</v>
      </c>
      <c r="R83" s="77">
        <v>22</v>
      </c>
      <c r="S83" s="77">
        <v>64</v>
      </c>
      <c r="T83" s="77">
        <v>0.216</v>
      </c>
      <c r="U83" s="77">
        <v>1.0900000000000001</v>
      </c>
      <c r="V83" s="77">
        <v>0</v>
      </c>
      <c r="W83" s="77">
        <v>0</v>
      </c>
      <c r="X83" s="77">
        <v>2</v>
      </c>
      <c r="Y83" s="77">
        <v>4</v>
      </c>
      <c r="Z83" s="77">
        <v>16</v>
      </c>
      <c r="AA83" s="77">
        <v>24</v>
      </c>
      <c r="AB83" s="77">
        <v>3</v>
      </c>
      <c r="AC83" s="77">
        <v>85</v>
      </c>
      <c r="AD83" s="77">
        <v>79</v>
      </c>
      <c r="AE83" s="77">
        <v>4</v>
      </c>
      <c r="AF83" s="77">
        <v>1</v>
      </c>
      <c r="AG83" s="77">
        <v>11</v>
      </c>
      <c r="AH83" s="77">
        <v>2</v>
      </c>
      <c r="AI83" s="77">
        <v>0</v>
      </c>
      <c r="AJ83" s="77">
        <v>313</v>
      </c>
      <c r="AK83" s="77">
        <v>1247</v>
      </c>
      <c r="AL83" s="77">
        <v>0.5</v>
      </c>
      <c r="AM83" s="77">
        <v>1.08</v>
      </c>
      <c r="AN83" s="77">
        <v>0.27600000000000002</v>
      </c>
      <c r="AO83" s="77">
        <v>0.32600000000000001</v>
      </c>
      <c r="AP83" s="77">
        <v>0.60199999999999998</v>
      </c>
      <c r="AQ83" s="77">
        <v>7.55</v>
      </c>
      <c r="AR83" s="77">
        <v>2.59</v>
      </c>
      <c r="AS83" s="77">
        <v>7.19</v>
      </c>
      <c r="AT83" s="77">
        <v>2.91</v>
      </c>
      <c r="AU83" s="77">
        <v>16.34</v>
      </c>
    </row>
    <row r="84" spans="1:47" x14ac:dyDescent="0.2">
      <c r="A84" s="77">
        <v>6</v>
      </c>
      <c r="B84" s="78" t="s">
        <v>762</v>
      </c>
      <c r="C84" s="77" t="s">
        <v>236</v>
      </c>
      <c r="D84" s="77"/>
      <c r="E84" s="77">
        <v>444935</v>
      </c>
      <c r="F84" s="77">
        <v>1</v>
      </c>
      <c r="G84" s="77">
        <v>0</v>
      </c>
      <c r="H84" s="77">
        <v>2.7</v>
      </c>
      <c r="I84" s="77">
        <v>35</v>
      </c>
      <c r="J84" s="77">
        <v>0</v>
      </c>
      <c r="K84" s="77">
        <v>0</v>
      </c>
      <c r="L84" s="77">
        <v>0</v>
      </c>
      <c r="M84" s="77">
        <v>23.1</v>
      </c>
      <c r="N84" s="77">
        <v>18</v>
      </c>
      <c r="O84" s="77">
        <v>7</v>
      </c>
      <c r="P84" s="77">
        <v>7</v>
      </c>
      <c r="Q84" s="77">
        <v>3</v>
      </c>
      <c r="R84" s="77">
        <v>6</v>
      </c>
      <c r="S84" s="77">
        <v>27</v>
      </c>
      <c r="T84" s="77">
        <v>0.214</v>
      </c>
      <c r="U84" s="77">
        <v>1.03</v>
      </c>
      <c r="V84" s="77">
        <v>0</v>
      </c>
      <c r="W84" s="77">
        <v>0</v>
      </c>
      <c r="X84" s="77">
        <v>0</v>
      </c>
      <c r="Y84" s="77">
        <v>2</v>
      </c>
      <c r="Z84" s="77">
        <v>4</v>
      </c>
      <c r="AA84" s="77">
        <v>3</v>
      </c>
      <c r="AB84" s="77">
        <v>2</v>
      </c>
      <c r="AC84" s="77">
        <v>16</v>
      </c>
      <c r="AD84" s="77">
        <v>24</v>
      </c>
      <c r="AE84" s="77">
        <v>0</v>
      </c>
      <c r="AF84" s="77">
        <v>0</v>
      </c>
      <c r="AG84" s="77">
        <v>2</v>
      </c>
      <c r="AH84" s="77">
        <v>1</v>
      </c>
      <c r="AI84" s="77">
        <v>1</v>
      </c>
      <c r="AJ84" s="77">
        <v>91</v>
      </c>
      <c r="AK84" s="77">
        <v>351</v>
      </c>
      <c r="AL84" s="77">
        <v>1</v>
      </c>
      <c r="AM84" s="77">
        <v>0.67</v>
      </c>
      <c r="AN84" s="77">
        <v>0.26700000000000002</v>
      </c>
      <c r="AO84" s="77">
        <v>0.36899999999999999</v>
      </c>
      <c r="AP84" s="77">
        <v>0.63600000000000001</v>
      </c>
      <c r="AQ84" s="77">
        <v>10.41</v>
      </c>
      <c r="AR84" s="77">
        <v>2.31</v>
      </c>
      <c r="AS84" s="77">
        <v>6.94</v>
      </c>
      <c r="AT84" s="77">
        <v>4.5</v>
      </c>
      <c r="AU84" s="77">
        <v>15.04</v>
      </c>
    </row>
    <row r="85" spans="1:47" x14ac:dyDescent="0.2">
      <c r="A85" s="77">
        <v>7</v>
      </c>
      <c r="B85" s="78" t="s">
        <v>681</v>
      </c>
      <c r="C85" s="77" t="s">
        <v>236</v>
      </c>
      <c r="D85" s="77"/>
      <c r="E85" s="77">
        <v>519240</v>
      </c>
      <c r="F85" s="77">
        <v>0</v>
      </c>
      <c r="G85" s="77">
        <v>3</v>
      </c>
      <c r="H85" s="77">
        <v>2.74</v>
      </c>
      <c r="I85" s="77">
        <v>73</v>
      </c>
      <c r="J85" s="77">
        <v>0</v>
      </c>
      <c r="K85" s="77">
        <v>1</v>
      </c>
      <c r="L85" s="77">
        <v>3</v>
      </c>
      <c r="M85" s="77">
        <v>46</v>
      </c>
      <c r="N85" s="77">
        <v>42</v>
      </c>
      <c r="O85" s="77">
        <v>19</v>
      </c>
      <c r="P85" s="77">
        <v>14</v>
      </c>
      <c r="Q85" s="77">
        <v>1</v>
      </c>
      <c r="R85" s="77">
        <v>19</v>
      </c>
      <c r="S85" s="77">
        <v>46</v>
      </c>
      <c r="T85" s="77">
        <v>0.246</v>
      </c>
      <c r="U85" s="77">
        <v>1.33</v>
      </c>
      <c r="V85" s="77">
        <v>0</v>
      </c>
      <c r="W85" s="77">
        <v>0</v>
      </c>
      <c r="X85" s="77">
        <v>3</v>
      </c>
      <c r="Y85" s="77">
        <v>3</v>
      </c>
      <c r="Z85" s="77">
        <v>8</v>
      </c>
      <c r="AA85" s="77">
        <v>14</v>
      </c>
      <c r="AB85" s="77">
        <v>5</v>
      </c>
      <c r="AC85" s="77">
        <v>56</v>
      </c>
      <c r="AD85" s="77">
        <v>30</v>
      </c>
      <c r="AE85" s="77">
        <v>2</v>
      </c>
      <c r="AF85" s="77">
        <v>0</v>
      </c>
      <c r="AG85" s="77">
        <v>2</v>
      </c>
      <c r="AH85" s="77">
        <v>1</v>
      </c>
      <c r="AI85" s="77">
        <v>1</v>
      </c>
      <c r="AJ85" s="77">
        <v>196</v>
      </c>
      <c r="AK85" s="77">
        <v>748</v>
      </c>
      <c r="AL85" s="77">
        <v>0</v>
      </c>
      <c r="AM85" s="77">
        <v>1.87</v>
      </c>
      <c r="AN85" s="77">
        <v>0.32800000000000001</v>
      </c>
      <c r="AO85" s="77">
        <v>0.32700000000000001</v>
      </c>
      <c r="AP85" s="77">
        <v>0.65600000000000003</v>
      </c>
      <c r="AQ85" s="77">
        <v>9</v>
      </c>
      <c r="AR85" s="77">
        <v>3.72</v>
      </c>
      <c r="AS85" s="77">
        <v>8.2200000000000006</v>
      </c>
      <c r="AT85" s="77">
        <v>2.42</v>
      </c>
      <c r="AU85" s="77">
        <v>16.260000000000002</v>
      </c>
    </row>
    <row r="86" spans="1:47" x14ac:dyDescent="0.2">
      <c r="A86" s="77">
        <v>8</v>
      </c>
      <c r="B86" s="78" t="s">
        <v>596</v>
      </c>
      <c r="C86" s="77" t="s">
        <v>236</v>
      </c>
      <c r="D86" s="77"/>
      <c r="E86" s="77">
        <v>425786</v>
      </c>
      <c r="F86" s="77">
        <v>6</v>
      </c>
      <c r="G86" s="77">
        <v>0</v>
      </c>
      <c r="H86" s="77">
        <v>2.75</v>
      </c>
      <c r="I86" s="77">
        <v>70</v>
      </c>
      <c r="J86" s="77">
        <v>0</v>
      </c>
      <c r="K86" s="77">
        <v>2</v>
      </c>
      <c r="L86" s="77">
        <v>7</v>
      </c>
      <c r="M86" s="77">
        <v>72</v>
      </c>
      <c r="N86" s="77">
        <v>60</v>
      </c>
      <c r="O86" s="77">
        <v>24</v>
      </c>
      <c r="P86" s="77">
        <v>22</v>
      </c>
      <c r="Q86" s="77">
        <v>4</v>
      </c>
      <c r="R86" s="77">
        <v>14</v>
      </c>
      <c r="S86" s="77">
        <v>49</v>
      </c>
      <c r="T86" s="77">
        <v>0.22700000000000001</v>
      </c>
      <c r="U86" s="77">
        <v>1.03</v>
      </c>
      <c r="V86" s="77">
        <v>0</v>
      </c>
      <c r="W86" s="77">
        <v>0</v>
      </c>
      <c r="X86" s="77">
        <v>0</v>
      </c>
      <c r="Y86" s="77">
        <v>4</v>
      </c>
      <c r="Z86" s="77">
        <v>11</v>
      </c>
      <c r="AA86" s="77">
        <v>14</v>
      </c>
      <c r="AB86" s="77">
        <v>12</v>
      </c>
      <c r="AC86" s="77">
        <v>106</v>
      </c>
      <c r="AD86" s="77">
        <v>51</v>
      </c>
      <c r="AE86" s="77">
        <v>1</v>
      </c>
      <c r="AF86" s="77">
        <v>0</v>
      </c>
      <c r="AG86" s="77">
        <v>4</v>
      </c>
      <c r="AH86" s="77">
        <v>2</v>
      </c>
      <c r="AI86" s="77">
        <v>0</v>
      </c>
      <c r="AJ86" s="77">
        <v>280</v>
      </c>
      <c r="AK86" s="77">
        <v>1037</v>
      </c>
      <c r="AL86" s="77">
        <v>1</v>
      </c>
      <c r="AM86" s="77">
        <v>2.08</v>
      </c>
      <c r="AN86" s="77">
        <v>0.26500000000000001</v>
      </c>
      <c r="AO86" s="77">
        <v>0.34100000000000003</v>
      </c>
      <c r="AP86" s="77">
        <v>0.60599999999999998</v>
      </c>
      <c r="AQ86" s="77">
        <v>6.13</v>
      </c>
      <c r="AR86" s="77">
        <v>1.75</v>
      </c>
      <c r="AS86" s="77">
        <v>7.5</v>
      </c>
      <c r="AT86" s="77">
        <v>3.5</v>
      </c>
      <c r="AU86" s="77">
        <v>14.4</v>
      </c>
    </row>
    <row r="87" spans="1:47" x14ac:dyDescent="0.2">
      <c r="A87" s="77">
        <v>9</v>
      </c>
      <c r="B87" s="78" t="s">
        <v>520</v>
      </c>
      <c r="C87" s="77" t="s">
        <v>236</v>
      </c>
      <c r="D87" s="77"/>
      <c r="E87" s="77">
        <v>489189</v>
      </c>
      <c r="F87" s="77">
        <v>4</v>
      </c>
      <c r="G87" s="77">
        <v>0</v>
      </c>
      <c r="H87" s="77">
        <v>3.28</v>
      </c>
      <c r="I87" s="77">
        <v>31</v>
      </c>
      <c r="J87" s="77">
        <v>0</v>
      </c>
      <c r="K87" s="77">
        <v>0</v>
      </c>
      <c r="L87" s="77">
        <v>1</v>
      </c>
      <c r="M87" s="77">
        <v>24.2</v>
      </c>
      <c r="N87" s="77">
        <v>22</v>
      </c>
      <c r="O87" s="77">
        <v>10</v>
      </c>
      <c r="P87" s="77">
        <v>9</v>
      </c>
      <c r="Q87" s="77">
        <v>4</v>
      </c>
      <c r="R87" s="77">
        <v>16</v>
      </c>
      <c r="S87" s="77">
        <v>24</v>
      </c>
      <c r="T87" s="77">
        <v>0.23400000000000001</v>
      </c>
      <c r="U87" s="77">
        <v>1.54</v>
      </c>
      <c r="V87" s="77">
        <v>0</v>
      </c>
      <c r="W87" s="77">
        <v>0</v>
      </c>
      <c r="X87" s="77">
        <v>0</v>
      </c>
      <c r="Y87" s="77">
        <v>2</v>
      </c>
      <c r="Z87" s="77">
        <v>6</v>
      </c>
      <c r="AA87" s="77">
        <v>1</v>
      </c>
      <c r="AB87" s="77">
        <v>2</v>
      </c>
      <c r="AC87" s="77">
        <v>29</v>
      </c>
      <c r="AD87" s="77">
        <v>19</v>
      </c>
      <c r="AE87" s="77">
        <v>1</v>
      </c>
      <c r="AF87" s="77">
        <v>0</v>
      </c>
      <c r="AG87" s="77">
        <v>1</v>
      </c>
      <c r="AH87" s="77">
        <v>0</v>
      </c>
      <c r="AI87" s="77">
        <v>0</v>
      </c>
      <c r="AJ87" s="77">
        <v>110</v>
      </c>
      <c r="AK87" s="77">
        <v>461</v>
      </c>
      <c r="AL87" s="77">
        <v>1</v>
      </c>
      <c r="AM87" s="77">
        <v>1.53</v>
      </c>
      <c r="AN87" s="77">
        <v>0.34499999999999997</v>
      </c>
      <c r="AO87" s="77">
        <v>0.44700000000000001</v>
      </c>
      <c r="AP87" s="77">
        <v>0.79200000000000004</v>
      </c>
      <c r="AQ87" s="77">
        <v>8.76</v>
      </c>
      <c r="AR87" s="77">
        <v>5.84</v>
      </c>
      <c r="AS87" s="77">
        <v>8.0299999999999994</v>
      </c>
      <c r="AT87" s="77">
        <v>1.5</v>
      </c>
      <c r="AU87" s="77">
        <v>18.690000000000001</v>
      </c>
    </row>
    <row r="88" spans="1:47" x14ac:dyDescent="0.2">
      <c r="A88" s="77">
        <v>10</v>
      </c>
      <c r="B88" s="78" t="s">
        <v>1189</v>
      </c>
      <c r="C88" s="77" t="s">
        <v>236</v>
      </c>
      <c r="D88" s="77"/>
      <c r="E88" s="77">
        <v>543334</v>
      </c>
      <c r="F88" s="77">
        <v>5</v>
      </c>
      <c r="G88" s="77">
        <v>3</v>
      </c>
      <c r="H88" s="77">
        <v>3.35</v>
      </c>
      <c r="I88" s="77">
        <v>19</v>
      </c>
      <c r="J88" s="77">
        <v>18</v>
      </c>
      <c r="K88" s="77">
        <v>0</v>
      </c>
      <c r="L88" s="77">
        <v>0</v>
      </c>
      <c r="M88" s="77">
        <v>102</v>
      </c>
      <c r="N88" s="77">
        <v>113</v>
      </c>
      <c r="O88" s="77">
        <v>41</v>
      </c>
      <c r="P88" s="77">
        <v>38</v>
      </c>
      <c r="Q88" s="77">
        <v>10</v>
      </c>
      <c r="R88" s="77">
        <v>22</v>
      </c>
      <c r="S88" s="77">
        <v>80</v>
      </c>
      <c r="T88" s="77">
        <v>0.28399999999999997</v>
      </c>
      <c r="U88" s="77">
        <v>1.32</v>
      </c>
      <c r="V88" s="77">
        <v>0</v>
      </c>
      <c r="W88" s="77">
        <v>0</v>
      </c>
      <c r="X88" s="77">
        <v>7</v>
      </c>
      <c r="Y88" s="77">
        <v>1</v>
      </c>
      <c r="Z88" s="77">
        <v>1</v>
      </c>
      <c r="AA88" s="77">
        <v>0</v>
      </c>
      <c r="AB88" s="77">
        <v>16</v>
      </c>
      <c r="AC88" s="77">
        <v>147</v>
      </c>
      <c r="AD88" s="77">
        <v>60</v>
      </c>
      <c r="AE88" s="77">
        <v>1</v>
      </c>
      <c r="AF88" s="77">
        <v>0</v>
      </c>
      <c r="AG88" s="77">
        <v>6</v>
      </c>
      <c r="AH88" s="77">
        <v>2</v>
      </c>
      <c r="AI88" s="77">
        <v>2</v>
      </c>
      <c r="AJ88" s="77">
        <v>429</v>
      </c>
      <c r="AK88" s="77">
        <v>1576</v>
      </c>
      <c r="AL88" s="77">
        <v>0.625</v>
      </c>
      <c r="AM88" s="77">
        <v>2.4500000000000002</v>
      </c>
      <c r="AN88" s="77">
        <v>0.33200000000000002</v>
      </c>
      <c r="AO88" s="77">
        <v>0.41699999999999998</v>
      </c>
      <c r="AP88" s="77">
        <v>0.749</v>
      </c>
      <c r="AQ88" s="77">
        <v>7.06</v>
      </c>
      <c r="AR88" s="77">
        <v>1.94</v>
      </c>
      <c r="AS88" s="77">
        <v>9.9700000000000006</v>
      </c>
      <c r="AT88" s="77">
        <v>3.64</v>
      </c>
      <c r="AU88" s="77">
        <v>15.45</v>
      </c>
    </row>
    <row r="89" spans="1:47" x14ac:dyDescent="0.2">
      <c r="A89" s="77">
        <v>11</v>
      </c>
      <c r="B89" s="78" t="s">
        <v>829</v>
      </c>
      <c r="C89" s="77" t="s">
        <v>236</v>
      </c>
      <c r="D89" s="77"/>
      <c r="E89" s="77">
        <v>450275</v>
      </c>
      <c r="F89" s="77">
        <v>0</v>
      </c>
      <c r="G89" s="77">
        <v>1</v>
      </c>
      <c r="H89" s="77">
        <v>3.86</v>
      </c>
      <c r="I89" s="77">
        <v>7</v>
      </c>
      <c r="J89" s="77">
        <v>0</v>
      </c>
      <c r="K89" s="77">
        <v>0</v>
      </c>
      <c r="L89" s="77">
        <v>0</v>
      </c>
      <c r="M89" s="77">
        <v>7</v>
      </c>
      <c r="N89" s="77">
        <v>10</v>
      </c>
      <c r="O89" s="77">
        <v>7</v>
      </c>
      <c r="P89" s="77">
        <v>3</v>
      </c>
      <c r="Q89" s="77">
        <v>2</v>
      </c>
      <c r="R89" s="77">
        <v>6</v>
      </c>
      <c r="S89" s="77">
        <v>6</v>
      </c>
      <c r="T89" s="77">
        <v>0.313</v>
      </c>
      <c r="U89" s="77">
        <v>2.29</v>
      </c>
      <c r="V89" s="77">
        <v>0</v>
      </c>
      <c r="W89" s="77">
        <v>0</v>
      </c>
      <c r="X89" s="77">
        <v>0</v>
      </c>
      <c r="Y89" s="77">
        <v>4</v>
      </c>
      <c r="Z89" s="77">
        <v>1</v>
      </c>
      <c r="AA89" s="77">
        <v>0</v>
      </c>
      <c r="AB89" s="77">
        <v>0</v>
      </c>
      <c r="AC89" s="77">
        <v>7</v>
      </c>
      <c r="AD89" s="77">
        <v>10</v>
      </c>
      <c r="AE89" s="77">
        <v>1</v>
      </c>
      <c r="AF89" s="77">
        <v>0</v>
      </c>
      <c r="AG89" s="77">
        <v>1</v>
      </c>
      <c r="AH89" s="77">
        <v>1</v>
      </c>
      <c r="AI89" s="77">
        <v>0</v>
      </c>
      <c r="AJ89" s="77">
        <v>39</v>
      </c>
      <c r="AK89" s="77">
        <v>144</v>
      </c>
      <c r="AL89" s="77">
        <v>0</v>
      </c>
      <c r="AM89" s="77">
        <v>0.7</v>
      </c>
      <c r="AN89" s="77">
        <v>0.41</v>
      </c>
      <c r="AO89" s="77">
        <v>0.625</v>
      </c>
      <c r="AP89" s="77">
        <v>1.0349999999999999</v>
      </c>
      <c r="AQ89" s="77">
        <v>7.71</v>
      </c>
      <c r="AR89" s="77">
        <v>7.71</v>
      </c>
      <c r="AS89" s="77">
        <v>12.86</v>
      </c>
      <c r="AT89" s="77">
        <v>1</v>
      </c>
      <c r="AU89" s="77">
        <v>20.57</v>
      </c>
    </row>
    <row r="90" spans="1:47" x14ac:dyDescent="0.2">
      <c r="A90" s="77">
        <v>12</v>
      </c>
      <c r="B90" s="78" t="s">
        <v>579</v>
      </c>
      <c r="C90" s="77" t="s">
        <v>236</v>
      </c>
      <c r="D90" s="77"/>
      <c r="E90" s="77">
        <v>446099</v>
      </c>
      <c r="F90" s="77">
        <v>2</v>
      </c>
      <c r="G90" s="77">
        <v>3</v>
      </c>
      <c r="H90" s="77">
        <v>3.92</v>
      </c>
      <c r="I90" s="77">
        <v>49</v>
      </c>
      <c r="J90" s="77">
        <v>0</v>
      </c>
      <c r="K90" s="77">
        <v>10</v>
      </c>
      <c r="L90" s="77">
        <v>13</v>
      </c>
      <c r="M90" s="77">
        <v>43.2</v>
      </c>
      <c r="N90" s="77">
        <v>34</v>
      </c>
      <c r="O90" s="77">
        <v>21</v>
      </c>
      <c r="P90" s="77">
        <v>19</v>
      </c>
      <c r="Q90" s="77">
        <v>6</v>
      </c>
      <c r="R90" s="77">
        <v>30</v>
      </c>
      <c r="S90" s="77">
        <v>51</v>
      </c>
      <c r="T90" s="77">
        <v>0.214</v>
      </c>
      <c r="U90" s="77">
        <v>1.47</v>
      </c>
      <c r="V90" s="77">
        <v>0</v>
      </c>
      <c r="W90" s="77">
        <v>0</v>
      </c>
      <c r="X90" s="77">
        <v>1</v>
      </c>
      <c r="Y90" s="77">
        <v>3</v>
      </c>
      <c r="Z90" s="77">
        <v>24</v>
      </c>
      <c r="AA90" s="77">
        <v>2</v>
      </c>
      <c r="AB90" s="77">
        <v>2</v>
      </c>
      <c r="AC90" s="77">
        <v>52</v>
      </c>
      <c r="AD90" s="77">
        <v>28</v>
      </c>
      <c r="AE90" s="77">
        <v>4</v>
      </c>
      <c r="AF90" s="77">
        <v>0</v>
      </c>
      <c r="AG90" s="77">
        <v>6</v>
      </c>
      <c r="AH90" s="77">
        <v>0</v>
      </c>
      <c r="AI90" s="77">
        <v>0</v>
      </c>
      <c r="AJ90" s="77">
        <v>196</v>
      </c>
      <c r="AK90" s="77">
        <v>824</v>
      </c>
      <c r="AL90" s="77">
        <v>0.4</v>
      </c>
      <c r="AM90" s="77">
        <v>1.86</v>
      </c>
      <c r="AN90" s="77">
        <v>0.33700000000000002</v>
      </c>
      <c r="AO90" s="77">
        <v>0.36499999999999999</v>
      </c>
      <c r="AP90" s="77">
        <v>0.70199999999999996</v>
      </c>
      <c r="AQ90" s="77">
        <v>10.51</v>
      </c>
      <c r="AR90" s="77">
        <v>6.18</v>
      </c>
      <c r="AS90" s="77">
        <v>7.01</v>
      </c>
      <c r="AT90" s="77">
        <v>1.7</v>
      </c>
      <c r="AU90" s="77">
        <v>18.87</v>
      </c>
    </row>
    <row r="91" spans="1:47" x14ac:dyDescent="0.2">
      <c r="A91" s="77">
        <v>13</v>
      </c>
      <c r="B91" s="78" t="s">
        <v>761</v>
      </c>
      <c r="C91" s="77" t="s">
        <v>236</v>
      </c>
      <c r="D91" s="77"/>
      <c r="E91" s="77">
        <v>545333</v>
      </c>
      <c r="F91" s="77">
        <v>5</v>
      </c>
      <c r="G91" s="77">
        <v>8</v>
      </c>
      <c r="H91" s="77">
        <v>4.18</v>
      </c>
      <c r="I91" s="77">
        <v>26</v>
      </c>
      <c r="J91" s="77">
        <v>26</v>
      </c>
      <c r="K91" s="77">
        <v>0</v>
      </c>
      <c r="L91" s="77">
        <v>0</v>
      </c>
      <c r="M91" s="77">
        <v>153</v>
      </c>
      <c r="N91" s="77">
        <v>151</v>
      </c>
      <c r="O91" s="77">
        <v>76</v>
      </c>
      <c r="P91" s="77">
        <v>71</v>
      </c>
      <c r="Q91" s="77">
        <v>16</v>
      </c>
      <c r="R91" s="77">
        <v>60</v>
      </c>
      <c r="S91" s="77">
        <v>143</v>
      </c>
      <c r="T91" s="77">
        <v>0.25900000000000001</v>
      </c>
      <c r="U91" s="77">
        <v>1.38</v>
      </c>
      <c r="V91" s="77">
        <v>0</v>
      </c>
      <c r="W91" s="77">
        <v>0</v>
      </c>
      <c r="X91" s="77">
        <v>11</v>
      </c>
      <c r="Y91" s="77">
        <v>4</v>
      </c>
      <c r="Z91" s="77">
        <v>0</v>
      </c>
      <c r="AA91" s="77">
        <v>0</v>
      </c>
      <c r="AB91" s="77">
        <v>7</v>
      </c>
      <c r="AC91" s="77">
        <v>125</v>
      </c>
      <c r="AD91" s="77">
        <v>173</v>
      </c>
      <c r="AE91" s="77">
        <v>6</v>
      </c>
      <c r="AF91" s="77">
        <v>0</v>
      </c>
      <c r="AG91" s="77">
        <v>19</v>
      </c>
      <c r="AH91" s="77">
        <v>7</v>
      </c>
      <c r="AI91" s="77">
        <v>2</v>
      </c>
      <c r="AJ91" s="77">
        <v>663</v>
      </c>
      <c r="AK91" s="77">
        <v>2591</v>
      </c>
      <c r="AL91" s="77">
        <v>0.38500000000000001</v>
      </c>
      <c r="AM91" s="77">
        <v>0.72</v>
      </c>
      <c r="AN91" s="77">
        <v>0.33500000000000002</v>
      </c>
      <c r="AO91" s="77">
        <v>0.40100000000000002</v>
      </c>
      <c r="AP91" s="77">
        <v>0.73699999999999999</v>
      </c>
      <c r="AQ91" s="77">
        <v>8.41</v>
      </c>
      <c r="AR91" s="77">
        <v>3.53</v>
      </c>
      <c r="AS91" s="77">
        <v>8.8800000000000008</v>
      </c>
      <c r="AT91" s="77">
        <v>2.38</v>
      </c>
      <c r="AU91" s="77">
        <v>16.93</v>
      </c>
    </row>
    <row r="92" spans="1:47" x14ac:dyDescent="0.2">
      <c r="A92" s="77">
        <v>14</v>
      </c>
      <c r="B92" s="78" t="s">
        <v>751</v>
      </c>
      <c r="C92" s="77" t="s">
        <v>236</v>
      </c>
      <c r="D92" s="77"/>
      <c r="E92" s="77">
        <v>517593</v>
      </c>
      <c r="F92" s="77">
        <v>6</v>
      </c>
      <c r="G92" s="77">
        <v>8</v>
      </c>
      <c r="H92" s="77">
        <v>4.25</v>
      </c>
      <c r="I92" s="77">
        <v>20</v>
      </c>
      <c r="J92" s="77">
        <v>20</v>
      </c>
      <c r="K92" s="77">
        <v>0</v>
      </c>
      <c r="L92" s="77">
        <v>0</v>
      </c>
      <c r="M92" s="77">
        <v>110</v>
      </c>
      <c r="N92" s="77">
        <v>117</v>
      </c>
      <c r="O92" s="77">
        <v>57</v>
      </c>
      <c r="P92" s="77">
        <v>52</v>
      </c>
      <c r="Q92" s="77">
        <v>13</v>
      </c>
      <c r="R92" s="77">
        <v>35</v>
      </c>
      <c r="S92" s="77">
        <v>120</v>
      </c>
      <c r="T92" s="77">
        <v>0.27200000000000002</v>
      </c>
      <c r="U92" s="77">
        <v>1.38</v>
      </c>
      <c r="V92" s="77">
        <v>1</v>
      </c>
      <c r="W92" s="77">
        <v>1</v>
      </c>
      <c r="X92" s="77">
        <v>3</v>
      </c>
      <c r="Y92" s="77">
        <v>4</v>
      </c>
      <c r="Z92" s="77">
        <v>0</v>
      </c>
      <c r="AA92" s="77">
        <v>0</v>
      </c>
      <c r="AB92" s="77">
        <v>9</v>
      </c>
      <c r="AC92" s="77">
        <v>80</v>
      </c>
      <c r="AD92" s="77">
        <v>119</v>
      </c>
      <c r="AE92" s="77">
        <v>3</v>
      </c>
      <c r="AF92" s="77">
        <v>0</v>
      </c>
      <c r="AG92" s="77">
        <v>3</v>
      </c>
      <c r="AH92" s="77">
        <v>2</v>
      </c>
      <c r="AI92" s="77">
        <v>1</v>
      </c>
      <c r="AJ92" s="77">
        <v>474</v>
      </c>
      <c r="AK92" s="77">
        <v>1869</v>
      </c>
      <c r="AL92" s="77">
        <v>0.42899999999999999</v>
      </c>
      <c r="AM92" s="77">
        <v>0.67</v>
      </c>
      <c r="AN92" s="77">
        <v>0.32800000000000001</v>
      </c>
      <c r="AO92" s="77">
        <v>0.42299999999999999</v>
      </c>
      <c r="AP92" s="77">
        <v>0.751</v>
      </c>
      <c r="AQ92" s="77">
        <v>9.82</v>
      </c>
      <c r="AR92" s="77">
        <v>2.86</v>
      </c>
      <c r="AS92" s="77">
        <v>9.57</v>
      </c>
      <c r="AT92" s="77">
        <v>3.43</v>
      </c>
      <c r="AU92" s="77">
        <v>16.989999999999998</v>
      </c>
    </row>
    <row r="93" spans="1:47" x14ac:dyDescent="0.2">
      <c r="A93" s="77">
        <v>15</v>
      </c>
      <c r="B93" s="78" t="s">
        <v>600</v>
      </c>
      <c r="C93" s="77" t="s">
        <v>236</v>
      </c>
      <c r="D93" s="77"/>
      <c r="E93" s="77">
        <v>547348</v>
      </c>
      <c r="F93" s="77">
        <v>1</v>
      </c>
      <c r="G93" s="77">
        <v>1</v>
      </c>
      <c r="H93" s="77">
        <v>4.5</v>
      </c>
      <c r="I93" s="77">
        <v>37</v>
      </c>
      <c r="J93" s="77">
        <v>0</v>
      </c>
      <c r="K93" s="77">
        <v>0</v>
      </c>
      <c r="L93" s="77">
        <v>1</v>
      </c>
      <c r="M93" s="77">
        <v>28</v>
      </c>
      <c r="N93" s="77">
        <v>30</v>
      </c>
      <c r="O93" s="77">
        <v>15</v>
      </c>
      <c r="P93" s="77">
        <v>14</v>
      </c>
      <c r="Q93" s="77">
        <v>3</v>
      </c>
      <c r="R93" s="77">
        <v>12</v>
      </c>
      <c r="S93" s="77">
        <v>26</v>
      </c>
      <c r="T93" s="77">
        <v>0.27500000000000002</v>
      </c>
      <c r="U93" s="77">
        <v>1.5</v>
      </c>
      <c r="V93" s="77">
        <v>0</v>
      </c>
      <c r="W93" s="77">
        <v>0</v>
      </c>
      <c r="X93" s="77">
        <v>3</v>
      </c>
      <c r="Y93" s="77">
        <v>1</v>
      </c>
      <c r="Z93" s="77">
        <v>6</v>
      </c>
      <c r="AA93" s="77">
        <v>4</v>
      </c>
      <c r="AB93" s="77">
        <v>0</v>
      </c>
      <c r="AC93" s="77">
        <v>30</v>
      </c>
      <c r="AD93" s="77">
        <v>26</v>
      </c>
      <c r="AE93" s="77">
        <v>3</v>
      </c>
      <c r="AF93" s="77">
        <v>0</v>
      </c>
      <c r="AG93" s="77">
        <v>5</v>
      </c>
      <c r="AH93" s="77">
        <v>3</v>
      </c>
      <c r="AI93" s="77">
        <v>0</v>
      </c>
      <c r="AJ93" s="77">
        <v>127</v>
      </c>
      <c r="AK93" s="77">
        <v>500</v>
      </c>
      <c r="AL93" s="77">
        <v>0.5</v>
      </c>
      <c r="AM93" s="77">
        <v>1.1499999999999999</v>
      </c>
      <c r="AN93" s="77">
        <v>0.36</v>
      </c>
      <c r="AO93" s="77">
        <v>0.43099999999999999</v>
      </c>
      <c r="AP93" s="77">
        <v>0.79100000000000004</v>
      </c>
      <c r="AQ93" s="77">
        <v>8.36</v>
      </c>
      <c r="AR93" s="77">
        <v>3.86</v>
      </c>
      <c r="AS93" s="77">
        <v>9.64</v>
      </c>
      <c r="AT93" s="77">
        <v>2.17</v>
      </c>
      <c r="AU93" s="77">
        <v>17.86</v>
      </c>
    </row>
    <row r="94" spans="1:47" x14ac:dyDescent="0.2">
      <c r="A94" s="77">
        <v>16</v>
      </c>
      <c r="B94" s="78" t="s">
        <v>747</v>
      </c>
      <c r="C94" s="77" t="s">
        <v>236</v>
      </c>
      <c r="D94" s="77"/>
      <c r="E94" s="77">
        <v>458708</v>
      </c>
      <c r="F94" s="77">
        <v>6</v>
      </c>
      <c r="G94" s="77">
        <v>9</v>
      </c>
      <c r="H94" s="77">
        <v>4.76</v>
      </c>
      <c r="I94" s="77">
        <v>25</v>
      </c>
      <c r="J94" s="77">
        <v>16</v>
      </c>
      <c r="K94" s="77">
        <v>0</v>
      </c>
      <c r="L94" s="77">
        <v>0</v>
      </c>
      <c r="M94" s="77">
        <v>104</v>
      </c>
      <c r="N94" s="77">
        <v>120</v>
      </c>
      <c r="O94" s="77">
        <v>66</v>
      </c>
      <c r="P94" s="77">
        <v>55</v>
      </c>
      <c r="Q94" s="77">
        <v>18</v>
      </c>
      <c r="R94" s="77">
        <v>14</v>
      </c>
      <c r="S94" s="77">
        <v>94</v>
      </c>
      <c r="T94" s="77">
        <v>0.28100000000000003</v>
      </c>
      <c r="U94" s="77">
        <v>1.29</v>
      </c>
      <c r="V94" s="77">
        <v>1</v>
      </c>
      <c r="W94" s="77">
        <v>1</v>
      </c>
      <c r="X94" s="77">
        <v>1</v>
      </c>
      <c r="Y94" s="77">
        <v>3</v>
      </c>
      <c r="Z94" s="77">
        <v>6</v>
      </c>
      <c r="AA94" s="77">
        <v>0</v>
      </c>
      <c r="AB94" s="77">
        <v>3</v>
      </c>
      <c r="AC94" s="77">
        <v>103</v>
      </c>
      <c r="AD94" s="77">
        <v>114</v>
      </c>
      <c r="AE94" s="77">
        <v>6</v>
      </c>
      <c r="AF94" s="77">
        <v>0</v>
      </c>
      <c r="AG94" s="77">
        <v>1</v>
      </c>
      <c r="AH94" s="77">
        <v>2</v>
      </c>
      <c r="AI94" s="77">
        <v>0</v>
      </c>
      <c r="AJ94" s="77">
        <v>446</v>
      </c>
      <c r="AK94" s="77">
        <v>1715</v>
      </c>
      <c r="AL94" s="77">
        <v>0.4</v>
      </c>
      <c r="AM94" s="77">
        <v>0.9</v>
      </c>
      <c r="AN94" s="77">
        <v>0.30299999999999999</v>
      </c>
      <c r="AO94" s="77">
        <v>0.47799999999999998</v>
      </c>
      <c r="AP94" s="77">
        <v>0.78100000000000003</v>
      </c>
      <c r="AQ94" s="77">
        <v>8.1300000000000008</v>
      </c>
      <c r="AR94" s="77">
        <v>1.21</v>
      </c>
      <c r="AS94" s="77">
        <v>10.38</v>
      </c>
      <c r="AT94" s="77">
        <v>6.71</v>
      </c>
      <c r="AU94" s="77">
        <v>16.489999999999998</v>
      </c>
    </row>
    <row r="95" spans="1:47" x14ac:dyDescent="0.2">
      <c r="A95" s="77">
        <v>17</v>
      </c>
      <c r="B95" s="78" t="s">
        <v>759</v>
      </c>
      <c r="C95" s="77" t="s">
        <v>236</v>
      </c>
      <c r="D95" s="77"/>
      <c r="E95" s="77">
        <v>502260</v>
      </c>
      <c r="F95" s="77">
        <v>0</v>
      </c>
      <c r="G95" s="77">
        <v>1</v>
      </c>
      <c r="H95" s="77">
        <v>5</v>
      </c>
      <c r="I95" s="77">
        <v>13</v>
      </c>
      <c r="J95" s="77">
        <v>0</v>
      </c>
      <c r="K95" s="77">
        <v>0</v>
      </c>
      <c r="L95" s="77">
        <v>0</v>
      </c>
      <c r="M95" s="77">
        <v>9</v>
      </c>
      <c r="N95" s="77">
        <v>13</v>
      </c>
      <c r="O95" s="77">
        <v>7</v>
      </c>
      <c r="P95" s="77">
        <v>5</v>
      </c>
      <c r="Q95" s="77">
        <v>2</v>
      </c>
      <c r="R95" s="77">
        <v>1</v>
      </c>
      <c r="S95" s="77">
        <v>13</v>
      </c>
      <c r="T95" s="77">
        <v>0.33300000000000002</v>
      </c>
      <c r="U95" s="77">
        <v>1.56</v>
      </c>
      <c r="V95" s="77">
        <v>0</v>
      </c>
      <c r="W95" s="77">
        <v>0</v>
      </c>
      <c r="X95" s="77">
        <v>0</v>
      </c>
      <c r="Y95" s="77">
        <v>0</v>
      </c>
      <c r="Z95" s="77">
        <v>2</v>
      </c>
      <c r="AA95" s="77">
        <v>1</v>
      </c>
      <c r="AB95" s="77">
        <v>0</v>
      </c>
      <c r="AC95" s="77">
        <v>7</v>
      </c>
      <c r="AD95" s="77">
        <v>6</v>
      </c>
      <c r="AE95" s="77">
        <v>1</v>
      </c>
      <c r="AF95" s="77">
        <v>0</v>
      </c>
      <c r="AG95" s="77">
        <v>0</v>
      </c>
      <c r="AH95" s="77">
        <v>1</v>
      </c>
      <c r="AI95" s="77">
        <v>0</v>
      </c>
      <c r="AJ95" s="77">
        <v>40</v>
      </c>
      <c r="AK95" s="77">
        <v>160</v>
      </c>
      <c r="AL95" s="77">
        <v>0</v>
      </c>
      <c r="AM95" s="77">
        <v>1.17</v>
      </c>
      <c r="AN95" s="77">
        <v>0.35</v>
      </c>
      <c r="AO95" s="77">
        <v>0.59</v>
      </c>
      <c r="AP95" s="77">
        <v>0.94</v>
      </c>
      <c r="AQ95" s="77">
        <v>13</v>
      </c>
      <c r="AR95" s="77">
        <v>1</v>
      </c>
      <c r="AS95" s="77">
        <v>13</v>
      </c>
      <c r="AT95" s="77">
        <v>13</v>
      </c>
      <c r="AU95" s="77">
        <v>17.78</v>
      </c>
    </row>
    <row r="96" spans="1:47" x14ac:dyDescent="0.2">
      <c r="A96" s="77">
        <v>18</v>
      </c>
      <c r="B96" s="78" t="s">
        <v>756</v>
      </c>
      <c r="C96" s="77" t="s">
        <v>236</v>
      </c>
      <c r="D96" s="77"/>
      <c r="E96" s="77">
        <v>502083</v>
      </c>
      <c r="F96" s="77">
        <v>4</v>
      </c>
      <c r="G96" s="77">
        <v>7</v>
      </c>
      <c r="H96" s="77">
        <v>5.23</v>
      </c>
      <c r="I96" s="77">
        <v>22</v>
      </c>
      <c r="J96" s="77">
        <v>15</v>
      </c>
      <c r="K96" s="77">
        <v>0</v>
      </c>
      <c r="L96" s="77">
        <v>0</v>
      </c>
      <c r="M96" s="77">
        <v>86</v>
      </c>
      <c r="N96" s="77">
        <v>96</v>
      </c>
      <c r="O96" s="77">
        <v>54</v>
      </c>
      <c r="P96" s="77">
        <v>50</v>
      </c>
      <c r="Q96" s="77">
        <v>7</v>
      </c>
      <c r="R96" s="77">
        <v>28</v>
      </c>
      <c r="S96" s="77">
        <v>74</v>
      </c>
      <c r="T96" s="77">
        <v>0.28000000000000003</v>
      </c>
      <c r="U96" s="77">
        <v>1.44</v>
      </c>
      <c r="V96" s="77">
        <v>0</v>
      </c>
      <c r="W96" s="77">
        <v>0</v>
      </c>
      <c r="X96" s="77">
        <v>0</v>
      </c>
      <c r="Y96" s="77">
        <v>1</v>
      </c>
      <c r="Z96" s="77">
        <v>2</v>
      </c>
      <c r="AA96" s="77">
        <v>1</v>
      </c>
      <c r="AB96" s="77">
        <v>6</v>
      </c>
      <c r="AC96" s="77">
        <v>80</v>
      </c>
      <c r="AD96" s="77">
        <v>99</v>
      </c>
      <c r="AE96" s="77">
        <v>3</v>
      </c>
      <c r="AF96" s="77">
        <v>0</v>
      </c>
      <c r="AG96" s="77">
        <v>9</v>
      </c>
      <c r="AH96" s="77">
        <v>3</v>
      </c>
      <c r="AI96" s="77">
        <v>0</v>
      </c>
      <c r="AJ96" s="77">
        <v>377</v>
      </c>
      <c r="AK96" s="77">
        <v>1462</v>
      </c>
      <c r="AL96" s="77">
        <v>0.36399999999999999</v>
      </c>
      <c r="AM96" s="77">
        <v>0.81</v>
      </c>
      <c r="AN96" s="77">
        <v>0.33</v>
      </c>
      <c r="AO96" s="77">
        <v>0.42</v>
      </c>
      <c r="AP96" s="77">
        <v>0.75</v>
      </c>
      <c r="AQ96" s="77">
        <v>7.74</v>
      </c>
      <c r="AR96" s="77">
        <v>2.93</v>
      </c>
      <c r="AS96" s="77">
        <v>10.050000000000001</v>
      </c>
      <c r="AT96" s="77">
        <v>2.64</v>
      </c>
      <c r="AU96" s="77">
        <v>17</v>
      </c>
    </row>
    <row r="97" spans="1:47" x14ac:dyDescent="0.2">
      <c r="A97" s="77">
        <v>19</v>
      </c>
      <c r="B97" s="78" t="s">
        <v>755</v>
      </c>
      <c r="C97" s="77" t="s">
        <v>236</v>
      </c>
      <c r="D97" s="77"/>
      <c r="E97" s="77">
        <v>475416</v>
      </c>
      <c r="F97" s="77">
        <v>4</v>
      </c>
      <c r="G97" s="77">
        <v>6</v>
      </c>
      <c r="H97" s="77">
        <v>5.51</v>
      </c>
      <c r="I97" s="77">
        <v>19</v>
      </c>
      <c r="J97" s="77">
        <v>19</v>
      </c>
      <c r="K97" s="77">
        <v>0</v>
      </c>
      <c r="L97" s="77">
        <v>0</v>
      </c>
      <c r="M97" s="77">
        <v>98</v>
      </c>
      <c r="N97" s="77">
        <v>106</v>
      </c>
      <c r="O97" s="77">
        <v>66</v>
      </c>
      <c r="P97" s="77">
        <v>60</v>
      </c>
      <c r="Q97" s="77">
        <v>6</v>
      </c>
      <c r="R97" s="77">
        <v>56</v>
      </c>
      <c r="S97" s="77">
        <v>93</v>
      </c>
      <c r="T97" s="77">
        <v>0.27900000000000003</v>
      </c>
      <c r="U97" s="77">
        <v>1.65</v>
      </c>
      <c r="V97" s="77">
        <v>0</v>
      </c>
      <c r="W97" s="77">
        <v>0</v>
      </c>
      <c r="X97" s="77">
        <v>11</v>
      </c>
      <c r="Y97" s="77">
        <v>2</v>
      </c>
      <c r="Z97" s="77">
        <v>0</v>
      </c>
      <c r="AA97" s="77">
        <v>0</v>
      </c>
      <c r="AB97" s="77">
        <v>17</v>
      </c>
      <c r="AC97" s="77">
        <v>132</v>
      </c>
      <c r="AD97" s="77">
        <v>54</v>
      </c>
      <c r="AE97" s="77">
        <v>9</v>
      </c>
      <c r="AF97" s="77">
        <v>0</v>
      </c>
      <c r="AG97" s="77">
        <v>1</v>
      </c>
      <c r="AH97" s="77">
        <v>2</v>
      </c>
      <c r="AI97" s="77">
        <v>0</v>
      </c>
      <c r="AJ97" s="77">
        <v>452</v>
      </c>
      <c r="AK97" s="77">
        <v>1713</v>
      </c>
      <c r="AL97" s="77">
        <v>0.4</v>
      </c>
      <c r="AM97" s="77">
        <v>2.44</v>
      </c>
      <c r="AN97" s="77">
        <v>0.38600000000000001</v>
      </c>
      <c r="AO97" s="77">
        <v>0.42399999999999999</v>
      </c>
      <c r="AP97" s="77">
        <v>0.81</v>
      </c>
      <c r="AQ97" s="77">
        <v>8.5399999999999991</v>
      </c>
      <c r="AR97" s="77">
        <v>5.14</v>
      </c>
      <c r="AS97" s="77">
        <v>9.73</v>
      </c>
      <c r="AT97" s="77">
        <v>1.66</v>
      </c>
      <c r="AU97" s="77">
        <v>17.48</v>
      </c>
    </row>
    <row r="98" spans="1:47" x14ac:dyDescent="0.2">
      <c r="A98" s="77">
        <v>20</v>
      </c>
      <c r="B98" s="78" t="s">
        <v>748</v>
      </c>
      <c r="C98" s="77" t="s">
        <v>236</v>
      </c>
      <c r="D98" s="77"/>
      <c r="E98" s="77">
        <v>502028</v>
      </c>
      <c r="F98" s="77">
        <v>0</v>
      </c>
      <c r="G98" s="77">
        <v>1</v>
      </c>
      <c r="H98" s="77">
        <v>7.11</v>
      </c>
      <c r="I98" s="77">
        <v>7</v>
      </c>
      <c r="J98" s="77">
        <v>0</v>
      </c>
      <c r="K98" s="77">
        <v>0</v>
      </c>
      <c r="L98" s="77">
        <v>0</v>
      </c>
      <c r="M98" s="77">
        <v>6.1</v>
      </c>
      <c r="N98" s="77">
        <v>4</v>
      </c>
      <c r="O98" s="77">
        <v>5</v>
      </c>
      <c r="P98" s="77">
        <v>5</v>
      </c>
      <c r="Q98" s="77">
        <v>0</v>
      </c>
      <c r="R98" s="77">
        <v>7</v>
      </c>
      <c r="S98" s="77">
        <v>7</v>
      </c>
      <c r="T98" s="77">
        <v>0.182</v>
      </c>
      <c r="U98" s="77">
        <v>1.74</v>
      </c>
      <c r="V98" s="77">
        <v>0</v>
      </c>
      <c r="W98" s="77">
        <v>0</v>
      </c>
      <c r="X98" s="77">
        <v>1</v>
      </c>
      <c r="Y98" s="77">
        <v>2</v>
      </c>
      <c r="Z98" s="77">
        <v>3</v>
      </c>
      <c r="AA98" s="77">
        <v>0</v>
      </c>
      <c r="AB98" s="77">
        <v>0</v>
      </c>
      <c r="AC98" s="77">
        <v>6</v>
      </c>
      <c r="AD98" s="77">
        <v>5</v>
      </c>
      <c r="AE98" s="77">
        <v>0</v>
      </c>
      <c r="AF98" s="77">
        <v>0</v>
      </c>
      <c r="AG98" s="77">
        <v>2</v>
      </c>
      <c r="AH98" s="77">
        <v>1</v>
      </c>
      <c r="AI98" s="77">
        <v>0</v>
      </c>
      <c r="AJ98" s="77">
        <v>30</v>
      </c>
      <c r="AK98" s="77">
        <v>125</v>
      </c>
      <c r="AL98" s="77">
        <v>0</v>
      </c>
      <c r="AM98" s="77">
        <v>1.2</v>
      </c>
      <c r="AN98" s="77">
        <v>0.4</v>
      </c>
      <c r="AO98" s="77">
        <v>0.27300000000000002</v>
      </c>
      <c r="AP98" s="77">
        <v>0.67300000000000004</v>
      </c>
      <c r="AQ98" s="77">
        <v>9.9499999999999993</v>
      </c>
      <c r="AR98" s="77">
        <v>9.9499999999999993</v>
      </c>
      <c r="AS98" s="77">
        <v>5.68</v>
      </c>
      <c r="AT98" s="77">
        <v>1</v>
      </c>
      <c r="AU98" s="77">
        <v>19.739999999999998</v>
      </c>
    </row>
    <row r="99" spans="1:47" x14ac:dyDescent="0.2">
      <c r="A99" s="77">
        <v>21</v>
      </c>
      <c r="B99" s="78" t="s">
        <v>1190</v>
      </c>
      <c r="C99" s="77" t="s">
        <v>236</v>
      </c>
      <c r="D99" s="77"/>
      <c r="E99" s="77">
        <v>542866</v>
      </c>
      <c r="F99" s="77">
        <v>0</v>
      </c>
      <c r="G99" s="77">
        <v>0</v>
      </c>
      <c r="H99" s="77">
        <v>9</v>
      </c>
      <c r="I99" s="77">
        <v>6</v>
      </c>
      <c r="J99" s="77">
        <v>0</v>
      </c>
      <c r="K99" s="77">
        <v>0</v>
      </c>
      <c r="L99" s="77">
        <v>0</v>
      </c>
      <c r="M99" s="77">
        <v>7</v>
      </c>
      <c r="N99" s="77">
        <v>9</v>
      </c>
      <c r="O99" s="77">
        <v>7</v>
      </c>
      <c r="P99" s="77">
        <v>7</v>
      </c>
      <c r="Q99" s="77">
        <v>1</v>
      </c>
      <c r="R99" s="77">
        <v>1</v>
      </c>
      <c r="S99" s="77">
        <v>4</v>
      </c>
      <c r="T99" s="77">
        <v>0.31</v>
      </c>
      <c r="U99" s="77">
        <v>1.43</v>
      </c>
      <c r="V99" s="77">
        <v>0</v>
      </c>
      <c r="W99" s="77">
        <v>0</v>
      </c>
      <c r="X99" s="77">
        <v>0</v>
      </c>
      <c r="Y99" s="77">
        <v>0</v>
      </c>
      <c r="Z99" s="77">
        <v>1</v>
      </c>
      <c r="AA99" s="77">
        <v>0</v>
      </c>
      <c r="AB99" s="77">
        <v>1</v>
      </c>
      <c r="AC99" s="77">
        <v>9</v>
      </c>
      <c r="AD99" s="77">
        <v>7</v>
      </c>
      <c r="AE99" s="77">
        <v>0</v>
      </c>
      <c r="AF99" s="77">
        <v>0</v>
      </c>
      <c r="AG99" s="77">
        <v>0</v>
      </c>
      <c r="AH99" s="77">
        <v>0</v>
      </c>
      <c r="AI99" s="77">
        <v>0</v>
      </c>
      <c r="AJ99" s="77">
        <v>30</v>
      </c>
      <c r="AK99" s="77">
        <v>100</v>
      </c>
      <c r="AL99" s="77" t="s">
        <v>342</v>
      </c>
      <c r="AM99" s="77">
        <v>1.29</v>
      </c>
      <c r="AN99" s="77">
        <v>0.33300000000000002</v>
      </c>
      <c r="AO99" s="77">
        <v>0.51700000000000002</v>
      </c>
      <c r="AP99" s="77">
        <v>0.85099999999999998</v>
      </c>
      <c r="AQ99" s="77">
        <v>5.14</v>
      </c>
      <c r="AR99" s="77">
        <v>1.29</v>
      </c>
      <c r="AS99" s="77">
        <v>11.57</v>
      </c>
      <c r="AT99" s="77">
        <v>4</v>
      </c>
      <c r="AU99" s="77">
        <v>14.29</v>
      </c>
    </row>
    <row r="100" spans="1:47" x14ac:dyDescent="0.2">
      <c r="A100" s="77">
        <v>22</v>
      </c>
      <c r="B100" s="78" t="s">
        <v>1191</v>
      </c>
      <c r="C100" s="77" t="s">
        <v>236</v>
      </c>
      <c r="D100" s="77"/>
      <c r="E100" s="77">
        <v>458669</v>
      </c>
      <c r="F100" s="77">
        <v>0</v>
      </c>
      <c r="G100" s="77">
        <v>0</v>
      </c>
      <c r="H100" s="77">
        <v>20.25</v>
      </c>
      <c r="I100" s="77">
        <v>3</v>
      </c>
      <c r="J100" s="77">
        <v>0</v>
      </c>
      <c r="K100" s="77">
        <v>0</v>
      </c>
      <c r="L100" s="77">
        <v>0</v>
      </c>
      <c r="M100" s="77">
        <v>2.2000000000000002</v>
      </c>
      <c r="N100" s="77">
        <v>8</v>
      </c>
      <c r="O100" s="77">
        <v>6</v>
      </c>
      <c r="P100" s="77">
        <v>6</v>
      </c>
      <c r="Q100" s="77">
        <v>3</v>
      </c>
      <c r="R100" s="77">
        <v>1</v>
      </c>
      <c r="S100" s="77">
        <v>1</v>
      </c>
      <c r="T100" s="77">
        <v>0.5</v>
      </c>
      <c r="U100" s="77">
        <v>3.38</v>
      </c>
      <c r="V100" s="77">
        <v>0</v>
      </c>
      <c r="W100" s="77">
        <v>0</v>
      </c>
      <c r="X100" s="77">
        <v>2</v>
      </c>
      <c r="Y100" s="77">
        <v>0</v>
      </c>
      <c r="Z100" s="77">
        <v>2</v>
      </c>
      <c r="AA100" s="77">
        <v>0</v>
      </c>
      <c r="AB100" s="77">
        <v>0</v>
      </c>
      <c r="AC100" s="77">
        <v>3</v>
      </c>
      <c r="AD100" s="77">
        <v>4</v>
      </c>
      <c r="AE100" s="77">
        <v>0</v>
      </c>
      <c r="AF100" s="77">
        <v>0</v>
      </c>
      <c r="AG100" s="77">
        <v>0</v>
      </c>
      <c r="AH100" s="77">
        <v>0</v>
      </c>
      <c r="AI100" s="77">
        <v>0</v>
      </c>
      <c r="AJ100" s="77">
        <v>19</v>
      </c>
      <c r="AK100" s="77">
        <v>69</v>
      </c>
      <c r="AL100" s="77" t="s">
        <v>342</v>
      </c>
      <c r="AM100" s="77">
        <v>0.75</v>
      </c>
      <c r="AN100" s="77">
        <v>0.57899999999999996</v>
      </c>
      <c r="AO100" s="77">
        <v>1.1879999999999999</v>
      </c>
      <c r="AP100" s="77">
        <v>1.766</v>
      </c>
      <c r="AQ100" s="77">
        <v>3.38</v>
      </c>
      <c r="AR100" s="77">
        <v>3.38</v>
      </c>
      <c r="AS100" s="77">
        <v>27</v>
      </c>
      <c r="AT100" s="77">
        <v>1</v>
      </c>
      <c r="AU100" s="77">
        <v>25.87</v>
      </c>
    </row>
    <row r="101" spans="1:47" x14ac:dyDescent="0.2">
      <c r="A101" s="77"/>
      <c r="B101" s="96"/>
      <c r="C101" s="77"/>
      <c r="D101" s="77"/>
      <c r="E101" s="77"/>
      <c r="F101" s="77"/>
      <c r="G101" s="77"/>
      <c r="H101" s="98"/>
      <c r="I101" s="77"/>
      <c r="J101" s="77"/>
      <c r="K101" s="77"/>
      <c r="L101" s="98"/>
      <c r="M101" s="98"/>
      <c r="N101" s="77"/>
      <c r="O101" s="77"/>
      <c r="P101" s="77"/>
      <c r="Q101" s="77"/>
      <c r="R101" s="77"/>
      <c r="S101" s="77"/>
      <c r="T101" s="101"/>
      <c r="U101" s="98"/>
      <c r="V101" s="77"/>
      <c r="W101" s="77"/>
      <c r="X101" s="77"/>
      <c r="Y101" s="77"/>
      <c r="Z101" s="77"/>
      <c r="AA101" s="77"/>
      <c r="AB101" s="77"/>
      <c r="AC101" s="77"/>
      <c r="AD101" s="77"/>
      <c r="AE101" s="77"/>
      <c r="AF101" s="77"/>
      <c r="AG101" s="77"/>
      <c r="AH101" s="77"/>
      <c r="AI101" s="77"/>
      <c r="AJ101" s="77"/>
      <c r="AK101" s="101"/>
      <c r="AL101" s="101"/>
      <c r="AM101" s="101"/>
      <c r="AN101" s="101"/>
      <c r="AO101" s="101"/>
      <c r="AP101" s="101"/>
      <c r="AQ101" s="98"/>
      <c r="AR101" s="98"/>
      <c r="AS101" s="98"/>
      <c r="AT101" s="98"/>
    </row>
    <row r="102" spans="1:47" ht="25.5" x14ac:dyDescent="0.2">
      <c r="A102" s="185" t="s">
        <v>150</v>
      </c>
      <c r="B102" s="185" t="s">
        <v>151</v>
      </c>
      <c r="C102" s="185" t="s">
        <v>245</v>
      </c>
      <c r="D102" s="185"/>
      <c r="E102" s="185" t="s">
        <v>300</v>
      </c>
      <c r="F102" s="185" t="s">
        <v>301</v>
      </c>
      <c r="G102" s="185" t="s">
        <v>302</v>
      </c>
      <c r="H102" s="185" t="s">
        <v>152</v>
      </c>
      <c r="I102" s="185" t="s">
        <v>303</v>
      </c>
      <c r="J102" s="185" t="s">
        <v>304</v>
      </c>
      <c r="K102" s="185" t="s">
        <v>305</v>
      </c>
      <c r="L102" s="185" t="s">
        <v>306</v>
      </c>
      <c r="M102" s="185" t="s">
        <v>307</v>
      </c>
      <c r="N102" s="185" t="s">
        <v>308</v>
      </c>
      <c r="O102" s="185" t="s">
        <v>309</v>
      </c>
      <c r="P102" s="185" t="s">
        <v>310</v>
      </c>
      <c r="Q102" s="185" t="s">
        <v>311</v>
      </c>
      <c r="R102" s="185" t="s">
        <v>312</v>
      </c>
      <c r="S102" s="185" t="s">
        <v>313</v>
      </c>
      <c r="T102" s="185" t="s">
        <v>314</v>
      </c>
      <c r="U102" s="185" t="s">
        <v>315</v>
      </c>
      <c r="V102" s="185" t="s">
        <v>316</v>
      </c>
      <c r="W102" s="185" t="s">
        <v>317</v>
      </c>
      <c r="X102" s="185" t="s">
        <v>318</v>
      </c>
      <c r="Y102" s="185" t="s">
        <v>319</v>
      </c>
      <c r="Z102" s="185" t="s">
        <v>320</v>
      </c>
      <c r="AA102" s="185" t="s">
        <v>321</v>
      </c>
      <c r="AB102" s="185" t="s">
        <v>322</v>
      </c>
      <c r="AC102" s="185" t="s">
        <v>323</v>
      </c>
      <c r="AD102" s="185" t="s">
        <v>324</v>
      </c>
      <c r="AE102" s="185" t="s">
        <v>325</v>
      </c>
      <c r="AF102" s="185" t="s">
        <v>326</v>
      </c>
      <c r="AG102" s="185" t="s">
        <v>327</v>
      </c>
      <c r="AH102" s="185" t="s">
        <v>328</v>
      </c>
      <c r="AI102" s="185" t="s">
        <v>329</v>
      </c>
      <c r="AJ102" s="185" t="s">
        <v>330</v>
      </c>
      <c r="AK102" s="185" t="s">
        <v>331</v>
      </c>
      <c r="AL102" s="185" t="s">
        <v>332</v>
      </c>
      <c r="AM102" s="185" t="s">
        <v>333</v>
      </c>
      <c r="AN102" s="185" t="s">
        <v>334</v>
      </c>
      <c r="AO102" s="185" t="s">
        <v>1097</v>
      </c>
      <c r="AP102" s="185" t="s">
        <v>336</v>
      </c>
      <c r="AQ102" s="185" t="s">
        <v>337</v>
      </c>
      <c r="AR102" s="185" t="s">
        <v>338</v>
      </c>
      <c r="AS102" s="185" t="s">
        <v>339</v>
      </c>
      <c r="AT102" s="185" t="s">
        <v>340</v>
      </c>
      <c r="AU102" s="185" t="s">
        <v>341</v>
      </c>
    </row>
    <row r="103" spans="1:47" x14ac:dyDescent="0.2">
      <c r="A103" s="77">
        <v>1</v>
      </c>
      <c r="B103" s="78" t="s">
        <v>1192</v>
      </c>
      <c r="C103" s="77" t="s">
        <v>237</v>
      </c>
      <c r="D103" s="77"/>
      <c r="E103" s="77">
        <v>542235</v>
      </c>
      <c r="F103" s="77">
        <v>0</v>
      </c>
      <c r="G103" s="77">
        <v>0</v>
      </c>
      <c r="H103" s="77">
        <v>0</v>
      </c>
      <c r="I103" s="77">
        <v>1</v>
      </c>
      <c r="J103" s="77">
        <v>0</v>
      </c>
      <c r="K103" s="77">
        <v>0</v>
      </c>
      <c r="L103" s="77">
        <v>0</v>
      </c>
      <c r="M103" s="77">
        <v>2</v>
      </c>
      <c r="N103" s="77">
        <v>0</v>
      </c>
      <c r="O103" s="77">
        <v>0</v>
      </c>
      <c r="P103" s="77">
        <v>0</v>
      </c>
      <c r="Q103" s="77">
        <v>0</v>
      </c>
      <c r="R103" s="77">
        <v>0</v>
      </c>
      <c r="S103" s="77">
        <v>2</v>
      </c>
      <c r="T103" s="77">
        <v>0</v>
      </c>
      <c r="U103" s="77">
        <v>0</v>
      </c>
      <c r="V103" s="77">
        <v>0</v>
      </c>
      <c r="W103" s="77">
        <v>0</v>
      </c>
      <c r="X103" s="77">
        <v>0</v>
      </c>
      <c r="Y103" s="77">
        <v>0</v>
      </c>
      <c r="Z103" s="77">
        <v>0</v>
      </c>
      <c r="AA103" s="77">
        <v>0</v>
      </c>
      <c r="AB103" s="77">
        <v>0</v>
      </c>
      <c r="AC103" s="77">
        <v>3</v>
      </c>
      <c r="AD103" s="77">
        <v>1</v>
      </c>
      <c r="AE103" s="77">
        <v>0</v>
      </c>
      <c r="AF103" s="77">
        <v>0</v>
      </c>
      <c r="AG103" s="77">
        <v>0</v>
      </c>
      <c r="AH103" s="77">
        <v>0</v>
      </c>
      <c r="AI103" s="77">
        <v>0</v>
      </c>
      <c r="AJ103" s="77">
        <v>6</v>
      </c>
      <c r="AK103" s="77">
        <v>23</v>
      </c>
      <c r="AL103" s="77" t="s">
        <v>342</v>
      </c>
      <c r="AM103" s="77">
        <v>3</v>
      </c>
      <c r="AN103" s="77">
        <v>0</v>
      </c>
      <c r="AO103" s="77">
        <v>0</v>
      </c>
      <c r="AP103" s="77">
        <v>0</v>
      </c>
      <c r="AQ103" s="77">
        <v>9</v>
      </c>
      <c r="AR103" s="77">
        <v>0</v>
      </c>
      <c r="AS103" s="77">
        <v>0</v>
      </c>
      <c r="AT103" s="77" t="s">
        <v>342</v>
      </c>
      <c r="AU103" s="77">
        <v>11.5</v>
      </c>
    </row>
    <row r="104" spans="1:47" x14ac:dyDescent="0.2">
      <c r="A104" s="77">
        <v>2</v>
      </c>
      <c r="B104" s="78" t="s">
        <v>778</v>
      </c>
      <c r="C104" s="77" t="s">
        <v>237</v>
      </c>
      <c r="D104" s="77"/>
      <c r="E104" s="77">
        <v>456379</v>
      </c>
      <c r="F104" s="77">
        <v>3</v>
      </c>
      <c r="G104" s="77">
        <v>1</v>
      </c>
      <c r="H104" s="77">
        <v>2.5099999999999998</v>
      </c>
      <c r="I104" s="77">
        <v>72</v>
      </c>
      <c r="J104" s="77">
        <v>0</v>
      </c>
      <c r="K104" s="77">
        <v>1</v>
      </c>
      <c r="L104" s="77">
        <v>1</v>
      </c>
      <c r="M104" s="77">
        <v>57.1</v>
      </c>
      <c r="N104" s="77">
        <v>46</v>
      </c>
      <c r="O104" s="77">
        <v>16</v>
      </c>
      <c r="P104" s="77">
        <v>16</v>
      </c>
      <c r="Q104" s="77">
        <v>7</v>
      </c>
      <c r="R104" s="77">
        <v>21</v>
      </c>
      <c r="S104" s="77">
        <v>63</v>
      </c>
      <c r="T104" s="77">
        <v>0.219</v>
      </c>
      <c r="U104" s="77">
        <v>1.17</v>
      </c>
      <c r="V104" s="77">
        <v>0</v>
      </c>
      <c r="W104" s="77">
        <v>0</v>
      </c>
      <c r="X104" s="77">
        <v>3</v>
      </c>
      <c r="Y104" s="77">
        <v>1</v>
      </c>
      <c r="Z104" s="77">
        <v>15</v>
      </c>
      <c r="AA104" s="77">
        <v>17</v>
      </c>
      <c r="AB104" s="77">
        <v>3</v>
      </c>
      <c r="AC104" s="77">
        <v>50</v>
      </c>
      <c r="AD104" s="77">
        <v>53</v>
      </c>
      <c r="AE104" s="77">
        <v>2</v>
      </c>
      <c r="AF104" s="77">
        <v>2</v>
      </c>
      <c r="AG104" s="77">
        <v>8</v>
      </c>
      <c r="AH104" s="77">
        <v>3</v>
      </c>
      <c r="AI104" s="77">
        <v>0</v>
      </c>
      <c r="AJ104" s="77">
        <v>236</v>
      </c>
      <c r="AK104" s="77">
        <v>960</v>
      </c>
      <c r="AL104" s="77">
        <v>0.75</v>
      </c>
      <c r="AM104" s="77">
        <v>0.94</v>
      </c>
      <c r="AN104" s="77">
        <v>0.29699999999999999</v>
      </c>
      <c r="AO104" s="77">
        <v>0.34300000000000003</v>
      </c>
      <c r="AP104" s="77">
        <v>0.63900000000000001</v>
      </c>
      <c r="AQ104" s="77">
        <v>9.89</v>
      </c>
      <c r="AR104" s="77">
        <v>3.3</v>
      </c>
      <c r="AS104" s="77">
        <v>7.22</v>
      </c>
      <c r="AT104" s="77">
        <v>3</v>
      </c>
      <c r="AU104" s="77">
        <v>16.739999999999998</v>
      </c>
    </row>
    <row r="105" spans="1:47" x14ac:dyDescent="0.2">
      <c r="A105" s="77">
        <v>3</v>
      </c>
      <c r="B105" s="78" t="s">
        <v>1193</v>
      </c>
      <c r="C105" s="77" t="s">
        <v>237</v>
      </c>
      <c r="D105" s="77"/>
      <c r="E105" s="77">
        <v>543278</v>
      </c>
      <c r="F105" s="77">
        <v>2</v>
      </c>
      <c r="G105" s="77">
        <v>1</v>
      </c>
      <c r="H105" s="77">
        <v>2.54</v>
      </c>
      <c r="I105" s="77">
        <v>38</v>
      </c>
      <c r="J105" s="77">
        <v>0</v>
      </c>
      <c r="K105" s="77">
        <v>0</v>
      </c>
      <c r="L105" s="77">
        <v>1</v>
      </c>
      <c r="M105" s="77">
        <v>39</v>
      </c>
      <c r="N105" s="77">
        <v>34</v>
      </c>
      <c r="O105" s="77">
        <v>12</v>
      </c>
      <c r="P105" s="77">
        <v>11</v>
      </c>
      <c r="Q105" s="77">
        <v>1</v>
      </c>
      <c r="R105" s="77">
        <v>20</v>
      </c>
      <c r="S105" s="77">
        <v>31</v>
      </c>
      <c r="T105" s="77">
        <v>0.23799999999999999</v>
      </c>
      <c r="U105" s="77">
        <v>1.38</v>
      </c>
      <c r="V105" s="77">
        <v>0</v>
      </c>
      <c r="W105" s="77">
        <v>0</v>
      </c>
      <c r="X105" s="77">
        <v>1</v>
      </c>
      <c r="Y105" s="77">
        <v>3</v>
      </c>
      <c r="Z105" s="77">
        <v>7</v>
      </c>
      <c r="AA105" s="77">
        <v>4</v>
      </c>
      <c r="AB105" s="77">
        <v>4</v>
      </c>
      <c r="AC105" s="77">
        <v>44</v>
      </c>
      <c r="AD105" s="77">
        <v>37</v>
      </c>
      <c r="AE105" s="77">
        <v>1</v>
      </c>
      <c r="AF105" s="77">
        <v>0</v>
      </c>
      <c r="AG105" s="77">
        <v>0</v>
      </c>
      <c r="AH105" s="77">
        <v>0</v>
      </c>
      <c r="AI105" s="77">
        <v>1</v>
      </c>
      <c r="AJ105" s="77">
        <v>167</v>
      </c>
      <c r="AK105" s="77">
        <v>643</v>
      </c>
      <c r="AL105" s="77">
        <v>0.66700000000000004</v>
      </c>
      <c r="AM105" s="77">
        <v>1.19</v>
      </c>
      <c r="AN105" s="77">
        <v>0.33100000000000002</v>
      </c>
      <c r="AO105" s="77">
        <v>0.28000000000000003</v>
      </c>
      <c r="AP105" s="77">
        <v>0.61099999999999999</v>
      </c>
      <c r="AQ105" s="77">
        <v>7.15</v>
      </c>
      <c r="AR105" s="77">
        <v>4.62</v>
      </c>
      <c r="AS105" s="77">
        <v>7.85</v>
      </c>
      <c r="AT105" s="77">
        <v>1.55</v>
      </c>
      <c r="AU105" s="77">
        <v>16.489999999999998</v>
      </c>
    </row>
    <row r="106" spans="1:47" x14ac:dyDescent="0.2">
      <c r="A106" s="77">
        <v>4</v>
      </c>
      <c r="B106" s="78" t="s">
        <v>1194</v>
      </c>
      <c r="C106" s="77" t="s">
        <v>237</v>
      </c>
      <c r="D106" s="77"/>
      <c r="E106" s="77">
        <v>594986</v>
      </c>
      <c r="F106" s="77">
        <v>2</v>
      </c>
      <c r="G106" s="77">
        <v>0</v>
      </c>
      <c r="H106" s="77">
        <v>2.61</v>
      </c>
      <c r="I106" s="77">
        <v>6</v>
      </c>
      <c r="J106" s="77">
        <v>1</v>
      </c>
      <c r="K106" s="77">
        <v>0</v>
      </c>
      <c r="L106" s="77">
        <v>0</v>
      </c>
      <c r="M106" s="77">
        <v>10.1</v>
      </c>
      <c r="N106" s="77">
        <v>10</v>
      </c>
      <c r="O106" s="77">
        <v>3</v>
      </c>
      <c r="P106" s="77">
        <v>3</v>
      </c>
      <c r="Q106" s="77">
        <v>0</v>
      </c>
      <c r="R106" s="77">
        <v>2</v>
      </c>
      <c r="S106" s="77">
        <v>4</v>
      </c>
      <c r="T106" s="77">
        <v>0.25600000000000001</v>
      </c>
      <c r="U106" s="77">
        <v>1.1599999999999999</v>
      </c>
      <c r="V106" s="77">
        <v>0</v>
      </c>
      <c r="W106" s="77">
        <v>0</v>
      </c>
      <c r="X106" s="77">
        <v>0</v>
      </c>
      <c r="Y106" s="77">
        <v>0</v>
      </c>
      <c r="Z106" s="77">
        <v>1</v>
      </c>
      <c r="AA106" s="77">
        <v>0</v>
      </c>
      <c r="AB106" s="77">
        <v>2</v>
      </c>
      <c r="AC106" s="77">
        <v>20</v>
      </c>
      <c r="AD106" s="77">
        <v>5</v>
      </c>
      <c r="AE106" s="77">
        <v>0</v>
      </c>
      <c r="AF106" s="77">
        <v>1</v>
      </c>
      <c r="AG106" s="77">
        <v>0</v>
      </c>
      <c r="AH106" s="77">
        <v>0</v>
      </c>
      <c r="AI106" s="77">
        <v>0</v>
      </c>
      <c r="AJ106" s="77">
        <v>41</v>
      </c>
      <c r="AK106" s="77">
        <v>163</v>
      </c>
      <c r="AL106" s="77">
        <v>1</v>
      </c>
      <c r="AM106" s="77">
        <v>4</v>
      </c>
      <c r="AN106" s="77">
        <v>0.29299999999999998</v>
      </c>
      <c r="AO106" s="77">
        <v>0.33300000000000002</v>
      </c>
      <c r="AP106" s="77">
        <v>0.626</v>
      </c>
      <c r="AQ106" s="77">
        <v>3.48</v>
      </c>
      <c r="AR106" s="77">
        <v>1.74</v>
      </c>
      <c r="AS106" s="77">
        <v>8.7100000000000009</v>
      </c>
      <c r="AT106" s="77">
        <v>2</v>
      </c>
      <c r="AU106" s="77">
        <v>15.77</v>
      </c>
    </row>
    <row r="107" spans="1:47" x14ac:dyDescent="0.2">
      <c r="A107" s="77">
        <v>5</v>
      </c>
      <c r="B107" s="78" t="s">
        <v>770</v>
      </c>
      <c r="C107" s="77" t="s">
        <v>237</v>
      </c>
      <c r="D107" s="77"/>
      <c r="E107" s="77">
        <v>453286</v>
      </c>
      <c r="F107" s="77">
        <v>18</v>
      </c>
      <c r="G107" s="77">
        <v>5</v>
      </c>
      <c r="H107" s="77">
        <v>3.15</v>
      </c>
      <c r="I107" s="77">
        <v>33</v>
      </c>
      <c r="J107" s="77">
        <v>33</v>
      </c>
      <c r="K107" s="77">
        <v>0</v>
      </c>
      <c r="L107" s="77">
        <v>0</v>
      </c>
      <c r="M107" s="77">
        <v>220.1</v>
      </c>
      <c r="N107" s="77">
        <v>196</v>
      </c>
      <c r="O107" s="77">
        <v>80</v>
      </c>
      <c r="P107" s="77">
        <v>77</v>
      </c>
      <c r="Q107" s="77">
        <v>18</v>
      </c>
      <c r="R107" s="77">
        <v>63</v>
      </c>
      <c r="S107" s="77">
        <v>252</v>
      </c>
      <c r="T107" s="77">
        <v>0.23799999999999999</v>
      </c>
      <c r="U107" s="77">
        <v>1.18</v>
      </c>
      <c r="V107" s="77">
        <v>1</v>
      </c>
      <c r="W107" s="77">
        <v>1</v>
      </c>
      <c r="X107" s="77">
        <v>6</v>
      </c>
      <c r="Y107" s="77">
        <v>1</v>
      </c>
      <c r="Z107" s="77">
        <v>0</v>
      </c>
      <c r="AA107" s="77">
        <v>0</v>
      </c>
      <c r="AB107" s="77">
        <v>15</v>
      </c>
      <c r="AC107" s="77">
        <v>161</v>
      </c>
      <c r="AD107" s="77">
        <v>226</v>
      </c>
      <c r="AE107" s="77">
        <v>10</v>
      </c>
      <c r="AF107" s="77">
        <v>1</v>
      </c>
      <c r="AG107" s="77">
        <v>13</v>
      </c>
      <c r="AH107" s="77">
        <v>10</v>
      </c>
      <c r="AI107" s="77">
        <v>0</v>
      </c>
      <c r="AJ107" s="77">
        <v>904</v>
      </c>
      <c r="AK107" s="77">
        <v>3638</v>
      </c>
      <c r="AL107" s="77">
        <v>0.78300000000000003</v>
      </c>
      <c r="AM107" s="77">
        <v>0.71</v>
      </c>
      <c r="AN107" s="77">
        <v>0.29399999999999998</v>
      </c>
      <c r="AO107" s="77">
        <v>0.36799999999999999</v>
      </c>
      <c r="AP107" s="77">
        <v>0.66300000000000003</v>
      </c>
      <c r="AQ107" s="77">
        <v>10.29</v>
      </c>
      <c r="AR107" s="77">
        <v>2.57</v>
      </c>
      <c r="AS107" s="77">
        <v>8.01</v>
      </c>
      <c r="AT107" s="77">
        <v>4</v>
      </c>
      <c r="AU107" s="77">
        <v>16.510000000000002</v>
      </c>
    </row>
    <row r="108" spans="1:47" x14ac:dyDescent="0.2">
      <c r="A108" s="77">
        <v>6</v>
      </c>
      <c r="B108" s="78" t="s">
        <v>769</v>
      </c>
      <c r="C108" s="77" t="s">
        <v>237</v>
      </c>
      <c r="D108" s="77"/>
      <c r="E108" s="77">
        <v>434671</v>
      </c>
      <c r="F108" s="77">
        <v>8</v>
      </c>
      <c r="G108" s="77">
        <v>5</v>
      </c>
      <c r="H108" s="77">
        <v>3.43</v>
      </c>
      <c r="I108" s="77">
        <v>22</v>
      </c>
      <c r="J108" s="77">
        <v>21</v>
      </c>
      <c r="K108" s="77">
        <v>0</v>
      </c>
      <c r="L108" s="77">
        <v>0</v>
      </c>
      <c r="M108" s="77">
        <v>126</v>
      </c>
      <c r="N108" s="77">
        <v>108</v>
      </c>
      <c r="O108" s="77">
        <v>55</v>
      </c>
      <c r="P108" s="77">
        <v>48</v>
      </c>
      <c r="Q108" s="77">
        <v>4</v>
      </c>
      <c r="R108" s="77">
        <v>30</v>
      </c>
      <c r="S108" s="77">
        <v>102</v>
      </c>
      <c r="T108" s="77">
        <v>0.22800000000000001</v>
      </c>
      <c r="U108" s="77">
        <v>1.1000000000000001</v>
      </c>
      <c r="V108" s="77">
        <v>0</v>
      </c>
      <c r="W108" s="77">
        <v>0</v>
      </c>
      <c r="X108" s="77">
        <v>3</v>
      </c>
      <c r="Y108" s="77">
        <v>1</v>
      </c>
      <c r="Z108" s="77">
        <v>0</v>
      </c>
      <c r="AA108" s="77">
        <v>0</v>
      </c>
      <c r="AB108" s="77">
        <v>8</v>
      </c>
      <c r="AC108" s="77">
        <v>141</v>
      </c>
      <c r="AD108" s="77">
        <v>130</v>
      </c>
      <c r="AE108" s="77">
        <v>5</v>
      </c>
      <c r="AF108" s="77">
        <v>0</v>
      </c>
      <c r="AG108" s="77">
        <v>13</v>
      </c>
      <c r="AH108" s="77">
        <v>3</v>
      </c>
      <c r="AI108" s="77">
        <v>1</v>
      </c>
      <c r="AJ108" s="77">
        <v>514</v>
      </c>
      <c r="AK108" s="77">
        <v>2097</v>
      </c>
      <c r="AL108" s="77">
        <v>0.61499999999999999</v>
      </c>
      <c r="AM108" s="77">
        <v>1.08</v>
      </c>
      <c r="AN108" s="77">
        <v>0.27600000000000002</v>
      </c>
      <c r="AO108" s="77">
        <v>0.32300000000000001</v>
      </c>
      <c r="AP108" s="77">
        <v>0.59899999999999998</v>
      </c>
      <c r="AQ108" s="77">
        <v>7.29</v>
      </c>
      <c r="AR108" s="77">
        <v>2.14</v>
      </c>
      <c r="AS108" s="77">
        <v>7.71</v>
      </c>
      <c r="AT108" s="77">
        <v>3.4</v>
      </c>
      <c r="AU108" s="77">
        <v>16.64</v>
      </c>
    </row>
    <row r="109" spans="1:47" x14ac:dyDescent="0.2">
      <c r="A109" s="77">
        <v>7</v>
      </c>
      <c r="B109" s="78" t="s">
        <v>777</v>
      </c>
      <c r="C109" s="77" t="s">
        <v>237</v>
      </c>
      <c r="D109" s="77"/>
      <c r="E109" s="77">
        <v>519144</v>
      </c>
      <c r="F109" s="77">
        <v>15</v>
      </c>
      <c r="G109" s="77">
        <v>13</v>
      </c>
      <c r="H109" s="77">
        <v>3.43</v>
      </c>
      <c r="I109" s="77">
        <v>32</v>
      </c>
      <c r="J109" s="77">
        <v>31</v>
      </c>
      <c r="K109" s="77">
        <v>0</v>
      </c>
      <c r="L109" s="77">
        <v>0</v>
      </c>
      <c r="M109" s="77">
        <v>204.2</v>
      </c>
      <c r="N109" s="77">
        <v>211</v>
      </c>
      <c r="O109" s="77">
        <v>89</v>
      </c>
      <c r="P109" s="77">
        <v>78</v>
      </c>
      <c r="Q109" s="77">
        <v>18</v>
      </c>
      <c r="R109" s="77">
        <v>41</v>
      </c>
      <c r="S109" s="77">
        <v>129</v>
      </c>
      <c r="T109" s="77">
        <v>0.26800000000000002</v>
      </c>
      <c r="U109" s="77">
        <v>1.23</v>
      </c>
      <c r="V109" s="77">
        <v>3</v>
      </c>
      <c r="W109" s="77">
        <v>3</v>
      </c>
      <c r="X109" s="77">
        <v>4</v>
      </c>
      <c r="Y109" s="77">
        <v>4</v>
      </c>
      <c r="Z109" s="77">
        <v>1</v>
      </c>
      <c r="AA109" s="77">
        <v>0</v>
      </c>
      <c r="AB109" s="77">
        <v>30</v>
      </c>
      <c r="AC109" s="77">
        <v>258</v>
      </c>
      <c r="AD109" s="77">
        <v>197</v>
      </c>
      <c r="AE109" s="77">
        <v>0</v>
      </c>
      <c r="AF109" s="77">
        <v>0</v>
      </c>
      <c r="AG109" s="77">
        <v>7</v>
      </c>
      <c r="AH109" s="77">
        <v>7</v>
      </c>
      <c r="AI109" s="77">
        <v>0</v>
      </c>
      <c r="AJ109" s="77">
        <v>840</v>
      </c>
      <c r="AK109" s="77">
        <v>3055</v>
      </c>
      <c r="AL109" s="77">
        <v>0.53600000000000003</v>
      </c>
      <c r="AM109" s="77">
        <v>1.31</v>
      </c>
      <c r="AN109" s="77">
        <v>0.30599999999999999</v>
      </c>
      <c r="AO109" s="77">
        <v>0.40600000000000003</v>
      </c>
      <c r="AP109" s="77">
        <v>0.71199999999999997</v>
      </c>
      <c r="AQ109" s="77">
        <v>5.67</v>
      </c>
      <c r="AR109" s="77">
        <v>1.8</v>
      </c>
      <c r="AS109" s="77">
        <v>9.2799999999999994</v>
      </c>
      <c r="AT109" s="77">
        <v>3.15</v>
      </c>
      <c r="AU109" s="77">
        <v>14.93</v>
      </c>
    </row>
    <row r="110" spans="1:47" x14ac:dyDescent="0.2">
      <c r="A110" s="77">
        <v>8</v>
      </c>
      <c r="B110" s="78" t="s">
        <v>856</v>
      </c>
      <c r="C110" s="77" t="s">
        <v>237</v>
      </c>
      <c r="D110" s="77"/>
      <c r="E110" s="77">
        <v>501955</v>
      </c>
      <c r="F110" s="77">
        <v>2</v>
      </c>
      <c r="G110" s="77">
        <v>5</v>
      </c>
      <c r="H110" s="77">
        <v>3.57</v>
      </c>
      <c r="I110" s="77">
        <v>69</v>
      </c>
      <c r="J110" s="77">
        <v>0</v>
      </c>
      <c r="K110" s="77">
        <v>2</v>
      </c>
      <c r="L110" s="77">
        <v>6</v>
      </c>
      <c r="M110" s="77">
        <v>63</v>
      </c>
      <c r="N110" s="77">
        <v>57</v>
      </c>
      <c r="O110" s="77">
        <v>26</v>
      </c>
      <c r="P110" s="77">
        <v>25</v>
      </c>
      <c r="Q110" s="77">
        <v>3</v>
      </c>
      <c r="R110" s="77">
        <v>24</v>
      </c>
      <c r="S110" s="77">
        <v>59</v>
      </c>
      <c r="T110" s="77">
        <v>0.245</v>
      </c>
      <c r="U110" s="77">
        <v>1.29</v>
      </c>
      <c r="V110" s="77">
        <v>0</v>
      </c>
      <c r="W110" s="77">
        <v>0</v>
      </c>
      <c r="X110" s="77">
        <v>3</v>
      </c>
      <c r="Y110" s="77">
        <v>3</v>
      </c>
      <c r="Z110" s="77">
        <v>10</v>
      </c>
      <c r="AA110" s="77">
        <v>29</v>
      </c>
      <c r="AB110" s="77">
        <v>8</v>
      </c>
      <c r="AC110" s="77">
        <v>73</v>
      </c>
      <c r="AD110" s="77">
        <v>47</v>
      </c>
      <c r="AE110" s="77">
        <v>3</v>
      </c>
      <c r="AF110" s="77">
        <v>0</v>
      </c>
      <c r="AG110" s="77">
        <v>7</v>
      </c>
      <c r="AH110" s="77">
        <v>2</v>
      </c>
      <c r="AI110" s="77">
        <v>0</v>
      </c>
      <c r="AJ110" s="77">
        <v>263</v>
      </c>
      <c r="AK110" s="77">
        <v>1039</v>
      </c>
      <c r="AL110" s="77">
        <v>0.28599999999999998</v>
      </c>
      <c r="AM110" s="77">
        <v>1.55</v>
      </c>
      <c r="AN110" s="77">
        <v>0.32100000000000001</v>
      </c>
      <c r="AO110" s="77">
        <v>0.32600000000000001</v>
      </c>
      <c r="AP110" s="77">
        <v>0.64700000000000002</v>
      </c>
      <c r="AQ110" s="77">
        <v>8.43</v>
      </c>
      <c r="AR110" s="77">
        <v>3.43</v>
      </c>
      <c r="AS110" s="77">
        <v>8.14</v>
      </c>
      <c r="AT110" s="77">
        <v>2.46</v>
      </c>
      <c r="AU110" s="77">
        <v>16.489999999999998</v>
      </c>
    </row>
    <row r="111" spans="1:47" x14ac:dyDescent="0.2">
      <c r="A111" s="77">
        <v>9</v>
      </c>
      <c r="B111" s="78" t="s">
        <v>919</v>
      </c>
      <c r="C111" s="77" t="s">
        <v>237</v>
      </c>
      <c r="D111" s="77"/>
      <c r="E111" s="77">
        <v>456034</v>
      </c>
      <c r="F111" s="77">
        <v>4</v>
      </c>
      <c r="G111" s="77">
        <v>4</v>
      </c>
      <c r="H111" s="77">
        <v>3.59</v>
      </c>
      <c r="I111" s="77">
        <v>11</v>
      </c>
      <c r="J111" s="77">
        <v>11</v>
      </c>
      <c r="K111" s="77">
        <v>0</v>
      </c>
      <c r="L111" s="77">
        <v>0</v>
      </c>
      <c r="M111" s="77">
        <v>77.2</v>
      </c>
      <c r="N111" s="77">
        <v>74</v>
      </c>
      <c r="O111" s="77">
        <v>32</v>
      </c>
      <c r="P111" s="77">
        <v>31</v>
      </c>
      <c r="Q111" s="77">
        <v>5</v>
      </c>
      <c r="R111" s="77">
        <v>15</v>
      </c>
      <c r="S111" s="77">
        <v>82</v>
      </c>
      <c r="T111" s="77">
        <v>0.24299999999999999</v>
      </c>
      <c r="U111" s="77">
        <v>1.1499999999999999</v>
      </c>
      <c r="V111" s="77">
        <v>1</v>
      </c>
      <c r="W111" s="77">
        <v>0</v>
      </c>
      <c r="X111" s="77">
        <v>0</v>
      </c>
      <c r="Y111" s="77">
        <v>0</v>
      </c>
      <c r="Z111" s="77">
        <v>0</v>
      </c>
      <c r="AA111" s="77">
        <v>0</v>
      </c>
      <c r="AB111" s="77">
        <v>3</v>
      </c>
      <c r="AC111" s="77">
        <v>70</v>
      </c>
      <c r="AD111" s="77">
        <v>79</v>
      </c>
      <c r="AE111" s="77">
        <v>0</v>
      </c>
      <c r="AF111" s="77">
        <v>0</v>
      </c>
      <c r="AG111" s="77">
        <v>4</v>
      </c>
      <c r="AH111" s="77">
        <v>1</v>
      </c>
      <c r="AI111" s="77">
        <v>0</v>
      </c>
      <c r="AJ111" s="77">
        <v>320</v>
      </c>
      <c r="AK111" s="77">
        <v>1166</v>
      </c>
      <c r="AL111" s="77">
        <v>0.5</v>
      </c>
      <c r="AM111" s="77">
        <v>0.89</v>
      </c>
      <c r="AN111" s="77">
        <v>0.27900000000000003</v>
      </c>
      <c r="AO111" s="77">
        <v>0.36799999999999999</v>
      </c>
      <c r="AP111" s="77">
        <v>0.64700000000000002</v>
      </c>
      <c r="AQ111" s="77">
        <v>9.5</v>
      </c>
      <c r="AR111" s="77">
        <v>1.74</v>
      </c>
      <c r="AS111" s="77">
        <v>8.58</v>
      </c>
      <c r="AT111" s="77">
        <v>5.47</v>
      </c>
      <c r="AU111" s="77">
        <v>15.01</v>
      </c>
    </row>
    <row r="112" spans="1:47" x14ac:dyDescent="0.2">
      <c r="A112" s="77">
        <v>10</v>
      </c>
      <c r="B112" s="78" t="s">
        <v>1195</v>
      </c>
      <c r="C112" s="77" t="s">
        <v>237</v>
      </c>
      <c r="D112" s="77"/>
      <c r="E112" s="77">
        <v>519003</v>
      </c>
      <c r="F112" s="77">
        <v>0</v>
      </c>
      <c r="G112" s="77">
        <v>0</v>
      </c>
      <c r="H112" s="77">
        <v>3.86</v>
      </c>
      <c r="I112" s="77">
        <v>14</v>
      </c>
      <c r="J112" s="77">
        <v>0</v>
      </c>
      <c r="K112" s="77">
        <v>0</v>
      </c>
      <c r="L112" s="77">
        <v>0</v>
      </c>
      <c r="M112" s="77">
        <v>14</v>
      </c>
      <c r="N112" s="77">
        <v>21</v>
      </c>
      <c r="O112" s="77">
        <v>6</v>
      </c>
      <c r="P112" s="77">
        <v>6</v>
      </c>
      <c r="Q112" s="77">
        <v>0</v>
      </c>
      <c r="R112" s="77">
        <v>13</v>
      </c>
      <c r="S112" s="77">
        <v>11</v>
      </c>
      <c r="T112" s="77">
        <v>0.34399999999999997</v>
      </c>
      <c r="U112" s="77">
        <v>2.4300000000000002</v>
      </c>
      <c r="V112" s="77">
        <v>0</v>
      </c>
      <c r="W112" s="77">
        <v>0</v>
      </c>
      <c r="X112" s="77">
        <v>0</v>
      </c>
      <c r="Y112" s="77">
        <v>3</v>
      </c>
      <c r="Z112" s="77">
        <v>4</v>
      </c>
      <c r="AA112" s="77">
        <v>0</v>
      </c>
      <c r="AB112" s="77">
        <v>2</v>
      </c>
      <c r="AC112" s="77">
        <v>18</v>
      </c>
      <c r="AD112" s="77">
        <v>11</v>
      </c>
      <c r="AE112" s="77">
        <v>0</v>
      </c>
      <c r="AF112" s="77">
        <v>0</v>
      </c>
      <c r="AG112" s="77">
        <v>0</v>
      </c>
      <c r="AH112" s="77">
        <v>0</v>
      </c>
      <c r="AI112" s="77">
        <v>0</v>
      </c>
      <c r="AJ112" s="77">
        <v>74</v>
      </c>
      <c r="AK112" s="77">
        <v>254</v>
      </c>
      <c r="AL112" s="77" t="s">
        <v>342</v>
      </c>
      <c r="AM112" s="77">
        <v>1.64</v>
      </c>
      <c r="AN112" s="77">
        <v>0.45900000000000002</v>
      </c>
      <c r="AO112" s="77">
        <v>0.443</v>
      </c>
      <c r="AP112" s="77">
        <v>0.90200000000000002</v>
      </c>
      <c r="AQ112" s="77">
        <v>7.07</v>
      </c>
      <c r="AR112" s="77">
        <v>8.36</v>
      </c>
      <c r="AS112" s="77">
        <v>13.5</v>
      </c>
      <c r="AT112" s="77">
        <v>0.85</v>
      </c>
      <c r="AU112" s="77">
        <v>18.14</v>
      </c>
    </row>
    <row r="113" spans="1:47" x14ac:dyDescent="0.2">
      <c r="A113" s="77">
        <v>11</v>
      </c>
      <c r="B113" s="78" t="s">
        <v>780</v>
      </c>
      <c r="C113" s="77" t="s">
        <v>237</v>
      </c>
      <c r="D113" s="77"/>
      <c r="E113" s="77">
        <v>457435</v>
      </c>
      <c r="F113" s="77">
        <v>5</v>
      </c>
      <c r="G113" s="77">
        <v>2</v>
      </c>
      <c r="H113" s="77">
        <v>3.88</v>
      </c>
      <c r="I113" s="77">
        <v>62</v>
      </c>
      <c r="J113" s="77">
        <v>0</v>
      </c>
      <c r="K113" s="77">
        <v>1</v>
      </c>
      <c r="L113" s="77">
        <v>2</v>
      </c>
      <c r="M113" s="77">
        <v>58</v>
      </c>
      <c r="N113" s="77">
        <v>69</v>
      </c>
      <c r="O113" s="77">
        <v>28</v>
      </c>
      <c r="P113" s="77">
        <v>25</v>
      </c>
      <c r="Q113" s="77">
        <v>5</v>
      </c>
      <c r="R113" s="77">
        <v>20</v>
      </c>
      <c r="S113" s="77">
        <v>41</v>
      </c>
      <c r="T113" s="77">
        <v>0.29899999999999999</v>
      </c>
      <c r="U113" s="77">
        <v>1.53</v>
      </c>
      <c r="V113" s="77">
        <v>0</v>
      </c>
      <c r="W113" s="77">
        <v>0</v>
      </c>
      <c r="X113" s="77">
        <v>2</v>
      </c>
      <c r="Y113" s="77">
        <v>2</v>
      </c>
      <c r="Z113" s="77">
        <v>24</v>
      </c>
      <c r="AA113" s="77">
        <v>5</v>
      </c>
      <c r="AB113" s="77">
        <v>8</v>
      </c>
      <c r="AC113" s="77">
        <v>79</v>
      </c>
      <c r="AD113" s="77">
        <v>45</v>
      </c>
      <c r="AE113" s="77">
        <v>1</v>
      </c>
      <c r="AF113" s="77">
        <v>0</v>
      </c>
      <c r="AG113" s="77">
        <v>5</v>
      </c>
      <c r="AH113" s="77">
        <v>2</v>
      </c>
      <c r="AI113" s="77">
        <v>1</v>
      </c>
      <c r="AJ113" s="77">
        <v>257</v>
      </c>
      <c r="AK113" s="77">
        <v>941</v>
      </c>
      <c r="AL113" s="77">
        <v>0.71399999999999997</v>
      </c>
      <c r="AM113" s="77">
        <v>1.76</v>
      </c>
      <c r="AN113" s="77">
        <v>0.35699999999999998</v>
      </c>
      <c r="AO113" s="77">
        <v>0.433</v>
      </c>
      <c r="AP113" s="77">
        <v>0.79</v>
      </c>
      <c r="AQ113" s="77">
        <v>6.36</v>
      </c>
      <c r="AR113" s="77">
        <v>3.1</v>
      </c>
      <c r="AS113" s="77">
        <v>10.71</v>
      </c>
      <c r="AT113" s="77">
        <v>2.0499999999999998</v>
      </c>
      <c r="AU113" s="77">
        <v>16.22</v>
      </c>
    </row>
    <row r="114" spans="1:47" x14ac:dyDescent="0.2">
      <c r="A114" s="77">
        <v>12</v>
      </c>
      <c r="B114" s="78" t="s">
        <v>768</v>
      </c>
      <c r="C114" s="77" t="s">
        <v>237</v>
      </c>
      <c r="D114" s="77"/>
      <c r="E114" s="77">
        <v>592767</v>
      </c>
      <c r="F114" s="77">
        <v>6</v>
      </c>
      <c r="G114" s="77">
        <v>9</v>
      </c>
      <c r="H114" s="77">
        <v>3.93</v>
      </c>
      <c r="I114" s="77">
        <v>21</v>
      </c>
      <c r="J114" s="77">
        <v>18</v>
      </c>
      <c r="K114" s="77">
        <v>0</v>
      </c>
      <c r="L114" s="77">
        <v>0</v>
      </c>
      <c r="M114" s="77">
        <v>105.1</v>
      </c>
      <c r="N114" s="77">
        <v>111</v>
      </c>
      <c r="O114" s="77">
        <v>48</v>
      </c>
      <c r="P114" s="77">
        <v>46</v>
      </c>
      <c r="Q114" s="77">
        <v>14</v>
      </c>
      <c r="R114" s="77">
        <v>31</v>
      </c>
      <c r="S114" s="77">
        <v>89</v>
      </c>
      <c r="T114" s="77">
        <v>0.27100000000000002</v>
      </c>
      <c r="U114" s="77">
        <v>1.35</v>
      </c>
      <c r="V114" s="77">
        <v>0</v>
      </c>
      <c r="W114" s="77">
        <v>0</v>
      </c>
      <c r="X114" s="77">
        <v>1</v>
      </c>
      <c r="Y114" s="77">
        <v>1</v>
      </c>
      <c r="Z114" s="77">
        <v>0</v>
      </c>
      <c r="AA114" s="77">
        <v>1</v>
      </c>
      <c r="AB114" s="77">
        <v>8</v>
      </c>
      <c r="AC114" s="77">
        <v>87</v>
      </c>
      <c r="AD114" s="77">
        <v>126</v>
      </c>
      <c r="AE114" s="77">
        <v>4</v>
      </c>
      <c r="AF114" s="77">
        <v>0</v>
      </c>
      <c r="AG114" s="77">
        <v>11</v>
      </c>
      <c r="AH114" s="77">
        <v>6</v>
      </c>
      <c r="AI114" s="77">
        <v>5</v>
      </c>
      <c r="AJ114" s="77">
        <v>445</v>
      </c>
      <c r="AK114" s="77">
        <v>1879</v>
      </c>
      <c r="AL114" s="77">
        <v>0.4</v>
      </c>
      <c r="AM114" s="77">
        <v>0.69</v>
      </c>
      <c r="AN114" s="77">
        <v>0.32100000000000001</v>
      </c>
      <c r="AO114" s="77">
        <v>0.44900000000000001</v>
      </c>
      <c r="AP114" s="77">
        <v>0.77</v>
      </c>
      <c r="AQ114" s="77">
        <v>7.6</v>
      </c>
      <c r="AR114" s="77">
        <v>2.65</v>
      </c>
      <c r="AS114" s="77">
        <v>9.48</v>
      </c>
      <c r="AT114" s="77">
        <v>2.87</v>
      </c>
      <c r="AU114" s="77">
        <v>17.84</v>
      </c>
    </row>
    <row r="115" spans="1:47" x14ac:dyDescent="0.2">
      <c r="A115" s="77">
        <v>13</v>
      </c>
      <c r="B115" s="78" t="s">
        <v>776</v>
      </c>
      <c r="C115" s="77" t="s">
        <v>237</v>
      </c>
      <c r="D115" s="77"/>
      <c r="E115" s="77">
        <v>519175</v>
      </c>
      <c r="F115" s="77">
        <v>0</v>
      </c>
      <c r="G115" s="77">
        <v>1</v>
      </c>
      <c r="H115" s="77">
        <v>4.18</v>
      </c>
      <c r="I115" s="77">
        <v>32</v>
      </c>
      <c r="J115" s="77">
        <v>0</v>
      </c>
      <c r="K115" s="77">
        <v>0</v>
      </c>
      <c r="L115" s="77">
        <v>0</v>
      </c>
      <c r="M115" s="77">
        <v>32.1</v>
      </c>
      <c r="N115" s="77">
        <v>39</v>
      </c>
      <c r="O115" s="77">
        <v>19</v>
      </c>
      <c r="P115" s="77">
        <v>15</v>
      </c>
      <c r="Q115" s="77">
        <v>2</v>
      </c>
      <c r="R115" s="77">
        <v>12</v>
      </c>
      <c r="S115" s="77">
        <v>26</v>
      </c>
      <c r="T115" s="77">
        <v>0.30199999999999999</v>
      </c>
      <c r="U115" s="77">
        <v>1.58</v>
      </c>
      <c r="V115" s="77">
        <v>0</v>
      </c>
      <c r="W115" s="77">
        <v>0</v>
      </c>
      <c r="X115" s="77">
        <v>3</v>
      </c>
      <c r="Y115" s="77">
        <v>1</v>
      </c>
      <c r="Z115" s="77">
        <v>9</v>
      </c>
      <c r="AA115" s="77">
        <v>4</v>
      </c>
      <c r="AB115" s="77">
        <v>8</v>
      </c>
      <c r="AC115" s="77">
        <v>39</v>
      </c>
      <c r="AD115" s="77">
        <v>26</v>
      </c>
      <c r="AE115" s="77">
        <v>1</v>
      </c>
      <c r="AF115" s="77">
        <v>1</v>
      </c>
      <c r="AG115" s="77">
        <v>5</v>
      </c>
      <c r="AH115" s="77">
        <v>2</v>
      </c>
      <c r="AI115" s="77">
        <v>0</v>
      </c>
      <c r="AJ115" s="77">
        <v>145</v>
      </c>
      <c r="AK115" s="77">
        <v>583</v>
      </c>
      <c r="AL115" s="77">
        <v>0</v>
      </c>
      <c r="AM115" s="77">
        <v>1.5</v>
      </c>
      <c r="AN115" s="77">
        <v>0.372</v>
      </c>
      <c r="AO115" s="77">
        <v>0.40300000000000002</v>
      </c>
      <c r="AP115" s="77">
        <v>0.77600000000000002</v>
      </c>
      <c r="AQ115" s="77">
        <v>7.24</v>
      </c>
      <c r="AR115" s="77">
        <v>3.34</v>
      </c>
      <c r="AS115" s="77">
        <v>10.86</v>
      </c>
      <c r="AT115" s="77">
        <v>2.17</v>
      </c>
      <c r="AU115" s="77">
        <v>18.03</v>
      </c>
    </row>
    <row r="116" spans="1:47" x14ac:dyDescent="0.2">
      <c r="A116" s="77">
        <v>14</v>
      </c>
      <c r="B116" s="78" t="s">
        <v>1196</v>
      </c>
      <c r="C116" s="77" t="s">
        <v>237</v>
      </c>
      <c r="D116" s="77"/>
      <c r="E116" s="77">
        <v>543456</v>
      </c>
      <c r="F116" s="77">
        <v>1</v>
      </c>
      <c r="G116" s="77">
        <v>2</v>
      </c>
      <c r="H116" s="77">
        <v>4.3499999999999996</v>
      </c>
      <c r="I116" s="77">
        <v>7</v>
      </c>
      <c r="J116" s="77">
        <v>6</v>
      </c>
      <c r="K116" s="77">
        <v>0</v>
      </c>
      <c r="L116" s="77">
        <v>0</v>
      </c>
      <c r="M116" s="77">
        <v>39.1</v>
      </c>
      <c r="N116" s="77">
        <v>35</v>
      </c>
      <c r="O116" s="77">
        <v>20</v>
      </c>
      <c r="P116" s="77">
        <v>19</v>
      </c>
      <c r="Q116" s="77">
        <v>3</v>
      </c>
      <c r="R116" s="77">
        <v>14</v>
      </c>
      <c r="S116" s="77">
        <v>27</v>
      </c>
      <c r="T116" s="77">
        <v>0.23599999999999999</v>
      </c>
      <c r="U116" s="77">
        <v>1.25</v>
      </c>
      <c r="V116" s="77">
        <v>0</v>
      </c>
      <c r="W116" s="77">
        <v>0</v>
      </c>
      <c r="X116" s="77">
        <v>0</v>
      </c>
      <c r="Y116" s="77">
        <v>2</v>
      </c>
      <c r="Z116" s="77">
        <v>1</v>
      </c>
      <c r="AA116" s="77">
        <v>0</v>
      </c>
      <c r="AB116" s="77">
        <v>2</v>
      </c>
      <c r="AC116" s="77">
        <v>41</v>
      </c>
      <c r="AD116" s="77">
        <v>47</v>
      </c>
      <c r="AE116" s="77">
        <v>0</v>
      </c>
      <c r="AF116" s="77">
        <v>0</v>
      </c>
      <c r="AG116" s="77">
        <v>2</v>
      </c>
      <c r="AH116" s="77">
        <v>1</v>
      </c>
      <c r="AI116" s="77">
        <v>0</v>
      </c>
      <c r="AJ116" s="77">
        <v>164</v>
      </c>
      <c r="AK116" s="77">
        <v>630</v>
      </c>
      <c r="AL116" s="77">
        <v>0.33300000000000002</v>
      </c>
      <c r="AM116" s="77">
        <v>0.87</v>
      </c>
      <c r="AN116" s="77">
        <v>0.30099999999999999</v>
      </c>
      <c r="AO116" s="77">
        <v>0.36499999999999999</v>
      </c>
      <c r="AP116" s="77">
        <v>0.66500000000000004</v>
      </c>
      <c r="AQ116" s="77">
        <v>6.18</v>
      </c>
      <c r="AR116" s="77">
        <v>3.2</v>
      </c>
      <c r="AS116" s="77">
        <v>8.01</v>
      </c>
      <c r="AT116" s="77">
        <v>1.93</v>
      </c>
      <c r="AU116" s="77">
        <v>16.02</v>
      </c>
    </row>
    <row r="117" spans="1:47" x14ac:dyDescent="0.2">
      <c r="A117" s="77">
        <v>15</v>
      </c>
      <c r="B117" s="78" t="s">
        <v>1197</v>
      </c>
      <c r="C117" s="77" t="s">
        <v>237</v>
      </c>
      <c r="D117" s="77"/>
      <c r="E117" s="77">
        <v>519445</v>
      </c>
      <c r="F117" s="77">
        <v>0</v>
      </c>
      <c r="G117" s="77">
        <v>0</v>
      </c>
      <c r="H117" s="77">
        <v>4.5</v>
      </c>
      <c r="I117" s="77">
        <v>2</v>
      </c>
      <c r="J117" s="77">
        <v>0</v>
      </c>
      <c r="K117" s="77">
        <v>0</v>
      </c>
      <c r="L117" s="77">
        <v>0</v>
      </c>
      <c r="M117" s="77">
        <v>2</v>
      </c>
      <c r="N117" s="77">
        <v>4</v>
      </c>
      <c r="O117" s="77">
        <v>1</v>
      </c>
      <c r="P117" s="77">
        <v>1</v>
      </c>
      <c r="Q117" s="77">
        <v>0</v>
      </c>
      <c r="R117" s="77">
        <v>0</v>
      </c>
      <c r="S117" s="77">
        <v>2</v>
      </c>
      <c r="T117" s="77">
        <v>0.4</v>
      </c>
      <c r="U117" s="77">
        <v>2</v>
      </c>
      <c r="V117" s="77">
        <v>0</v>
      </c>
      <c r="W117" s="77">
        <v>0</v>
      </c>
      <c r="X117" s="77">
        <v>0</v>
      </c>
      <c r="Y117" s="77">
        <v>0</v>
      </c>
      <c r="Z117" s="77">
        <v>2</v>
      </c>
      <c r="AA117" s="77">
        <v>0</v>
      </c>
      <c r="AB117" s="77">
        <v>0</v>
      </c>
      <c r="AC117" s="77">
        <v>3</v>
      </c>
      <c r="AD117" s="77">
        <v>1</v>
      </c>
      <c r="AE117" s="77">
        <v>0</v>
      </c>
      <c r="AF117" s="77">
        <v>0</v>
      </c>
      <c r="AG117" s="77">
        <v>0</v>
      </c>
      <c r="AH117" s="77">
        <v>0</v>
      </c>
      <c r="AI117" s="77">
        <v>0</v>
      </c>
      <c r="AJ117" s="77">
        <v>10</v>
      </c>
      <c r="AK117" s="77">
        <v>36</v>
      </c>
      <c r="AL117" s="77" t="s">
        <v>342</v>
      </c>
      <c r="AM117" s="77">
        <v>3</v>
      </c>
      <c r="AN117" s="77">
        <v>0.4</v>
      </c>
      <c r="AO117" s="77">
        <v>0.6</v>
      </c>
      <c r="AP117" s="77">
        <v>1</v>
      </c>
      <c r="AQ117" s="77">
        <v>9</v>
      </c>
      <c r="AR117" s="77">
        <v>0</v>
      </c>
      <c r="AS117" s="77">
        <v>18</v>
      </c>
      <c r="AT117" s="77" t="s">
        <v>342</v>
      </c>
      <c r="AU117" s="77">
        <v>18</v>
      </c>
    </row>
    <row r="118" spans="1:47" x14ac:dyDescent="0.2">
      <c r="A118" s="77">
        <v>16</v>
      </c>
      <c r="B118" s="78" t="s">
        <v>773</v>
      </c>
      <c r="C118" s="77" t="s">
        <v>237</v>
      </c>
      <c r="D118" s="77"/>
      <c r="E118" s="77">
        <v>434378</v>
      </c>
      <c r="F118" s="77">
        <v>15</v>
      </c>
      <c r="G118" s="77">
        <v>12</v>
      </c>
      <c r="H118" s="77">
        <v>4.54</v>
      </c>
      <c r="I118" s="77">
        <v>32</v>
      </c>
      <c r="J118" s="77">
        <v>32</v>
      </c>
      <c r="K118" s="77">
        <v>0</v>
      </c>
      <c r="L118" s="77">
        <v>0</v>
      </c>
      <c r="M118" s="77">
        <v>206</v>
      </c>
      <c r="N118" s="77">
        <v>223</v>
      </c>
      <c r="O118" s="77">
        <v>114</v>
      </c>
      <c r="P118" s="77">
        <v>104</v>
      </c>
      <c r="Q118" s="77">
        <v>18</v>
      </c>
      <c r="R118" s="77">
        <v>65</v>
      </c>
      <c r="S118" s="77">
        <v>159</v>
      </c>
      <c r="T118" s="77">
        <v>0.27500000000000002</v>
      </c>
      <c r="U118" s="77">
        <v>1.4</v>
      </c>
      <c r="V118" s="77">
        <v>0</v>
      </c>
      <c r="W118" s="77">
        <v>0</v>
      </c>
      <c r="X118" s="77">
        <v>5</v>
      </c>
      <c r="Y118" s="77">
        <v>1</v>
      </c>
      <c r="Z118" s="77">
        <v>0</v>
      </c>
      <c r="AA118" s="77">
        <v>0</v>
      </c>
      <c r="AB118" s="77">
        <v>16</v>
      </c>
      <c r="AC118" s="77">
        <v>186</v>
      </c>
      <c r="AD118" s="77">
        <v>255</v>
      </c>
      <c r="AE118" s="77">
        <v>5</v>
      </c>
      <c r="AF118" s="77">
        <v>1</v>
      </c>
      <c r="AG118" s="77">
        <v>13</v>
      </c>
      <c r="AH118" s="77">
        <v>4</v>
      </c>
      <c r="AI118" s="77">
        <v>0</v>
      </c>
      <c r="AJ118" s="77">
        <v>893</v>
      </c>
      <c r="AK118" s="77">
        <v>3409</v>
      </c>
      <c r="AL118" s="77">
        <v>0.55600000000000005</v>
      </c>
      <c r="AM118" s="77">
        <v>0.73</v>
      </c>
      <c r="AN118" s="77">
        <v>0.33</v>
      </c>
      <c r="AO118" s="77">
        <v>0.42599999999999999</v>
      </c>
      <c r="AP118" s="77">
        <v>0.75600000000000001</v>
      </c>
      <c r="AQ118" s="77">
        <v>6.95</v>
      </c>
      <c r="AR118" s="77">
        <v>2.84</v>
      </c>
      <c r="AS118" s="77">
        <v>9.74</v>
      </c>
      <c r="AT118" s="77">
        <v>2.4500000000000002</v>
      </c>
      <c r="AU118" s="77">
        <v>16.55</v>
      </c>
    </row>
    <row r="119" spans="1:47" x14ac:dyDescent="0.2">
      <c r="A119" s="77">
        <v>17</v>
      </c>
      <c r="B119" s="78" t="s">
        <v>931</v>
      </c>
      <c r="C119" s="77" t="s">
        <v>237</v>
      </c>
      <c r="D119" s="77"/>
      <c r="E119" s="77">
        <v>150274</v>
      </c>
      <c r="F119" s="77">
        <v>5</v>
      </c>
      <c r="G119" s="77">
        <v>4</v>
      </c>
      <c r="H119" s="77">
        <v>4.8099999999999996</v>
      </c>
      <c r="I119" s="77">
        <v>62</v>
      </c>
      <c r="J119" s="77">
        <v>0</v>
      </c>
      <c r="K119" s="77">
        <v>35</v>
      </c>
      <c r="L119" s="77">
        <v>42</v>
      </c>
      <c r="M119" s="77">
        <v>58</v>
      </c>
      <c r="N119" s="77">
        <v>60</v>
      </c>
      <c r="O119" s="77">
        <v>32</v>
      </c>
      <c r="P119" s="77">
        <v>31</v>
      </c>
      <c r="Q119" s="77">
        <v>5</v>
      </c>
      <c r="R119" s="77">
        <v>29</v>
      </c>
      <c r="S119" s="77">
        <v>54</v>
      </c>
      <c r="T119" s="77">
        <v>0.26500000000000001</v>
      </c>
      <c r="U119" s="77">
        <v>1.53</v>
      </c>
      <c r="V119" s="77">
        <v>0</v>
      </c>
      <c r="W119" s="77">
        <v>0</v>
      </c>
      <c r="X119" s="77">
        <v>1</v>
      </c>
      <c r="Y119" s="77">
        <v>3</v>
      </c>
      <c r="Z119" s="77">
        <v>54</v>
      </c>
      <c r="AA119" s="77">
        <v>0</v>
      </c>
      <c r="AB119" s="77">
        <v>4</v>
      </c>
      <c r="AC119" s="77">
        <v>56</v>
      </c>
      <c r="AD119" s="77">
        <v>59</v>
      </c>
      <c r="AE119" s="77">
        <v>4</v>
      </c>
      <c r="AF119" s="77">
        <v>1</v>
      </c>
      <c r="AG119" s="77">
        <v>10</v>
      </c>
      <c r="AH119" s="77">
        <v>1</v>
      </c>
      <c r="AI119" s="77">
        <v>1</v>
      </c>
      <c r="AJ119" s="77">
        <v>259</v>
      </c>
      <c r="AK119" s="77">
        <v>1062</v>
      </c>
      <c r="AL119" s="77">
        <v>0.55600000000000005</v>
      </c>
      <c r="AM119" s="77">
        <v>0.95</v>
      </c>
      <c r="AN119" s="77">
        <v>0.34899999999999998</v>
      </c>
      <c r="AO119" s="77">
        <v>0.372</v>
      </c>
      <c r="AP119" s="77">
        <v>0.72099999999999997</v>
      </c>
      <c r="AQ119" s="77">
        <v>8.3800000000000008</v>
      </c>
      <c r="AR119" s="77">
        <v>4.5</v>
      </c>
      <c r="AS119" s="77">
        <v>9.31</v>
      </c>
      <c r="AT119" s="77">
        <v>1.86</v>
      </c>
      <c r="AU119" s="77">
        <v>18.309999999999999</v>
      </c>
    </row>
    <row r="120" spans="1:47" x14ac:dyDescent="0.2">
      <c r="A120" s="77">
        <v>18</v>
      </c>
      <c r="B120" s="78" t="s">
        <v>938</v>
      </c>
      <c r="C120" s="77" t="s">
        <v>237</v>
      </c>
      <c r="D120" s="77"/>
      <c r="E120" s="77">
        <v>465657</v>
      </c>
      <c r="F120" s="77">
        <v>1</v>
      </c>
      <c r="G120" s="77">
        <v>1</v>
      </c>
      <c r="H120" s="77">
        <v>4.91</v>
      </c>
      <c r="I120" s="77">
        <v>13</v>
      </c>
      <c r="J120" s="77">
        <v>0</v>
      </c>
      <c r="K120" s="77">
        <v>1</v>
      </c>
      <c r="L120" s="77">
        <v>1</v>
      </c>
      <c r="M120" s="77">
        <v>11</v>
      </c>
      <c r="N120" s="77">
        <v>13</v>
      </c>
      <c r="O120" s="77">
        <v>7</v>
      </c>
      <c r="P120" s="77">
        <v>6</v>
      </c>
      <c r="Q120" s="77">
        <v>2</v>
      </c>
      <c r="R120" s="77">
        <v>2</v>
      </c>
      <c r="S120" s="77">
        <v>6</v>
      </c>
      <c r="T120" s="77">
        <v>0.28899999999999998</v>
      </c>
      <c r="U120" s="77">
        <v>1.36</v>
      </c>
      <c r="V120" s="77">
        <v>0</v>
      </c>
      <c r="W120" s="77">
        <v>0</v>
      </c>
      <c r="X120" s="77">
        <v>1</v>
      </c>
      <c r="Y120" s="77">
        <v>1</v>
      </c>
      <c r="Z120" s="77">
        <v>5</v>
      </c>
      <c r="AA120" s="77">
        <v>1</v>
      </c>
      <c r="AB120" s="77">
        <v>1</v>
      </c>
      <c r="AC120" s="77">
        <v>13</v>
      </c>
      <c r="AD120" s="77">
        <v>14</v>
      </c>
      <c r="AE120" s="77">
        <v>1</v>
      </c>
      <c r="AF120" s="77">
        <v>0</v>
      </c>
      <c r="AG120" s="77">
        <v>0</v>
      </c>
      <c r="AH120" s="77">
        <v>1</v>
      </c>
      <c r="AI120" s="77">
        <v>1</v>
      </c>
      <c r="AJ120" s="77">
        <v>49</v>
      </c>
      <c r="AK120" s="77">
        <v>189</v>
      </c>
      <c r="AL120" s="77">
        <v>0.5</v>
      </c>
      <c r="AM120" s="77">
        <v>0.93</v>
      </c>
      <c r="AN120" s="77">
        <v>0.32700000000000001</v>
      </c>
      <c r="AO120" s="77">
        <v>0.51100000000000001</v>
      </c>
      <c r="AP120" s="77">
        <v>0.83799999999999997</v>
      </c>
      <c r="AQ120" s="77">
        <v>4.91</v>
      </c>
      <c r="AR120" s="77">
        <v>1.64</v>
      </c>
      <c r="AS120" s="77">
        <v>10.64</v>
      </c>
      <c r="AT120" s="77">
        <v>3</v>
      </c>
      <c r="AU120" s="77">
        <v>17.18</v>
      </c>
    </row>
    <row r="121" spans="1:47" x14ac:dyDescent="0.2">
      <c r="A121" s="77">
        <v>19</v>
      </c>
      <c r="B121" s="78" t="s">
        <v>693</v>
      </c>
      <c r="C121" s="77" t="s">
        <v>237</v>
      </c>
      <c r="D121" s="77"/>
      <c r="E121" s="77">
        <v>571871</v>
      </c>
      <c r="F121" s="77">
        <v>0</v>
      </c>
      <c r="G121" s="77">
        <v>0</v>
      </c>
      <c r="H121" s="77">
        <v>4.96</v>
      </c>
      <c r="I121" s="77">
        <v>45</v>
      </c>
      <c r="J121" s="77">
        <v>0</v>
      </c>
      <c r="K121" s="77">
        <v>1</v>
      </c>
      <c r="L121" s="77">
        <v>4</v>
      </c>
      <c r="M121" s="77">
        <v>32.200000000000003</v>
      </c>
      <c r="N121" s="77">
        <v>42</v>
      </c>
      <c r="O121" s="77">
        <v>23</v>
      </c>
      <c r="P121" s="77">
        <v>18</v>
      </c>
      <c r="Q121" s="77">
        <v>6</v>
      </c>
      <c r="R121" s="77">
        <v>13</v>
      </c>
      <c r="S121" s="77">
        <v>28</v>
      </c>
      <c r="T121" s="77">
        <v>0.30399999999999999</v>
      </c>
      <c r="U121" s="77">
        <v>1.68</v>
      </c>
      <c r="V121" s="77">
        <v>0</v>
      </c>
      <c r="W121" s="77">
        <v>0</v>
      </c>
      <c r="X121" s="77">
        <v>2</v>
      </c>
      <c r="Y121" s="77">
        <v>4</v>
      </c>
      <c r="Z121" s="77">
        <v>5</v>
      </c>
      <c r="AA121" s="77">
        <v>10</v>
      </c>
      <c r="AB121" s="77">
        <v>2</v>
      </c>
      <c r="AC121" s="77">
        <v>37</v>
      </c>
      <c r="AD121" s="77">
        <v>32</v>
      </c>
      <c r="AE121" s="77">
        <v>1</v>
      </c>
      <c r="AF121" s="77">
        <v>1</v>
      </c>
      <c r="AG121" s="77">
        <v>0</v>
      </c>
      <c r="AH121" s="77">
        <v>1</v>
      </c>
      <c r="AI121" s="77">
        <v>1</v>
      </c>
      <c r="AJ121" s="77">
        <v>154</v>
      </c>
      <c r="AK121" s="77">
        <v>611</v>
      </c>
      <c r="AL121" s="77" t="s">
        <v>342</v>
      </c>
      <c r="AM121" s="77">
        <v>1.1599999999999999</v>
      </c>
      <c r="AN121" s="77">
        <v>0.37</v>
      </c>
      <c r="AO121" s="77">
        <v>0.53600000000000003</v>
      </c>
      <c r="AP121" s="77">
        <v>0.90600000000000003</v>
      </c>
      <c r="AQ121" s="77">
        <v>7.71</v>
      </c>
      <c r="AR121" s="77">
        <v>3.58</v>
      </c>
      <c r="AS121" s="77">
        <v>11.57</v>
      </c>
      <c r="AT121" s="77">
        <v>2.15</v>
      </c>
      <c r="AU121" s="77">
        <v>18.7</v>
      </c>
    </row>
    <row r="122" spans="1:47" x14ac:dyDescent="0.2">
      <c r="A122" s="77">
        <v>20</v>
      </c>
      <c r="B122" s="78" t="s">
        <v>860</v>
      </c>
      <c r="C122" s="77" t="s">
        <v>237</v>
      </c>
      <c r="D122" s="77"/>
      <c r="E122" s="77">
        <v>502522</v>
      </c>
      <c r="F122" s="77">
        <v>1</v>
      </c>
      <c r="G122" s="77">
        <v>0</v>
      </c>
      <c r="H122" s="77">
        <v>5.1100000000000003</v>
      </c>
      <c r="I122" s="77">
        <v>8</v>
      </c>
      <c r="J122" s="77">
        <v>0</v>
      </c>
      <c r="K122" s="77">
        <v>0</v>
      </c>
      <c r="L122" s="77">
        <v>0</v>
      </c>
      <c r="M122" s="77">
        <v>12.1</v>
      </c>
      <c r="N122" s="77">
        <v>14</v>
      </c>
      <c r="O122" s="77">
        <v>9</v>
      </c>
      <c r="P122" s="77">
        <v>7</v>
      </c>
      <c r="Q122" s="77">
        <v>2</v>
      </c>
      <c r="R122" s="77">
        <v>2</v>
      </c>
      <c r="S122" s="77">
        <v>5</v>
      </c>
      <c r="T122" s="77">
        <v>0.29199999999999998</v>
      </c>
      <c r="U122" s="77">
        <v>1.3</v>
      </c>
      <c r="V122" s="77">
        <v>0</v>
      </c>
      <c r="W122" s="77">
        <v>0</v>
      </c>
      <c r="X122" s="77">
        <v>0</v>
      </c>
      <c r="Y122" s="77">
        <v>0</v>
      </c>
      <c r="Z122" s="77">
        <v>4</v>
      </c>
      <c r="AA122" s="77">
        <v>0</v>
      </c>
      <c r="AB122" s="77">
        <v>0</v>
      </c>
      <c r="AC122" s="77">
        <v>14</v>
      </c>
      <c r="AD122" s="77">
        <v>18</v>
      </c>
      <c r="AE122" s="77">
        <v>0</v>
      </c>
      <c r="AF122" s="77">
        <v>0</v>
      </c>
      <c r="AG122" s="77">
        <v>2</v>
      </c>
      <c r="AH122" s="77">
        <v>0</v>
      </c>
      <c r="AI122" s="77">
        <v>0</v>
      </c>
      <c r="AJ122" s="77">
        <v>53</v>
      </c>
      <c r="AK122" s="77">
        <v>193</v>
      </c>
      <c r="AL122" s="77">
        <v>1</v>
      </c>
      <c r="AM122" s="77">
        <v>0.78</v>
      </c>
      <c r="AN122" s="77">
        <v>0.308</v>
      </c>
      <c r="AO122" s="77">
        <v>0.52100000000000002</v>
      </c>
      <c r="AP122" s="77">
        <v>0.82899999999999996</v>
      </c>
      <c r="AQ122" s="77">
        <v>3.65</v>
      </c>
      <c r="AR122" s="77">
        <v>1.46</v>
      </c>
      <c r="AS122" s="77">
        <v>10.220000000000001</v>
      </c>
      <c r="AT122" s="77">
        <v>2.5</v>
      </c>
      <c r="AU122" s="77">
        <v>15.65</v>
      </c>
    </row>
    <row r="123" spans="1:47" x14ac:dyDescent="0.2">
      <c r="A123" s="77">
        <v>21</v>
      </c>
      <c r="B123" s="78" t="s">
        <v>1198</v>
      </c>
      <c r="C123" s="77" t="s">
        <v>237</v>
      </c>
      <c r="D123" s="77"/>
      <c r="E123" s="77">
        <v>605477</v>
      </c>
      <c r="F123" s="77">
        <v>0</v>
      </c>
      <c r="G123" s="77">
        <v>0</v>
      </c>
      <c r="H123" s="77">
        <v>5.4</v>
      </c>
      <c r="I123" s="77">
        <v>10</v>
      </c>
      <c r="J123" s="77">
        <v>0</v>
      </c>
      <c r="K123" s="77">
        <v>0</v>
      </c>
      <c r="L123" s="77">
        <v>0</v>
      </c>
      <c r="M123" s="77">
        <v>11.2</v>
      </c>
      <c r="N123" s="77">
        <v>15</v>
      </c>
      <c r="O123" s="77">
        <v>7</v>
      </c>
      <c r="P123" s="77">
        <v>7</v>
      </c>
      <c r="Q123" s="77">
        <v>1</v>
      </c>
      <c r="R123" s="77">
        <v>3</v>
      </c>
      <c r="S123" s="77">
        <v>9</v>
      </c>
      <c r="T123" s="77">
        <v>0.31900000000000001</v>
      </c>
      <c r="U123" s="77">
        <v>1.54</v>
      </c>
      <c r="V123" s="77">
        <v>0</v>
      </c>
      <c r="W123" s="77">
        <v>0</v>
      </c>
      <c r="X123" s="77">
        <v>0</v>
      </c>
      <c r="Y123" s="77">
        <v>0</v>
      </c>
      <c r="Z123" s="77">
        <v>5</v>
      </c>
      <c r="AA123" s="77">
        <v>0</v>
      </c>
      <c r="AB123" s="77">
        <v>1</v>
      </c>
      <c r="AC123" s="77">
        <v>11</v>
      </c>
      <c r="AD123" s="77">
        <v>12</v>
      </c>
      <c r="AE123" s="77">
        <v>0</v>
      </c>
      <c r="AF123" s="77">
        <v>0</v>
      </c>
      <c r="AG123" s="77">
        <v>0</v>
      </c>
      <c r="AH123" s="77">
        <v>0</v>
      </c>
      <c r="AI123" s="77">
        <v>0</v>
      </c>
      <c r="AJ123" s="77">
        <v>50</v>
      </c>
      <c r="AK123" s="77">
        <v>196</v>
      </c>
      <c r="AL123" s="77" t="s">
        <v>342</v>
      </c>
      <c r="AM123" s="77">
        <v>0.92</v>
      </c>
      <c r="AN123" s="77">
        <v>0.36</v>
      </c>
      <c r="AO123" s="77">
        <v>0.51100000000000001</v>
      </c>
      <c r="AP123" s="77">
        <v>0.871</v>
      </c>
      <c r="AQ123" s="77">
        <v>6.94</v>
      </c>
      <c r="AR123" s="77">
        <v>2.31</v>
      </c>
      <c r="AS123" s="77">
        <v>11.57</v>
      </c>
      <c r="AT123" s="77">
        <v>3</v>
      </c>
      <c r="AU123" s="77">
        <v>16.8</v>
      </c>
    </row>
    <row r="124" spans="1:47" x14ac:dyDescent="0.2">
      <c r="A124" s="77">
        <v>21</v>
      </c>
      <c r="B124" s="78" t="s">
        <v>1199</v>
      </c>
      <c r="C124" s="77" t="s">
        <v>237</v>
      </c>
      <c r="D124" s="77"/>
      <c r="E124" s="77">
        <v>572403</v>
      </c>
      <c r="F124" s="77">
        <v>0</v>
      </c>
      <c r="G124" s="77">
        <v>1</v>
      </c>
      <c r="H124" s="77">
        <v>5.4</v>
      </c>
      <c r="I124" s="77">
        <v>1</v>
      </c>
      <c r="J124" s="77">
        <v>1</v>
      </c>
      <c r="K124" s="77">
        <v>0</v>
      </c>
      <c r="L124" s="77">
        <v>0</v>
      </c>
      <c r="M124" s="77">
        <v>5</v>
      </c>
      <c r="N124" s="77">
        <v>5</v>
      </c>
      <c r="O124" s="77">
        <v>3</v>
      </c>
      <c r="P124" s="77">
        <v>3</v>
      </c>
      <c r="Q124" s="77">
        <v>0</v>
      </c>
      <c r="R124" s="77">
        <v>3</v>
      </c>
      <c r="S124" s="77">
        <v>4</v>
      </c>
      <c r="T124" s="77">
        <v>0.29399999999999998</v>
      </c>
      <c r="U124" s="77">
        <v>1.6</v>
      </c>
      <c r="V124" s="77">
        <v>0</v>
      </c>
      <c r="W124" s="77">
        <v>0</v>
      </c>
      <c r="X124" s="77">
        <v>0</v>
      </c>
      <c r="Y124" s="77">
        <v>0</v>
      </c>
      <c r="Z124" s="77">
        <v>0</v>
      </c>
      <c r="AA124" s="77">
        <v>0</v>
      </c>
      <c r="AB124" s="77">
        <v>1</v>
      </c>
      <c r="AC124" s="77">
        <v>4</v>
      </c>
      <c r="AD124" s="77">
        <v>4</v>
      </c>
      <c r="AE124" s="77">
        <v>0</v>
      </c>
      <c r="AF124" s="77">
        <v>0</v>
      </c>
      <c r="AG124" s="77">
        <v>0</v>
      </c>
      <c r="AH124" s="77">
        <v>2</v>
      </c>
      <c r="AI124" s="77">
        <v>0</v>
      </c>
      <c r="AJ124" s="77">
        <v>20</v>
      </c>
      <c r="AK124" s="77">
        <v>82</v>
      </c>
      <c r="AL124" s="77">
        <v>0</v>
      </c>
      <c r="AM124" s="77">
        <v>1</v>
      </c>
      <c r="AN124" s="77">
        <v>0.4</v>
      </c>
      <c r="AO124" s="77">
        <v>0.35299999999999998</v>
      </c>
      <c r="AP124" s="77">
        <v>0.753</v>
      </c>
      <c r="AQ124" s="77">
        <v>7.2</v>
      </c>
      <c r="AR124" s="77">
        <v>5.4</v>
      </c>
      <c r="AS124" s="77">
        <v>9</v>
      </c>
      <c r="AT124" s="77">
        <v>1.33</v>
      </c>
      <c r="AU124" s="77">
        <v>16.399999999999999</v>
      </c>
    </row>
    <row r="125" spans="1:47" s="147" customFormat="1" x14ac:dyDescent="0.2">
      <c r="A125" s="77">
        <v>23</v>
      </c>
      <c r="B125" s="78" t="s">
        <v>1200</v>
      </c>
      <c r="C125" s="77" t="s">
        <v>237</v>
      </c>
      <c r="D125" s="77"/>
      <c r="E125" s="77">
        <v>608349</v>
      </c>
      <c r="F125" s="77">
        <v>0</v>
      </c>
      <c r="G125" s="77">
        <v>0</v>
      </c>
      <c r="H125" s="77">
        <v>6.23</v>
      </c>
      <c r="I125" s="77">
        <v>8</v>
      </c>
      <c r="J125" s="77">
        <v>0</v>
      </c>
      <c r="K125" s="77">
        <v>0</v>
      </c>
      <c r="L125" s="77">
        <v>0</v>
      </c>
      <c r="M125" s="77">
        <v>8.1999999999999993</v>
      </c>
      <c r="N125" s="77">
        <v>11</v>
      </c>
      <c r="O125" s="77">
        <v>7</v>
      </c>
      <c r="P125" s="77">
        <v>6</v>
      </c>
      <c r="Q125" s="77">
        <v>0</v>
      </c>
      <c r="R125" s="77">
        <v>3</v>
      </c>
      <c r="S125" s="77">
        <v>11</v>
      </c>
      <c r="T125" s="77">
        <v>0.30599999999999999</v>
      </c>
      <c r="U125" s="77">
        <v>1.62</v>
      </c>
      <c r="V125" s="77">
        <v>0</v>
      </c>
      <c r="W125" s="77">
        <v>0</v>
      </c>
      <c r="X125" s="77">
        <v>0</v>
      </c>
      <c r="Y125" s="77">
        <v>0</v>
      </c>
      <c r="Z125" s="77">
        <v>4</v>
      </c>
      <c r="AA125" s="77">
        <v>0</v>
      </c>
      <c r="AB125" s="77">
        <v>1</v>
      </c>
      <c r="AC125" s="77">
        <v>7</v>
      </c>
      <c r="AD125" s="77">
        <v>7</v>
      </c>
      <c r="AE125" s="77">
        <v>1</v>
      </c>
      <c r="AF125" s="77">
        <v>0</v>
      </c>
      <c r="AG125" s="77">
        <v>1</v>
      </c>
      <c r="AH125" s="77">
        <v>1</v>
      </c>
      <c r="AI125" s="77">
        <v>0</v>
      </c>
      <c r="AJ125" s="77">
        <v>39</v>
      </c>
      <c r="AK125" s="77">
        <v>171</v>
      </c>
      <c r="AL125" s="77" t="s">
        <v>342</v>
      </c>
      <c r="AM125" s="77">
        <v>1</v>
      </c>
      <c r="AN125" s="77">
        <v>0.35899999999999999</v>
      </c>
      <c r="AO125" s="77">
        <v>0.41699999999999998</v>
      </c>
      <c r="AP125" s="77">
        <v>0.77600000000000002</v>
      </c>
      <c r="AQ125" s="77">
        <v>11.42</v>
      </c>
      <c r="AR125" s="77">
        <v>3.12</v>
      </c>
      <c r="AS125" s="77">
        <v>11.42</v>
      </c>
      <c r="AT125" s="77">
        <v>3.67</v>
      </c>
      <c r="AU125" s="77">
        <v>19.73</v>
      </c>
    </row>
    <row r="126" spans="1:47" x14ac:dyDescent="0.2">
      <c r="A126" s="77">
        <v>24</v>
      </c>
      <c r="B126" s="78" t="s">
        <v>701</v>
      </c>
      <c r="C126" s="77" t="s">
        <v>237</v>
      </c>
      <c r="D126" s="77"/>
      <c r="E126" s="77">
        <v>462382</v>
      </c>
      <c r="F126" s="77">
        <v>1</v>
      </c>
      <c r="G126" s="77">
        <v>0</v>
      </c>
      <c r="H126" s="77">
        <v>6.92</v>
      </c>
      <c r="I126" s="77">
        <v>16</v>
      </c>
      <c r="J126" s="77">
        <v>0</v>
      </c>
      <c r="K126" s="77">
        <v>0</v>
      </c>
      <c r="L126" s="77">
        <v>0</v>
      </c>
      <c r="M126" s="77">
        <v>13</v>
      </c>
      <c r="N126" s="77">
        <v>9</v>
      </c>
      <c r="O126" s="77">
        <v>13</v>
      </c>
      <c r="P126" s="77">
        <v>10</v>
      </c>
      <c r="Q126" s="77">
        <v>0</v>
      </c>
      <c r="R126" s="77">
        <v>12</v>
      </c>
      <c r="S126" s="77">
        <v>14</v>
      </c>
      <c r="T126" s="77">
        <v>0.191</v>
      </c>
      <c r="U126" s="77">
        <v>1.62</v>
      </c>
      <c r="V126" s="77">
        <v>0</v>
      </c>
      <c r="W126" s="77">
        <v>0</v>
      </c>
      <c r="X126" s="77">
        <v>3</v>
      </c>
      <c r="Y126" s="77">
        <v>3</v>
      </c>
      <c r="Z126" s="77">
        <v>3</v>
      </c>
      <c r="AA126" s="77">
        <v>0</v>
      </c>
      <c r="AB126" s="77">
        <v>1</v>
      </c>
      <c r="AC126" s="77">
        <v>18</v>
      </c>
      <c r="AD126" s="77">
        <v>7</v>
      </c>
      <c r="AE126" s="77">
        <v>0</v>
      </c>
      <c r="AF126" s="77">
        <v>0</v>
      </c>
      <c r="AG126" s="77">
        <v>5</v>
      </c>
      <c r="AH126" s="77">
        <v>0</v>
      </c>
      <c r="AI126" s="77">
        <v>0</v>
      </c>
      <c r="AJ126" s="77">
        <v>63</v>
      </c>
      <c r="AK126" s="77">
        <v>261</v>
      </c>
      <c r="AL126" s="77">
        <v>1</v>
      </c>
      <c r="AM126" s="77">
        <v>2.57</v>
      </c>
      <c r="AN126" s="77">
        <v>0.38700000000000001</v>
      </c>
      <c r="AO126" s="77">
        <v>0.29799999999999999</v>
      </c>
      <c r="AP126" s="77">
        <v>0.68500000000000005</v>
      </c>
      <c r="AQ126" s="77">
        <v>9.69</v>
      </c>
      <c r="AR126" s="77">
        <v>8.31</v>
      </c>
      <c r="AS126" s="77">
        <v>6.23</v>
      </c>
      <c r="AT126" s="77">
        <v>1.17</v>
      </c>
      <c r="AU126" s="77">
        <v>20.079999999999998</v>
      </c>
    </row>
    <row r="127" spans="1:47" x14ac:dyDescent="0.2">
      <c r="A127" s="77">
        <v>25</v>
      </c>
      <c r="B127" s="78" t="s">
        <v>1201</v>
      </c>
      <c r="C127" s="77" t="s">
        <v>237</v>
      </c>
      <c r="D127" s="77"/>
      <c r="E127" s="77">
        <v>592662</v>
      </c>
      <c r="F127" s="77">
        <v>1</v>
      </c>
      <c r="G127" s="77">
        <v>4</v>
      </c>
      <c r="H127" s="77">
        <v>8.16</v>
      </c>
      <c r="I127" s="77">
        <v>9</v>
      </c>
      <c r="J127" s="77">
        <v>6</v>
      </c>
      <c r="K127" s="77">
        <v>0</v>
      </c>
      <c r="L127" s="77">
        <v>0</v>
      </c>
      <c r="M127" s="77">
        <v>28.2</v>
      </c>
      <c r="N127" s="77">
        <v>43</v>
      </c>
      <c r="O127" s="77">
        <v>26</v>
      </c>
      <c r="P127" s="77">
        <v>26</v>
      </c>
      <c r="Q127" s="77">
        <v>5</v>
      </c>
      <c r="R127" s="77">
        <v>11</v>
      </c>
      <c r="S127" s="77">
        <v>19</v>
      </c>
      <c r="T127" s="77">
        <v>0.35</v>
      </c>
      <c r="U127" s="77">
        <v>1.88</v>
      </c>
      <c r="V127" s="77">
        <v>0</v>
      </c>
      <c r="W127" s="77">
        <v>0</v>
      </c>
      <c r="X127" s="77">
        <v>0</v>
      </c>
      <c r="Y127" s="77">
        <v>0</v>
      </c>
      <c r="Z127" s="77">
        <v>1</v>
      </c>
      <c r="AA127" s="77">
        <v>1</v>
      </c>
      <c r="AB127" s="77">
        <v>2</v>
      </c>
      <c r="AC127" s="77">
        <v>28</v>
      </c>
      <c r="AD127" s="77">
        <v>35</v>
      </c>
      <c r="AE127" s="77">
        <v>2</v>
      </c>
      <c r="AF127" s="77">
        <v>1</v>
      </c>
      <c r="AG127" s="77">
        <v>3</v>
      </c>
      <c r="AH127" s="77">
        <v>3</v>
      </c>
      <c r="AI127" s="77">
        <v>2</v>
      </c>
      <c r="AJ127" s="77">
        <v>136</v>
      </c>
      <c r="AK127" s="77">
        <v>547</v>
      </c>
      <c r="AL127" s="77">
        <v>0.2</v>
      </c>
      <c r="AM127" s="77">
        <v>0.8</v>
      </c>
      <c r="AN127" s="77">
        <v>0.4</v>
      </c>
      <c r="AO127" s="77">
        <v>0.59299999999999997</v>
      </c>
      <c r="AP127" s="77">
        <v>0.99299999999999999</v>
      </c>
      <c r="AQ127" s="77">
        <v>5.97</v>
      </c>
      <c r="AR127" s="77">
        <v>3.45</v>
      </c>
      <c r="AS127" s="77">
        <v>13.5</v>
      </c>
      <c r="AT127" s="77">
        <v>1.73</v>
      </c>
      <c r="AU127" s="77">
        <v>19.079999999999998</v>
      </c>
    </row>
    <row r="128" spans="1:47" x14ac:dyDescent="0.2">
      <c r="A128" s="77">
        <v>26</v>
      </c>
      <c r="B128" s="78" t="s">
        <v>1202</v>
      </c>
      <c r="C128" s="77" t="s">
        <v>237</v>
      </c>
      <c r="D128" s="77"/>
      <c r="E128" s="77">
        <v>571656</v>
      </c>
      <c r="F128" s="77">
        <v>0</v>
      </c>
      <c r="G128" s="77">
        <v>1</v>
      </c>
      <c r="H128" s="77">
        <v>11.57</v>
      </c>
      <c r="I128" s="77">
        <v>4</v>
      </c>
      <c r="J128" s="77">
        <v>2</v>
      </c>
      <c r="K128" s="77">
        <v>0</v>
      </c>
      <c r="L128" s="77">
        <v>0</v>
      </c>
      <c r="M128" s="77">
        <v>9.1</v>
      </c>
      <c r="N128" s="77">
        <v>12</v>
      </c>
      <c r="O128" s="77">
        <v>12</v>
      </c>
      <c r="P128" s="77">
        <v>12</v>
      </c>
      <c r="Q128" s="77">
        <v>2</v>
      </c>
      <c r="R128" s="77">
        <v>5</v>
      </c>
      <c r="S128" s="77">
        <v>11</v>
      </c>
      <c r="T128" s="77">
        <v>0.308</v>
      </c>
      <c r="U128" s="77">
        <v>1.82</v>
      </c>
      <c r="V128" s="77">
        <v>0</v>
      </c>
      <c r="W128" s="77">
        <v>0</v>
      </c>
      <c r="X128" s="77">
        <v>2</v>
      </c>
      <c r="Y128" s="77">
        <v>0</v>
      </c>
      <c r="Z128" s="77">
        <v>1</v>
      </c>
      <c r="AA128" s="77">
        <v>0</v>
      </c>
      <c r="AB128" s="77">
        <v>1</v>
      </c>
      <c r="AC128" s="77">
        <v>6</v>
      </c>
      <c r="AD128" s="77">
        <v>10</v>
      </c>
      <c r="AE128" s="77">
        <v>0</v>
      </c>
      <c r="AF128" s="77">
        <v>0</v>
      </c>
      <c r="AG128" s="77">
        <v>0</v>
      </c>
      <c r="AH128" s="77">
        <v>0</v>
      </c>
      <c r="AI128" s="77">
        <v>0</v>
      </c>
      <c r="AJ128" s="77">
        <v>46</v>
      </c>
      <c r="AK128" s="77">
        <v>194</v>
      </c>
      <c r="AL128" s="77">
        <v>0</v>
      </c>
      <c r="AM128" s="77">
        <v>0.6</v>
      </c>
      <c r="AN128" s="77">
        <v>0.41299999999999998</v>
      </c>
      <c r="AO128" s="77">
        <v>0.64100000000000001</v>
      </c>
      <c r="AP128" s="77">
        <v>1.054</v>
      </c>
      <c r="AQ128" s="77">
        <v>10.61</v>
      </c>
      <c r="AR128" s="77">
        <v>4.82</v>
      </c>
      <c r="AS128" s="77">
        <v>11.57</v>
      </c>
      <c r="AT128" s="77">
        <v>2.2000000000000002</v>
      </c>
      <c r="AU128" s="77">
        <v>20.79</v>
      </c>
    </row>
    <row r="129" spans="1:47" x14ac:dyDescent="0.2">
      <c r="A129" s="77">
        <v>27</v>
      </c>
      <c r="B129" s="78" t="s">
        <v>1203</v>
      </c>
      <c r="C129" s="77" t="s">
        <v>237</v>
      </c>
      <c r="D129" s="77"/>
      <c r="E129" s="77">
        <v>460128</v>
      </c>
      <c r="F129" s="77">
        <v>0</v>
      </c>
      <c r="G129" s="77">
        <v>0</v>
      </c>
      <c r="H129" s="77">
        <v>13.5</v>
      </c>
      <c r="I129" s="77">
        <v>1</v>
      </c>
      <c r="J129" s="77">
        <v>0</v>
      </c>
      <c r="K129" s="77">
        <v>0</v>
      </c>
      <c r="L129" s="77">
        <v>0</v>
      </c>
      <c r="M129" s="77">
        <v>1.1000000000000001</v>
      </c>
      <c r="N129" s="77">
        <v>3</v>
      </c>
      <c r="O129" s="77">
        <v>2</v>
      </c>
      <c r="P129" s="77">
        <v>2</v>
      </c>
      <c r="Q129" s="77">
        <v>2</v>
      </c>
      <c r="R129" s="77">
        <v>2</v>
      </c>
      <c r="S129" s="77">
        <v>1</v>
      </c>
      <c r="T129" s="77">
        <v>0.42899999999999999</v>
      </c>
      <c r="U129" s="77">
        <v>3.75</v>
      </c>
      <c r="V129" s="77">
        <v>0</v>
      </c>
      <c r="W129" s="77">
        <v>0</v>
      </c>
      <c r="X129" s="77">
        <v>0</v>
      </c>
      <c r="Y129" s="77">
        <v>0</v>
      </c>
      <c r="Z129" s="77">
        <v>0</v>
      </c>
      <c r="AA129" s="77">
        <v>0</v>
      </c>
      <c r="AB129" s="77">
        <v>0</v>
      </c>
      <c r="AC129" s="77">
        <v>1</v>
      </c>
      <c r="AD129" s="77">
        <v>2</v>
      </c>
      <c r="AE129" s="77">
        <v>1</v>
      </c>
      <c r="AF129" s="77">
        <v>0</v>
      </c>
      <c r="AG129" s="77">
        <v>0</v>
      </c>
      <c r="AH129" s="77">
        <v>0</v>
      </c>
      <c r="AI129" s="77">
        <v>0</v>
      </c>
      <c r="AJ129" s="77">
        <v>9</v>
      </c>
      <c r="AK129" s="77">
        <v>38</v>
      </c>
      <c r="AL129" s="77" t="s">
        <v>342</v>
      </c>
      <c r="AM129" s="77">
        <v>0.5</v>
      </c>
      <c r="AN129" s="77">
        <v>0.55600000000000005</v>
      </c>
      <c r="AO129" s="77">
        <v>1.286</v>
      </c>
      <c r="AP129" s="77">
        <v>1.841</v>
      </c>
      <c r="AQ129" s="77">
        <v>6.75</v>
      </c>
      <c r="AR129" s="77">
        <v>13.5</v>
      </c>
      <c r="AS129" s="77">
        <v>20.25</v>
      </c>
      <c r="AT129" s="77">
        <v>0.5</v>
      </c>
      <c r="AU129" s="77">
        <v>28.5</v>
      </c>
    </row>
    <row r="130" spans="1:47" x14ac:dyDescent="0.2">
      <c r="A130" s="77">
        <v>28</v>
      </c>
      <c r="B130" s="78" t="s">
        <v>771</v>
      </c>
      <c r="C130" s="77" t="s">
        <v>237</v>
      </c>
      <c r="D130" s="77"/>
      <c r="E130" s="77">
        <v>446367</v>
      </c>
      <c r="F130" s="77">
        <v>0</v>
      </c>
      <c r="G130" s="77">
        <v>0</v>
      </c>
      <c r="H130" s="77">
        <v>27</v>
      </c>
      <c r="I130" s="77">
        <v>2</v>
      </c>
      <c r="J130" s="77">
        <v>0</v>
      </c>
      <c r="K130" s="77">
        <v>0</v>
      </c>
      <c r="L130" s="77">
        <v>0</v>
      </c>
      <c r="M130" s="77">
        <v>2.2000000000000002</v>
      </c>
      <c r="N130" s="77">
        <v>6</v>
      </c>
      <c r="O130" s="77">
        <v>8</v>
      </c>
      <c r="P130" s="77">
        <v>8</v>
      </c>
      <c r="Q130" s="77">
        <v>2</v>
      </c>
      <c r="R130" s="77">
        <v>2</v>
      </c>
      <c r="S130" s="77">
        <v>1</v>
      </c>
      <c r="T130" s="77">
        <v>0.4</v>
      </c>
      <c r="U130" s="77">
        <v>3</v>
      </c>
      <c r="V130" s="77">
        <v>0</v>
      </c>
      <c r="W130" s="77">
        <v>0</v>
      </c>
      <c r="X130" s="77">
        <v>1</v>
      </c>
      <c r="Y130" s="77">
        <v>0</v>
      </c>
      <c r="Z130" s="77">
        <v>0</v>
      </c>
      <c r="AA130" s="77">
        <v>0</v>
      </c>
      <c r="AB130" s="77">
        <v>0</v>
      </c>
      <c r="AC130" s="77">
        <v>5</v>
      </c>
      <c r="AD130" s="77">
        <v>3</v>
      </c>
      <c r="AE130" s="77">
        <v>0</v>
      </c>
      <c r="AF130" s="77">
        <v>0</v>
      </c>
      <c r="AG130" s="77">
        <v>1</v>
      </c>
      <c r="AH130" s="77">
        <v>0</v>
      </c>
      <c r="AI130" s="77">
        <v>0</v>
      </c>
      <c r="AJ130" s="77">
        <v>18</v>
      </c>
      <c r="AK130" s="77">
        <v>59</v>
      </c>
      <c r="AL130" s="77" t="s">
        <v>342</v>
      </c>
      <c r="AM130" s="77">
        <v>1.67</v>
      </c>
      <c r="AN130" s="77">
        <v>0.5</v>
      </c>
      <c r="AO130" s="77">
        <v>1</v>
      </c>
      <c r="AP130" s="77">
        <v>1.5</v>
      </c>
      <c r="AQ130" s="77">
        <v>3.38</v>
      </c>
      <c r="AR130" s="77">
        <v>6.75</v>
      </c>
      <c r="AS130" s="77">
        <v>20.25</v>
      </c>
      <c r="AT130" s="77">
        <v>0.5</v>
      </c>
      <c r="AU130" s="77">
        <v>22.12</v>
      </c>
    </row>
    <row r="131" spans="1:47" x14ac:dyDescent="0.2">
      <c r="A131" s="77">
        <v>29</v>
      </c>
      <c r="B131" s="78" t="s">
        <v>1204</v>
      </c>
      <c r="C131" s="77" t="s">
        <v>237</v>
      </c>
      <c r="D131" s="77"/>
      <c r="E131" s="77">
        <v>461865</v>
      </c>
      <c r="F131" s="77">
        <v>0</v>
      </c>
      <c r="G131" s="77">
        <v>0</v>
      </c>
      <c r="H131" s="77">
        <v>27</v>
      </c>
      <c r="I131" s="77">
        <v>1</v>
      </c>
      <c r="J131" s="77">
        <v>0</v>
      </c>
      <c r="K131" s="77">
        <v>0</v>
      </c>
      <c r="L131" s="77">
        <v>0</v>
      </c>
      <c r="M131" s="77">
        <v>1</v>
      </c>
      <c r="N131" s="77">
        <v>4</v>
      </c>
      <c r="O131" s="77">
        <v>3</v>
      </c>
      <c r="P131" s="77">
        <v>3</v>
      </c>
      <c r="Q131" s="77">
        <v>2</v>
      </c>
      <c r="R131" s="77">
        <v>0</v>
      </c>
      <c r="S131" s="77">
        <v>1</v>
      </c>
      <c r="T131" s="77">
        <v>0.57099999999999995</v>
      </c>
      <c r="U131" s="77">
        <v>4</v>
      </c>
      <c r="V131" s="77">
        <v>0</v>
      </c>
      <c r="W131" s="77">
        <v>0</v>
      </c>
      <c r="X131" s="77">
        <v>0</v>
      </c>
      <c r="Y131" s="77">
        <v>0</v>
      </c>
      <c r="Z131" s="77">
        <v>1</v>
      </c>
      <c r="AA131" s="77">
        <v>0</v>
      </c>
      <c r="AB131" s="77">
        <v>0</v>
      </c>
      <c r="AC131" s="77">
        <v>0</v>
      </c>
      <c r="AD131" s="77">
        <v>2</v>
      </c>
      <c r="AE131" s="77">
        <v>1</v>
      </c>
      <c r="AF131" s="77">
        <v>0</v>
      </c>
      <c r="AG131" s="77">
        <v>0</v>
      </c>
      <c r="AH131" s="77">
        <v>0</v>
      </c>
      <c r="AI131" s="77">
        <v>0</v>
      </c>
      <c r="AJ131" s="77">
        <v>7</v>
      </c>
      <c r="AK131" s="77">
        <v>27</v>
      </c>
      <c r="AL131" s="77" t="s">
        <v>342</v>
      </c>
      <c r="AM131" s="77">
        <v>0</v>
      </c>
      <c r="AN131" s="77">
        <v>0.57099999999999995</v>
      </c>
      <c r="AO131" s="77">
        <v>1.571</v>
      </c>
      <c r="AP131" s="77">
        <v>2.1429999999999998</v>
      </c>
      <c r="AQ131" s="77">
        <v>9</v>
      </c>
      <c r="AR131" s="77">
        <v>0</v>
      </c>
      <c r="AS131" s="77">
        <v>36</v>
      </c>
      <c r="AT131" s="77" t="s">
        <v>342</v>
      </c>
      <c r="AU131" s="77">
        <v>27</v>
      </c>
    </row>
    <row r="132" spans="1:47" x14ac:dyDescent="0.2">
      <c r="A132" s="77">
        <v>30</v>
      </c>
      <c r="B132" s="78" t="s">
        <v>775</v>
      </c>
      <c r="C132" s="77" t="s">
        <v>237</v>
      </c>
      <c r="D132" s="77"/>
      <c r="E132" s="77">
        <v>514639</v>
      </c>
      <c r="F132" s="77">
        <v>0</v>
      </c>
      <c r="G132" s="77">
        <v>1</v>
      </c>
      <c r="H132" s="77">
        <v>27</v>
      </c>
      <c r="I132" s="77">
        <v>1</v>
      </c>
      <c r="J132" s="77">
        <v>0</v>
      </c>
      <c r="K132" s="77">
        <v>0</v>
      </c>
      <c r="L132" s="77">
        <v>0</v>
      </c>
      <c r="M132" s="77">
        <v>1.1000000000000001</v>
      </c>
      <c r="N132" s="77">
        <v>0</v>
      </c>
      <c r="O132" s="77">
        <v>4</v>
      </c>
      <c r="P132" s="77">
        <v>4</v>
      </c>
      <c r="Q132" s="77">
        <v>0</v>
      </c>
      <c r="R132" s="77">
        <v>4</v>
      </c>
      <c r="S132" s="77">
        <v>1</v>
      </c>
      <c r="T132" s="77">
        <v>0</v>
      </c>
      <c r="U132" s="77">
        <v>3</v>
      </c>
      <c r="V132" s="77">
        <v>0</v>
      </c>
      <c r="W132" s="77">
        <v>0</v>
      </c>
      <c r="X132" s="77">
        <v>1</v>
      </c>
      <c r="Y132" s="77">
        <v>0</v>
      </c>
      <c r="Z132" s="77">
        <v>0</v>
      </c>
      <c r="AA132" s="77">
        <v>0</v>
      </c>
      <c r="AB132" s="77">
        <v>0</v>
      </c>
      <c r="AC132" s="77">
        <v>2</v>
      </c>
      <c r="AD132" s="77">
        <v>1</v>
      </c>
      <c r="AE132" s="77">
        <v>0</v>
      </c>
      <c r="AF132" s="77">
        <v>0</v>
      </c>
      <c r="AG132" s="77">
        <v>1</v>
      </c>
      <c r="AH132" s="77">
        <v>1</v>
      </c>
      <c r="AI132" s="77">
        <v>0</v>
      </c>
      <c r="AJ132" s="77">
        <v>9</v>
      </c>
      <c r="AK132" s="77">
        <v>36</v>
      </c>
      <c r="AL132" s="77">
        <v>0</v>
      </c>
      <c r="AM132" s="77">
        <v>2</v>
      </c>
      <c r="AN132" s="77">
        <v>0.625</v>
      </c>
      <c r="AO132" s="77">
        <v>0</v>
      </c>
      <c r="AP132" s="77">
        <v>0.625</v>
      </c>
      <c r="AQ132" s="77">
        <v>6.75</v>
      </c>
      <c r="AR132" s="77">
        <v>27</v>
      </c>
      <c r="AS132" s="77">
        <v>0</v>
      </c>
      <c r="AT132" s="77">
        <v>0.25</v>
      </c>
      <c r="AU132" s="77">
        <v>27</v>
      </c>
    </row>
    <row r="133" spans="1:47" x14ac:dyDescent="0.2">
      <c r="A133" s="186"/>
      <c r="B133"/>
      <c r="F133"/>
      <c r="H133"/>
      <c r="I133"/>
      <c r="J133"/>
      <c r="K133"/>
      <c r="L133"/>
      <c r="M133"/>
      <c r="R133"/>
      <c r="S133"/>
      <c r="T133"/>
      <c r="U133"/>
      <c r="W133"/>
      <c r="X133"/>
      <c r="AK133"/>
      <c r="AL133"/>
      <c r="AM133"/>
      <c r="AN133"/>
      <c r="AO133"/>
      <c r="AP133"/>
      <c r="AQ133"/>
      <c r="AR133"/>
      <c r="AS133"/>
      <c r="AT133"/>
      <c r="AU133"/>
    </row>
    <row r="134" spans="1:47" ht="25.5" x14ac:dyDescent="0.2">
      <c r="A134" s="76" t="s">
        <v>150</v>
      </c>
      <c r="B134" s="95" t="s">
        <v>151</v>
      </c>
      <c r="C134" s="76" t="s">
        <v>245</v>
      </c>
      <c r="D134" s="76"/>
      <c r="E134" s="76" t="s">
        <v>300</v>
      </c>
      <c r="F134" s="76" t="s">
        <v>301</v>
      </c>
      <c r="G134" s="76" t="s">
        <v>302</v>
      </c>
      <c r="H134" s="97" t="s">
        <v>152</v>
      </c>
      <c r="I134" s="76" t="s">
        <v>303</v>
      </c>
      <c r="J134" s="76" t="s">
        <v>304</v>
      </c>
      <c r="K134" s="76" t="s">
        <v>305</v>
      </c>
      <c r="L134" s="97" t="s">
        <v>306</v>
      </c>
      <c r="M134" s="97" t="s">
        <v>307</v>
      </c>
      <c r="N134" s="76" t="s">
        <v>308</v>
      </c>
      <c r="O134" s="76" t="s">
        <v>309</v>
      </c>
      <c r="P134" s="76" t="s">
        <v>310</v>
      </c>
      <c r="Q134" s="76" t="s">
        <v>311</v>
      </c>
      <c r="R134" s="76" t="s">
        <v>312</v>
      </c>
      <c r="S134" s="76" t="s">
        <v>313</v>
      </c>
      <c r="T134" s="100" t="s">
        <v>314</v>
      </c>
      <c r="U134" s="97" t="s">
        <v>315</v>
      </c>
      <c r="V134" s="76" t="s">
        <v>316</v>
      </c>
      <c r="W134" s="76" t="s">
        <v>317</v>
      </c>
      <c r="X134" s="76" t="s">
        <v>318</v>
      </c>
      <c r="Y134" s="76" t="s">
        <v>319</v>
      </c>
      <c r="Z134" s="76" t="s">
        <v>320</v>
      </c>
      <c r="AA134" s="76" t="s">
        <v>321</v>
      </c>
      <c r="AB134" s="76" t="s">
        <v>322</v>
      </c>
      <c r="AC134" s="76" t="s">
        <v>323</v>
      </c>
      <c r="AD134" s="76" t="s">
        <v>324</v>
      </c>
      <c r="AE134" s="76" t="s">
        <v>325</v>
      </c>
      <c r="AF134" s="76" t="s">
        <v>326</v>
      </c>
      <c r="AG134" s="76" t="s">
        <v>327</v>
      </c>
      <c r="AH134" s="76" t="s">
        <v>328</v>
      </c>
      <c r="AI134" s="76" t="s">
        <v>329</v>
      </c>
      <c r="AJ134" s="76" t="s">
        <v>330</v>
      </c>
      <c r="AK134" s="100" t="s">
        <v>331</v>
      </c>
      <c r="AL134" s="100" t="s">
        <v>332</v>
      </c>
      <c r="AM134" s="100" t="s">
        <v>333</v>
      </c>
      <c r="AN134" s="100" t="s">
        <v>334</v>
      </c>
      <c r="AO134" s="100" t="s">
        <v>335</v>
      </c>
      <c r="AP134" s="100" t="s">
        <v>336</v>
      </c>
      <c r="AQ134" s="97" t="s">
        <v>337</v>
      </c>
      <c r="AR134" s="97" t="s">
        <v>338</v>
      </c>
      <c r="AS134" s="97" t="s">
        <v>339</v>
      </c>
      <c r="AT134" s="97" t="s">
        <v>340</v>
      </c>
      <c r="AU134" s="3" t="s">
        <v>341</v>
      </c>
    </row>
    <row r="135" spans="1:47" x14ac:dyDescent="0.2">
      <c r="A135" s="77">
        <v>1</v>
      </c>
      <c r="B135" s="78" t="s">
        <v>752</v>
      </c>
      <c r="C135" s="77" t="s">
        <v>252</v>
      </c>
      <c r="D135" s="77"/>
      <c r="E135" s="77">
        <v>458006</v>
      </c>
      <c r="F135" s="77">
        <v>0</v>
      </c>
      <c r="G135" s="77">
        <v>0</v>
      </c>
      <c r="H135" s="77">
        <v>0.9</v>
      </c>
      <c r="I135" s="77">
        <v>8</v>
      </c>
      <c r="J135" s="77">
        <v>0</v>
      </c>
      <c r="K135" s="77">
        <v>0</v>
      </c>
      <c r="L135" s="77">
        <v>1</v>
      </c>
      <c r="M135" s="77">
        <v>10</v>
      </c>
      <c r="N135" s="77">
        <v>10</v>
      </c>
      <c r="O135" s="77">
        <v>1</v>
      </c>
      <c r="P135" s="77">
        <v>1</v>
      </c>
      <c r="Q135" s="77">
        <v>0</v>
      </c>
      <c r="R135" s="77">
        <v>3</v>
      </c>
      <c r="S135" s="77">
        <v>8</v>
      </c>
      <c r="T135" s="77">
        <v>0.26300000000000001</v>
      </c>
      <c r="U135" s="77">
        <v>1.3</v>
      </c>
      <c r="V135" s="77">
        <v>0</v>
      </c>
      <c r="W135" s="77">
        <v>0</v>
      </c>
      <c r="X135" s="77">
        <v>1</v>
      </c>
      <c r="Y135" s="77">
        <v>0</v>
      </c>
      <c r="Z135" s="77">
        <v>1</v>
      </c>
      <c r="AA135" s="77">
        <v>3</v>
      </c>
      <c r="AB135" s="77">
        <v>1</v>
      </c>
      <c r="AC135" s="77">
        <v>12</v>
      </c>
      <c r="AD135" s="77">
        <v>8</v>
      </c>
      <c r="AE135" s="77">
        <v>0</v>
      </c>
      <c r="AF135" s="77">
        <v>0</v>
      </c>
      <c r="AG135" s="77">
        <v>1</v>
      </c>
      <c r="AH135" s="77">
        <v>2</v>
      </c>
      <c r="AI135" s="77">
        <v>0</v>
      </c>
      <c r="AJ135" s="77">
        <v>42</v>
      </c>
      <c r="AK135" s="77">
        <v>170</v>
      </c>
      <c r="AL135" s="77" t="s">
        <v>342</v>
      </c>
      <c r="AM135" s="77">
        <v>1.5</v>
      </c>
      <c r="AN135" s="77">
        <v>0.33300000000000002</v>
      </c>
      <c r="AO135" s="77">
        <v>0.34200000000000003</v>
      </c>
      <c r="AP135" s="77">
        <v>0.67500000000000004</v>
      </c>
      <c r="AQ135" s="77">
        <v>7.2</v>
      </c>
      <c r="AR135" s="77">
        <v>2.7</v>
      </c>
      <c r="AS135" s="77">
        <v>9</v>
      </c>
      <c r="AT135" s="77">
        <v>2.67</v>
      </c>
      <c r="AU135" s="77">
        <v>17</v>
      </c>
    </row>
    <row r="136" spans="1:47" x14ac:dyDescent="0.2">
      <c r="A136" s="77">
        <v>2</v>
      </c>
      <c r="B136" s="78" t="s">
        <v>527</v>
      </c>
      <c r="C136" s="77" t="s">
        <v>252</v>
      </c>
      <c r="D136" s="77"/>
      <c r="E136" s="77">
        <v>543521</v>
      </c>
      <c r="F136" s="77">
        <v>11</v>
      </c>
      <c r="G136" s="77">
        <v>9</v>
      </c>
      <c r="H136" s="77">
        <v>2.73</v>
      </c>
      <c r="I136" s="77">
        <v>25</v>
      </c>
      <c r="J136" s="77">
        <v>25</v>
      </c>
      <c r="K136" s="77">
        <v>0</v>
      </c>
      <c r="L136" s="77">
        <v>0</v>
      </c>
      <c r="M136" s="77">
        <v>154.19999999999999</v>
      </c>
      <c r="N136" s="77">
        <v>117</v>
      </c>
      <c r="O136" s="77">
        <v>53</v>
      </c>
      <c r="P136" s="77">
        <v>47</v>
      </c>
      <c r="Q136" s="77">
        <v>13</v>
      </c>
      <c r="R136" s="77">
        <v>41</v>
      </c>
      <c r="S136" s="77">
        <v>157</v>
      </c>
      <c r="T136" s="77">
        <v>0.20799999999999999</v>
      </c>
      <c r="U136" s="77">
        <v>1.02</v>
      </c>
      <c r="V136" s="77">
        <v>0</v>
      </c>
      <c r="W136" s="77">
        <v>0</v>
      </c>
      <c r="X136" s="77">
        <v>6</v>
      </c>
      <c r="Y136" s="77">
        <v>1</v>
      </c>
      <c r="Z136" s="77">
        <v>0</v>
      </c>
      <c r="AA136" s="77">
        <v>0</v>
      </c>
      <c r="AB136" s="77">
        <v>8</v>
      </c>
      <c r="AC136" s="77">
        <v>147</v>
      </c>
      <c r="AD136" s="77">
        <v>151</v>
      </c>
      <c r="AE136" s="77">
        <v>6</v>
      </c>
      <c r="AF136" s="77">
        <v>0</v>
      </c>
      <c r="AG136" s="77">
        <v>6</v>
      </c>
      <c r="AH136" s="77">
        <v>5</v>
      </c>
      <c r="AI136" s="77">
        <v>0</v>
      </c>
      <c r="AJ136" s="77">
        <v>619</v>
      </c>
      <c r="AK136" s="77">
        <v>2486</v>
      </c>
      <c r="AL136" s="77">
        <v>0.55000000000000004</v>
      </c>
      <c r="AM136" s="77">
        <v>0.97</v>
      </c>
      <c r="AN136" s="77">
        <v>0.26800000000000002</v>
      </c>
      <c r="AO136" s="77">
        <v>0.32</v>
      </c>
      <c r="AP136" s="77">
        <v>0.58799999999999997</v>
      </c>
      <c r="AQ136" s="77">
        <v>9.14</v>
      </c>
      <c r="AR136" s="77">
        <v>2.39</v>
      </c>
      <c r="AS136" s="77">
        <v>6.81</v>
      </c>
      <c r="AT136" s="77">
        <v>3.83</v>
      </c>
      <c r="AU136" s="77">
        <v>16.07</v>
      </c>
    </row>
    <row r="137" spans="1:47" x14ac:dyDescent="0.2">
      <c r="A137" s="77">
        <v>3</v>
      </c>
      <c r="B137" s="78" t="s">
        <v>791</v>
      </c>
      <c r="C137" s="77" t="s">
        <v>252</v>
      </c>
      <c r="D137" s="77"/>
      <c r="E137" s="77">
        <v>572971</v>
      </c>
      <c r="F137" s="77">
        <v>12</v>
      </c>
      <c r="G137" s="77">
        <v>9</v>
      </c>
      <c r="H137" s="77">
        <v>2.93</v>
      </c>
      <c r="I137" s="77">
        <v>29</v>
      </c>
      <c r="J137" s="77">
        <v>29</v>
      </c>
      <c r="K137" s="77">
        <v>0</v>
      </c>
      <c r="L137" s="77">
        <v>0</v>
      </c>
      <c r="M137" s="77">
        <v>200</v>
      </c>
      <c r="N137" s="77">
        <v>187</v>
      </c>
      <c r="O137" s="77">
        <v>71</v>
      </c>
      <c r="P137" s="77">
        <v>65</v>
      </c>
      <c r="Q137" s="77">
        <v>11</v>
      </c>
      <c r="R137" s="77">
        <v>48</v>
      </c>
      <c r="S137" s="77">
        <v>146</v>
      </c>
      <c r="T137" s="77">
        <v>0.252</v>
      </c>
      <c r="U137" s="77">
        <v>1.18</v>
      </c>
      <c r="V137" s="77">
        <v>5</v>
      </c>
      <c r="W137" s="77">
        <v>1</v>
      </c>
      <c r="X137" s="77">
        <v>7</v>
      </c>
      <c r="Y137" s="77">
        <v>2</v>
      </c>
      <c r="Z137" s="77">
        <v>0</v>
      </c>
      <c r="AA137" s="77">
        <v>0</v>
      </c>
      <c r="AB137" s="77">
        <v>36</v>
      </c>
      <c r="AC137" s="77">
        <v>309</v>
      </c>
      <c r="AD137" s="77">
        <v>109</v>
      </c>
      <c r="AE137" s="77">
        <v>7</v>
      </c>
      <c r="AF137" s="77">
        <v>0</v>
      </c>
      <c r="AG137" s="77">
        <v>1</v>
      </c>
      <c r="AH137" s="77">
        <v>3</v>
      </c>
      <c r="AI137" s="77">
        <v>0</v>
      </c>
      <c r="AJ137" s="77">
        <v>808</v>
      </c>
      <c r="AK137" s="77">
        <v>3020</v>
      </c>
      <c r="AL137" s="77">
        <v>0.57099999999999995</v>
      </c>
      <c r="AM137" s="77">
        <v>2.83</v>
      </c>
      <c r="AN137" s="77">
        <v>0.30199999999999999</v>
      </c>
      <c r="AO137" s="77">
        <v>0.35299999999999998</v>
      </c>
      <c r="AP137" s="77">
        <v>0.65500000000000003</v>
      </c>
      <c r="AQ137" s="77">
        <v>6.57</v>
      </c>
      <c r="AR137" s="77">
        <v>2.16</v>
      </c>
      <c r="AS137" s="77">
        <v>8.42</v>
      </c>
      <c r="AT137" s="77">
        <v>3.04</v>
      </c>
      <c r="AU137" s="77">
        <v>15.1</v>
      </c>
    </row>
    <row r="138" spans="1:47" x14ac:dyDescent="0.2">
      <c r="A138" s="77">
        <v>4</v>
      </c>
      <c r="B138" s="78" t="s">
        <v>772</v>
      </c>
      <c r="C138" s="77" t="s">
        <v>252</v>
      </c>
      <c r="D138" s="77"/>
      <c r="E138" s="77">
        <v>407842</v>
      </c>
      <c r="F138" s="77">
        <v>4</v>
      </c>
      <c r="G138" s="77">
        <v>0</v>
      </c>
      <c r="H138" s="77">
        <v>3.03</v>
      </c>
      <c r="I138" s="77">
        <v>34</v>
      </c>
      <c r="J138" s="77">
        <v>0</v>
      </c>
      <c r="K138" s="77">
        <v>1</v>
      </c>
      <c r="L138" s="77">
        <v>4</v>
      </c>
      <c r="M138" s="77">
        <v>32.200000000000003</v>
      </c>
      <c r="N138" s="77">
        <v>25</v>
      </c>
      <c r="O138" s="77">
        <v>13</v>
      </c>
      <c r="P138" s="77">
        <v>11</v>
      </c>
      <c r="Q138" s="77">
        <v>4</v>
      </c>
      <c r="R138" s="77">
        <v>16</v>
      </c>
      <c r="S138" s="77">
        <v>37</v>
      </c>
      <c r="T138" s="77">
        <v>0.20300000000000001</v>
      </c>
      <c r="U138" s="77">
        <v>1.26</v>
      </c>
      <c r="V138" s="77">
        <v>0</v>
      </c>
      <c r="W138" s="77">
        <v>0</v>
      </c>
      <c r="X138" s="77">
        <v>0</v>
      </c>
      <c r="Y138" s="77">
        <v>1</v>
      </c>
      <c r="Z138" s="77">
        <v>7</v>
      </c>
      <c r="AA138" s="77">
        <v>6</v>
      </c>
      <c r="AB138" s="77">
        <v>3</v>
      </c>
      <c r="AC138" s="77">
        <v>28</v>
      </c>
      <c r="AD138" s="77">
        <v>33</v>
      </c>
      <c r="AE138" s="77">
        <v>3</v>
      </c>
      <c r="AF138" s="77">
        <v>0</v>
      </c>
      <c r="AG138" s="77">
        <v>4</v>
      </c>
      <c r="AH138" s="77">
        <v>0</v>
      </c>
      <c r="AI138" s="77">
        <v>0</v>
      </c>
      <c r="AJ138" s="77">
        <v>139</v>
      </c>
      <c r="AK138" s="77">
        <v>573</v>
      </c>
      <c r="AL138" s="77">
        <v>1</v>
      </c>
      <c r="AM138" s="77">
        <v>0.85</v>
      </c>
      <c r="AN138" s="77">
        <v>0.29499999999999998</v>
      </c>
      <c r="AO138" s="77">
        <v>0.35</v>
      </c>
      <c r="AP138" s="77">
        <v>0.64500000000000002</v>
      </c>
      <c r="AQ138" s="77">
        <v>10.19</v>
      </c>
      <c r="AR138" s="77">
        <v>4.41</v>
      </c>
      <c r="AS138" s="77">
        <v>6.89</v>
      </c>
      <c r="AT138" s="77">
        <v>2.31</v>
      </c>
      <c r="AU138" s="77">
        <v>17.54</v>
      </c>
    </row>
    <row r="139" spans="1:47" x14ac:dyDescent="0.2">
      <c r="A139" s="77">
        <v>5</v>
      </c>
      <c r="B139" s="78" t="s">
        <v>835</v>
      </c>
      <c r="C139" s="77" t="s">
        <v>252</v>
      </c>
      <c r="D139" s="77"/>
      <c r="E139" s="77">
        <v>465679</v>
      </c>
      <c r="F139" s="77">
        <v>0</v>
      </c>
      <c r="G139" s="77">
        <v>1</v>
      </c>
      <c r="H139" s="77">
        <v>3.12</v>
      </c>
      <c r="I139" s="77">
        <v>5</v>
      </c>
      <c r="J139" s="77">
        <v>1</v>
      </c>
      <c r="K139" s="77">
        <v>0</v>
      </c>
      <c r="L139" s="77">
        <v>0</v>
      </c>
      <c r="M139" s="77">
        <v>8.1999999999999993</v>
      </c>
      <c r="N139" s="77">
        <v>5</v>
      </c>
      <c r="O139" s="77">
        <v>4</v>
      </c>
      <c r="P139" s="77">
        <v>3</v>
      </c>
      <c r="Q139" s="77">
        <v>0</v>
      </c>
      <c r="R139" s="77">
        <v>5</v>
      </c>
      <c r="S139" s="77">
        <v>9</v>
      </c>
      <c r="T139" s="77">
        <v>0.17199999999999999</v>
      </c>
      <c r="U139" s="77">
        <v>1.1499999999999999</v>
      </c>
      <c r="V139" s="77">
        <v>0</v>
      </c>
      <c r="W139" s="77">
        <v>0</v>
      </c>
      <c r="X139" s="77">
        <v>0</v>
      </c>
      <c r="Y139" s="77">
        <v>1</v>
      </c>
      <c r="Z139" s="77">
        <v>2</v>
      </c>
      <c r="AA139" s="77">
        <v>1</v>
      </c>
      <c r="AB139" s="77">
        <v>0</v>
      </c>
      <c r="AC139" s="77">
        <v>10</v>
      </c>
      <c r="AD139" s="77">
        <v>6</v>
      </c>
      <c r="AE139" s="77">
        <v>0</v>
      </c>
      <c r="AF139" s="77">
        <v>1</v>
      </c>
      <c r="AG139" s="77">
        <v>3</v>
      </c>
      <c r="AH139" s="77">
        <v>0</v>
      </c>
      <c r="AI139" s="77">
        <v>0</v>
      </c>
      <c r="AJ139" s="77">
        <v>35</v>
      </c>
      <c r="AK139" s="77">
        <v>158</v>
      </c>
      <c r="AL139" s="77">
        <v>0</v>
      </c>
      <c r="AM139" s="77">
        <v>1.67</v>
      </c>
      <c r="AN139" s="77">
        <v>0.28599999999999998</v>
      </c>
      <c r="AO139" s="77">
        <v>0.24099999999999999</v>
      </c>
      <c r="AP139" s="77">
        <v>0.52700000000000002</v>
      </c>
      <c r="AQ139" s="77">
        <v>9.35</v>
      </c>
      <c r="AR139" s="77">
        <v>5.19</v>
      </c>
      <c r="AS139" s="77">
        <v>5.19</v>
      </c>
      <c r="AT139" s="77">
        <v>1.8</v>
      </c>
      <c r="AU139" s="77">
        <v>18.23</v>
      </c>
    </row>
    <row r="140" spans="1:47" x14ac:dyDescent="0.2">
      <c r="A140" s="77">
        <v>6</v>
      </c>
      <c r="B140" s="78" t="s">
        <v>550</v>
      </c>
      <c r="C140" s="77" t="s">
        <v>252</v>
      </c>
      <c r="D140" s="77"/>
      <c r="E140" s="77">
        <v>430589</v>
      </c>
      <c r="F140" s="77">
        <v>1</v>
      </c>
      <c r="G140" s="77">
        <v>5</v>
      </c>
      <c r="H140" s="77">
        <v>3.33</v>
      </c>
      <c r="I140" s="77">
        <v>58</v>
      </c>
      <c r="J140" s="77">
        <v>0</v>
      </c>
      <c r="K140" s="77">
        <v>19</v>
      </c>
      <c r="L140" s="77">
        <v>25</v>
      </c>
      <c r="M140" s="77">
        <v>51.1</v>
      </c>
      <c r="N140" s="77">
        <v>54</v>
      </c>
      <c r="O140" s="77">
        <v>22</v>
      </c>
      <c r="P140" s="77">
        <v>19</v>
      </c>
      <c r="Q140" s="77">
        <v>5</v>
      </c>
      <c r="R140" s="77">
        <v>5</v>
      </c>
      <c r="S140" s="77">
        <v>43</v>
      </c>
      <c r="T140" s="77">
        <v>0.26500000000000001</v>
      </c>
      <c r="U140" s="77">
        <v>1.1499999999999999</v>
      </c>
      <c r="V140" s="77">
        <v>0</v>
      </c>
      <c r="W140" s="77">
        <v>0</v>
      </c>
      <c r="X140" s="77">
        <v>2</v>
      </c>
      <c r="Y140" s="77">
        <v>2</v>
      </c>
      <c r="Z140" s="77">
        <v>41</v>
      </c>
      <c r="AA140" s="77">
        <v>2</v>
      </c>
      <c r="AB140" s="77">
        <v>5</v>
      </c>
      <c r="AC140" s="77">
        <v>72</v>
      </c>
      <c r="AD140" s="77">
        <v>37</v>
      </c>
      <c r="AE140" s="77">
        <v>1</v>
      </c>
      <c r="AF140" s="77">
        <v>0</v>
      </c>
      <c r="AG140" s="77">
        <v>9</v>
      </c>
      <c r="AH140" s="77">
        <v>2</v>
      </c>
      <c r="AI140" s="77">
        <v>1</v>
      </c>
      <c r="AJ140" s="77">
        <v>213</v>
      </c>
      <c r="AK140" s="77">
        <v>697</v>
      </c>
      <c r="AL140" s="77">
        <v>0.16700000000000001</v>
      </c>
      <c r="AM140" s="77">
        <v>1.95</v>
      </c>
      <c r="AN140" s="77">
        <v>0.28899999999999998</v>
      </c>
      <c r="AO140" s="77">
        <v>0.377</v>
      </c>
      <c r="AP140" s="77">
        <v>0.66700000000000004</v>
      </c>
      <c r="AQ140" s="77">
        <v>7.54</v>
      </c>
      <c r="AR140" s="77">
        <v>0.88</v>
      </c>
      <c r="AS140" s="77">
        <v>9.4700000000000006</v>
      </c>
      <c r="AT140" s="77">
        <v>8.6</v>
      </c>
      <c r="AU140" s="77">
        <v>13.58</v>
      </c>
    </row>
    <row r="141" spans="1:47" x14ac:dyDescent="0.2">
      <c r="A141" s="77">
        <v>7</v>
      </c>
      <c r="B141" s="78" t="s">
        <v>450</v>
      </c>
      <c r="C141" s="77" t="s">
        <v>252</v>
      </c>
      <c r="D141" s="77"/>
      <c r="E141" s="77">
        <v>448609</v>
      </c>
      <c r="F141" s="77">
        <v>4</v>
      </c>
      <c r="G141" s="77">
        <v>3</v>
      </c>
      <c r="H141" s="77">
        <v>3.38</v>
      </c>
      <c r="I141" s="77">
        <v>56</v>
      </c>
      <c r="J141" s="77">
        <v>0</v>
      </c>
      <c r="K141" s="77">
        <v>4</v>
      </c>
      <c r="L141" s="77">
        <v>6</v>
      </c>
      <c r="M141" s="77">
        <v>50.2</v>
      </c>
      <c r="N141" s="77">
        <v>28</v>
      </c>
      <c r="O141" s="77">
        <v>19</v>
      </c>
      <c r="P141" s="77">
        <v>19</v>
      </c>
      <c r="Q141" s="77">
        <v>5</v>
      </c>
      <c r="R141" s="77">
        <v>17</v>
      </c>
      <c r="S141" s="77">
        <v>63</v>
      </c>
      <c r="T141" s="77">
        <v>0.157</v>
      </c>
      <c r="U141" s="77">
        <v>0.89</v>
      </c>
      <c r="V141" s="77">
        <v>0</v>
      </c>
      <c r="W141" s="77">
        <v>0</v>
      </c>
      <c r="X141" s="77">
        <v>0</v>
      </c>
      <c r="Y141" s="77">
        <v>2</v>
      </c>
      <c r="Z141" s="77">
        <v>13</v>
      </c>
      <c r="AA141" s="77">
        <v>11</v>
      </c>
      <c r="AB141" s="77">
        <v>1</v>
      </c>
      <c r="AC141" s="77">
        <v>32</v>
      </c>
      <c r="AD141" s="77">
        <v>57</v>
      </c>
      <c r="AE141" s="77">
        <v>3</v>
      </c>
      <c r="AF141" s="77">
        <v>0</v>
      </c>
      <c r="AG141" s="77">
        <v>2</v>
      </c>
      <c r="AH141" s="77">
        <v>2</v>
      </c>
      <c r="AI141" s="77">
        <v>0</v>
      </c>
      <c r="AJ141" s="77">
        <v>198</v>
      </c>
      <c r="AK141" s="77">
        <v>818</v>
      </c>
      <c r="AL141" s="77">
        <v>0.57099999999999995</v>
      </c>
      <c r="AM141" s="77">
        <v>0.56000000000000005</v>
      </c>
      <c r="AN141" s="77">
        <v>0.23100000000000001</v>
      </c>
      <c r="AO141" s="77">
        <v>0.28699999999999998</v>
      </c>
      <c r="AP141" s="77">
        <v>0.51700000000000002</v>
      </c>
      <c r="AQ141" s="77">
        <v>11.19</v>
      </c>
      <c r="AR141" s="77">
        <v>3.02</v>
      </c>
      <c r="AS141" s="77">
        <v>4.97</v>
      </c>
      <c r="AT141" s="77">
        <v>3.71</v>
      </c>
      <c r="AU141" s="77">
        <v>16.14</v>
      </c>
    </row>
    <row r="142" spans="1:47" x14ac:dyDescent="0.2">
      <c r="A142" s="77">
        <v>8</v>
      </c>
      <c r="B142" s="78" t="s">
        <v>480</v>
      </c>
      <c r="C142" s="77" t="s">
        <v>252</v>
      </c>
      <c r="D142" s="77"/>
      <c r="E142" s="77">
        <v>444857</v>
      </c>
      <c r="F142" s="77">
        <v>8</v>
      </c>
      <c r="G142" s="77">
        <v>12</v>
      </c>
      <c r="H142" s="77">
        <v>3.74</v>
      </c>
      <c r="I142" s="77">
        <v>29</v>
      </c>
      <c r="J142" s="77">
        <v>29</v>
      </c>
      <c r="K142" s="77">
        <v>0</v>
      </c>
      <c r="L142" s="77">
        <v>0</v>
      </c>
      <c r="M142" s="77">
        <v>180.1</v>
      </c>
      <c r="N142" s="77">
        <v>185</v>
      </c>
      <c r="O142" s="77">
        <v>86</v>
      </c>
      <c r="P142" s="77">
        <v>75</v>
      </c>
      <c r="Q142" s="77">
        <v>16</v>
      </c>
      <c r="R142" s="77">
        <v>50</v>
      </c>
      <c r="S142" s="77">
        <v>107</v>
      </c>
      <c r="T142" s="77">
        <v>0.26600000000000001</v>
      </c>
      <c r="U142" s="77">
        <v>1.3</v>
      </c>
      <c r="V142" s="77">
        <v>2</v>
      </c>
      <c r="W142" s="77">
        <v>1</v>
      </c>
      <c r="X142" s="77">
        <v>11</v>
      </c>
      <c r="Y142" s="77">
        <v>5</v>
      </c>
      <c r="Z142" s="77">
        <v>0</v>
      </c>
      <c r="AA142" s="77">
        <v>0</v>
      </c>
      <c r="AB142" s="77">
        <v>17</v>
      </c>
      <c r="AC142" s="77">
        <v>225</v>
      </c>
      <c r="AD142" s="77">
        <v>187</v>
      </c>
      <c r="AE142" s="77">
        <v>6</v>
      </c>
      <c r="AF142" s="77">
        <v>1</v>
      </c>
      <c r="AG142" s="77">
        <v>35</v>
      </c>
      <c r="AH142" s="77">
        <v>7</v>
      </c>
      <c r="AI142" s="77">
        <v>0</v>
      </c>
      <c r="AJ142" s="77">
        <v>765</v>
      </c>
      <c r="AK142" s="77">
        <v>2964</v>
      </c>
      <c r="AL142" s="77">
        <v>0.4</v>
      </c>
      <c r="AM142" s="77">
        <v>1.2</v>
      </c>
      <c r="AN142" s="77">
        <v>0.32200000000000001</v>
      </c>
      <c r="AO142" s="77">
        <v>0.40300000000000002</v>
      </c>
      <c r="AP142" s="77">
        <v>0.72499999999999998</v>
      </c>
      <c r="AQ142" s="77">
        <v>5.34</v>
      </c>
      <c r="AR142" s="77">
        <v>2.5</v>
      </c>
      <c r="AS142" s="77">
        <v>9.23</v>
      </c>
      <c r="AT142" s="77">
        <v>2.14</v>
      </c>
      <c r="AU142" s="77">
        <v>16.440000000000001</v>
      </c>
    </row>
    <row r="143" spans="1:47" x14ac:dyDescent="0.2">
      <c r="A143" s="77">
        <v>9</v>
      </c>
      <c r="B143" s="78" t="s">
        <v>785</v>
      </c>
      <c r="C143" s="77" t="s">
        <v>252</v>
      </c>
      <c r="D143" s="77"/>
      <c r="E143" s="77">
        <v>519085</v>
      </c>
      <c r="F143" s="77">
        <v>5</v>
      </c>
      <c r="G143" s="77">
        <v>13</v>
      </c>
      <c r="H143" s="77">
        <v>4.3899999999999997</v>
      </c>
      <c r="I143" s="77">
        <v>24</v>
      </c>
      <c r="J143" s="77">
        <v>24</v>
      </c>
      <c r="K143" s="77">
        <v>0</v>
      </c>
      <c r="L143" s="77">
        <v>0</v>
      </c>
      <c r="M143" s="77">
        <v>143.19999999999999</v>
      </c>
      <c r="N143" s="77">
        <v>170</v>
      </c>
      <c r="O143" s="77">
        <v>73</v>
      </c>
      <c r="P143" s="77">
        <v>70</v>
      </c>
      <c r="Q143" s="77">
        <v>12</v>
      </c>
      <c r="R143" s="77">
        <v>28</v>
      </c>
      <c r="S143" s="77">
        <v>94</v>
      </c>
      <c r="T143" s="77">
        <v>0.29499999999999998</v>
      </c>
      <c r="U143" s="77">
        <v>1.38</v>
      </c>
      <c r="V143" s="77">
        <v>0</v>
      </c>
      <c r="W143" s="77">
        <v>0</v>
      </c>
      <c r="X143" s="77">
        <v>3</v>
      </c>
      <c r="Y143" s="77">
        <v>0</v>
      </c>
      <c r="Z143" s="77">
        <v>0</v>
      </c>
      <c r="AA143" s="77">
        <v>0</v>
      </c>
      <c r="AB143" s="77">
        <v>10</v>
      </c>
      <c r="AC143" s="77">
        <v>131</v>
      </c>
      <c r="AD143" s="77">
        <v>197</v>
      </c>
      <c r="AE143" s="77">
        <v>2</v>
      </c>
      <c r="AF143" s="77">
        <v>3</v>
      </c>
      <c r="AG143" s="77">
        <v>10</v>
      </c>
      <c r="AH143" s="77">
        <v>2</v>
      </c>
      <c r="AI143" s="77">
        <v>1</v>
      </c>
      <c r="AJ143" s="77">
        <v>623</v>
      </c>
      <c r="AK143" s="77">
        <v>2251</v>
      </c>
      <c r="AL143" s="77">
        <v>0.27800000000000002</v>
      </c>
      <c r="AM143" s="77">
        <v>0.66</v>
      </c>
      <c r="AN143" s="77">
        <v>0.32500000000000001</v>
      </c>
      <c r="AO143" s="77">
        <v>0.42599999999999999</v>
      </c>
      <c r="AP143" s="77">
        <v>0.752</v>
      </c>
      <c r="AQ143" s="77">
        <v>5.89</v>
      </c>
      <c r="AR143" s="77">
        <v>1.75</v>
      </c>
      <c r="AS143" s="77">
        <v>10.65</v>
      </c>
      <c r="AT143" s="77">
        <v>3.36</v>
      </c>
      <c r="AU143" s="77">
        <v>15.67</v>
      </c>
    </row>
    <row r="144" spans="1:47" x14ac:dyDescent="0.2">
      <c r="A144" s="77">
        <v>10</v>
      </c>
      <c r="B144" s="78" t="s">
        <v>784</v>
      </c>
      <c r="C144" s="77" t="s">
        <v>252</v>
      </c>
      <c r="D144" s="77"/>
      <c r="E144" s="77">
        <v>543054</v>
      </c>
      <c r="F144" s="77">
        <v>9</v>
      </c>
      <c r="G144" s="77">
        <v>7</v>
      </c>
      <c r="H144" s="77">
        <v>4.41</v>
      </c>
      <c r="I144" s="77">
        <v>20</v>
      </c>
      <c r="J144" s="77">
        <v>20</v>
      </c>
      <c r="K144" s="77">
        <v>0</v>
      </c>
      <c r="L144" s="77">
        <v>0</v>
      </c>
      <c r="M144" s="77">
        <v>116.1</v>
      </c>
      <c r="N144" s="77">
        <v>119</v>
      </c>
      <c r="O144" s="77">
        <v>61</v>
      </c>
      <c r="P144" s="77">
        <v>57</v>
      </c>
      <c r="Q144" s="77">
        <v>7</v>
      </c>
      <c r="R144" s="77">
        <v>51</v>
      </c>
      <c r="S144" s="77">
        <v>75</v>
      </c>
      <c r="T144" s="77">
        <v>0.26700000000000002</v>
      </c>
      <c r="U144" s="77">
        <v>1.46</v>
      </c>
      <c r="V144" s="77">
        <v>0</v>
      </c>
      <c r="W144" s="77">
        <v>0</v>
      </c>
      <c r="X144" s="77">
        <v>3</v>
      </c>
      <c r="Y144" s="77">
        <v>1</v>
      </c>
      <c r="Z144" s="77">
        <v>0</v>
      </c>
      <c r="AA144" s="77">
        <v>0</v>
      </c>
      <c r="AB144" s="77">
        <v>15</v>
      </c>
      <c r="AC144" s="77">
        <v>166</v>
      </c>
      <c r="AD144" s="77">
        <v>93</v>
      </c>
      <c r="AE144" s="77">
        <v>7</v>
      </c>
      <c r="AF144" s="77">
        <v>0</v>
      </c>
      <c r="AG144" s="77">
        <v>4</v>
      </c>
      <c r="AH144" s="77">
        <v>3</v>
      </c>
      <c r="AI144" s="77">
        <v>0</v>
      </c>
      <c r="AJ144" s="77">
        <v>507</v>
      </c>
      <c r="AK144" s="77">
        <v>1992</v>
      </c>
      <c r="AL144" s="77">
        <v>0.56299999999999994</v>
      </c>
      <c r="AM144" s="77">
        <v>1.78</v>
      </c>
      <c r="AN144" s="77">
        <v>0.34300000000000003</v>
      </c>
      <c r="AO144" s="77">
        <v>0.36599999999999999</v>
      </c>
      <c r="AP144" s="77">
        <v>0.70899999999999996</v>
      </c>
      <c r="AQ144" s="77">
        <v>5.8</v>
      </c>
      <c r="AR144" s="77">
        <v>3.95</v>
      </c>
      <c r="AS144" s="77">
        <v>9.2100000000000009</v>
      </c>
      <c r="AT144" s="77">
        <v>1.47</v>
      </c>
      <c r="AU144" s="77">
        <v>17.12</v>
      </c>
    </row>
    <row r="145" spans="1:47" x14ac:dyDescent="0.2">
      <c r="A145" s="77">
        <v>11</v>
      </c>
      <c r="B145" s="78" t="s">
        <v>790</v>
      </c>
      <c r="C145" s="77" t="s">
        <v>252</v>
      </c>
      <c r="D145" s="77"/>
      <c r="E145" s="77">
        <v>451661</v>
      </c>
      <c r="F145" s="77">
        <v>4</v>
      </c>
      <c r="G145" s="77">
        <v>6</v>
      </c>
      <c r="H145" s="77">
        <v>4.45</v>
      </c>
      <c r="I145" s="77">
        <v>54</v>
      </c>
      <c r="J145" s="77">
        <v>0</v>
      </c>
      <c r="K145" s="77">
        <v>4</v>
      </c>
      <c r="L145" s="77">
        <v>8</v>
      </c>
      <c r="M145" s="77">
        <v>54.2</v>
      </c>
      <c r="N145" s="77">
        <v>50</v>
      </c>
      <c r="O145" s="77">
        <v>29</v>
      </c>
      <c r="P145" s="77">
        <v>27</v>
      </c>
      <c r="Q145" s="77">
        <v>2</v>
      </c>
      <c r="R145" s="77">
        <v>17</v>
      </c>
      <c r="S145" s="77">
        <v>70</v>
      </c>
      <c r="T145" s="77">
        <v>0.24199999999999999</v>
      </c>
      <c r="U145" s="77">
        <v>1.23</v>
      </c>
      <c r="V145" s="77">
        <v>0</v>
      </c>
      <c r="W145" s="77">
        <v>0</v>
      </c>
      <c r="X145" s="77">
        <v>2</v>
      </c>
      <c r="Y145" s="77">
        <v>3</v>
      </c>
      <c r="Z145" s="77">
        <v>16</v>
      </c>
      <c r="AA145" s="77">
        <v>8</v>
      </c>
      <c r="AB145" s="77">
        <v>1</v>
      </c>
      <c r="AC145" s="77">
        <v>32</v>
      </c>
      <c r="AD145" s="77">
        <v>60</v>
      </c>
      <c r="AE145" s="77">
        <v>0</v>
      </c>
      <c r="AF145" s="77">
        <v>0</v>
      </c>
      <c r="AG145" s="77">
        <v>7</v>
      </c>
      <c r="AH145" s="77">
        <v>0</v>
      </c>
      <c r="AI145" s="77">
        <v>0</v>
      </c>
      <c r="AJ145" s="77">
        <v>231</v>
      </c>
      <c r="AK145" s="77">
        <v>950</v>
      </c>
      <c r="AL145" s="77">
        <v>0.4</v>
      </c>
      <c r="AM145" s="77">
        <v>0.53</v>
      </c>
      <c r="AN145" s="77">
        <v>0.29899999999999999</v>
      </c>
      <c r="AO145" s="77">
        <v>0.33800000000000002</v>
      </c>
      <c r="AP145" s="77">
        <v>0.63700000000000001</v>
      </c>
      <c r="AQ145" s="77">
        <v>11.52</v>
      </c>
      <c r="AR145" s="77">
        <v>2.8</v>
      </c>
      <c r="AS145" s="77">
        <v>8.23</v>
      </c>
      <c r="AT145" s="77">
        <v>4.12</v>
      </c>
      <c r="AU145" s="77">
        <v>17.38</v>
      </c>
    </row>
    <row r="146" spans="1:47" x14ac:dyDescent="0.2">
      <c r="A146" s="77">
        <v>12</v>
      </c>
      <c r="B146" s="78" t="s">
        <v>1205</v>
      </c>
      <c r="C146" s="77" t="s">
        <v>252</v>
      </c>
      <c r="D146" s="77"/>
      <c r="E146" s="77">
        <v>607374</v>
      </c>
      <c r="F146" s="77">
        <v>1</v>
      </c>
      <c r="G146" s="77">
        <v>3</v>
      </c>
      <c r="H146" s="77">
        <v>4.57</v>
      </c>
      <c r="I146" s="77">
        <v>4</v>
      </c>
      <c r="J146" s="77">
        <v>4</v>
      </c>
      <c r="K146" s="77">
        <v>0</v>
      </c>
      <c r="L146" s="77">
        <v>0</v>
      </c>
      <c r="M146" s="77">
        <v>21.2</v>
      </c>
      <c r="N146" s="77">
        <v>19</v>
      </c>
      <c r="O146" s="77">
        <v>12</v>
      </c>
      <c r="P146" s="77">
        <v>11</v>
      </c>
      <c r="Q146" s="77">
        <v>0</v>
      </c>
      <c r="R146" s="77">
        <v>9</v>
      </c>
      <c r="S146" s="77">
        <v>13</v>
      </c>
      <c r="T146" s="77">
        <v>0.24099999999999999</v>
      </c>
      <c r="U146" s="77">
        <v>1.29</v>
      </c>
      <c r="V146" s="77">
        <v>0</v>
      </c>
      <c r="W146" s="77">
        <v>0</v>
      </c>
      <c r="X146" s="77">
        <v>1</v>
      </c>
      <c r="Y146" s="77">
        <v>1</v>
      </c>
      <c r="Z146" s="77">
        <v>0</v>
      </c>
      <c r="AA146" s="77">
        <v>0</v>
      </c>
      <c r="AB146" s="77">
        <v>2</v>
      </c>
      <c r="AC146" s="77">
        <v>19</v>
      </c>
      <c r="AD146" s="77">
        <v>30</v>
      </c>
      <c r="AE146" s="77">
        <v>1</v>
      </c>
      <c r="AF146" s="77">
        <v>0</v>
      </c>
      <c r="AG146" s="77">
        <v>1</v>
      </c>
      <c r="AH146" s="77">
        <v>1</v>
      </c>
      <c r="AI146" s="77">
        <v>0</v>
      </c>
      <c r="AJ146" s="77">
        <v>91</v>
      </c>
      <c r="AK146" s="77">
        <v>367</v>
      </c>
      <c r="AL146" s="77">
        <v>0.25</v>
      </c>
      <c r="AM146" s="77">
        <v>0.63</v>
      </c>
      <c r="AN146" s="77">
        <v>0.32200000000000001</v>
      </c>
      <c r="AO146" s="77">
        <v>0.30399999999999999</v>
      </c>
      <c r="AP146" s="77">
        <v>0.626</v>
      </c>
      <c r="AQ146" s="77">
        <v>5.4</v>
      </c>
      <c r="AR146" s="77">
        <v>3.74</v>
      </c>
      <c r="AS146" s="77">
        <v>7.89</v>
      </c>
      <c r="AT146" s="77">
        <v>1.44</v>
      </c>
      <c r="AU146" s="77">
        <v>16.940000000000001</v>
      </c>
    </row>
    <row r="147" spans="1:47" x14ac:dyDescent="0.2">
      <c r="A147" s="77">
        <v>13</v>
      </c>
      <c r="B147" s="78" t="s">
        <v>1206</v>
      </c>
      <c r="C147" s="77" t="s">
        <v>252</v>
      </c>
      <c r="D147" s="77"/>
      <c r="E147" s="77">
        <v>594772</v>
      </c>
      <c r="F147" s="77">
        <v>1</v>
      </c>
      <c r="G147" s="77">
        <v>3</v>
      </c>
      <c r="H147" s="77">
        <v>4.58</v>
      </c>
      <c r="I147" s="77">
        <v>17</v>
      </c>
      <c r="J147" s="77">
        <v>2</v>
      </c>
      <c r="K147" s="77">
        <v>0</v>
      </c>
      <c r="L147" s="77">
        <v>0</v>
      </c>
      <c r="M147" s="77">
        <v>35.1</v>
      </c>
      <c r="N147" s="77">
        <v>41</v>
      </c>
      <c r="O147" s="77">
        <v>19</v>
      </c>
      <c r="P147" s="77">
        <v>18</v>
      </c>
      <c r="Q147" s="77">
        <v>4</v>
      </c>
      <c r="R147" s="77">
        <v>12</v>
      </c>
      <c r="S147" s="77">
        <v>20</v>
      </c>
      <c r="T147" s="77">
        <v>0.29699999999999999</v>
      </c>
      <c r="U147" s="77">
        <v>1.5</v>
      </c>
      <c r="V147" s="77">
        <v>0</v>
      </c>
      <c r="W147" s="77">
        <v>0</v>
      </c>
      <c r="X147" s="77">
        <v>1</v>
      </c>
      <c r="Y147" s="77">
        <v>1</v>
      </c>
      <c r="Z147" s="77">
        <v>9</v>
      </c>
      <c r="AA147" s="77">
        <v>0</v>
      </c>
      <c r="AB147" s="77">
        <v>4</v>
      </c>
      <c r="AC147" s="77">
        <v>61</v>
      </c>
      <c r="AD147" s="77">
        <v>19</v>
      </c>
      <c r="AE147" s="77">
        <v>2</v>
      </c>
      <c r="AF147" s="77">
        <v>0</v>
      </c>
      <c r="AG147" s="77">
        <v>1</v>
      </c>
      <c r="AH147" s="77">
        <v>1</v>
      </c>
      <c r="AI147" s="77">
        <v>0</v>
      </c>
      <c r="AJ147" s="77">
        <v>154</v>
      </c>
      <c r="AK147" s="77">
        <v>561</v>
      </c>
      <c r="AL147" s="77">
        <v>0.25</v>
      </c>
      <c r="AM147" s="77">
        <v>3.21</v>
      </c>
      <c r="AN147" s="77">
        <v>0.35799999999999998</v>
      </c>
      <c r="AO147" s="77">
        <v>0.42799999999999999</v>
      </c>
      <c r="AP147" s="77">
        <v>0.78500000000000003</v>
      </c>
      <c r="AQ147" s="77">
        <v>5.09</v>
      </c>
      <c r="AR147" s="77">
        <v>3.06</v>
      </c>
      <c r="AS147" s="77">
        <v>10.44</v>
      </c>
      <c r="AT147" s="77">
        <v>1.67</v>
      </c>
      <c r="AU147" s="77">
        <v>15.88</v>
      </c>
    </row>
    <row r="148" spans="1:47" x14ac:dyDescent="0.2">
      <c r="A148" s="77">
        <v>14</v>
      </c>
      <c r="B148" s="78" t="s">
        <v>783</v>
      </c>
      <c r="C148" s="77" t="s">
        <v>252</v>
      </c>
      <c r="D148" s="77"/>
      <c r="E148" s="77">
        <v>502087</v>
      </c>
      <c r="F148" s="77">
        <v>2</v>
      </c>
      <c r="G148" s="77">
        <v>0</v>
      </c>
      <c r="H148" s="77">
        <v>4.6399999999999997</v>
      </c>
      <c r="I148" s="77">
        <v>21</v>
      </c>
      <c r="J148" s="77">
        <v>0</v>
      </c>
      <c r="K148" s="77">
        <v>0</v>
      </c>
      <c r="L148" s="77">
        <v>1</v>
      </c>
      <c r="M148" s="77">
        <v>21.1</v>
      </c>
      <c r="N148" s="77">
        <v>22</v>
      </c>
      <c r="O148" s="77">
        <v>11</v>
      </c>
      <c r="P148" s="77">
        <v>11</v>
      </c>
      <c r="Q148" s="77">
        <v>3</v>
      </c>
      <c r="R148" s="77">
        <v>11</v>
      </c>
      <c r="S148" s="77">
        <v>19</v>
      </c>
      <c r="T148" s="77">
        <v>0.26800000000000002</v>
      </c>
      <c r="U148" s="77">
        <v>1.55</v>
      </c>
      <c r="V148" s="77">
        <v>0</v>
      </c>
      <c r="W148" s="77">
        <v>0</v>
      </c>
      <c r="X148" s="77">
        <v>0</v>
      </c>
      <c r="Y148" s="77">
        <v>0</v>
      </c>
      <c r="Z148" s="77">
        <v>1</v>
      </c>
      <c r="AA148" s="77">
        <v>5</v>
      </c>
      <c r="AB148" s="77">
        <v>1</v>
      </c>
      <c r="AC148" s="77">
        <v>28</v>
      </c>
      <c r="AD148" s="77">
        <v>17</v>
      </c>
      <c r="AE148" s="77">
        <v>0</v>
      </c>
      <c r="AF148" s="77">
        <v>0</v>
      </c>
      <c r="AG148" s="77">
        <v>0</v>
      </c>
      <c r="AH148" s="77">
        <v>0</v>
      </c>
      <c r="AI148" s="77">
        <v>0</v>
      </c>
      <c r="AJ148" s="77">
        <v>97</v>
      </c>
      <c r="AK148" s="77">
        <v>375</v>
      </c>
      <c r="AL148" s="77">
        <v>1</v>
      </c>
      <c r="AM148" s="77">
        <v>1.65</v>
      </c>
      <c r="AN148" s="77">
        <v>0.35099999999999998</v>
      </c>
      <c r="AO148" s="77">
        <v>0.42699999999999999</v>
      </c>
      <c r="AP148" s="77">
        <v>0.77800000000000002</v>
      </c>
      <c r="AQ148" s="77">
        <v>8.02</v>
      </c>
      <c r="AR148" s="77">
        <v>4.6399999999999997</v>
      </c>
      <c r="AS148" s="77">
        <v>9.2799999999999994</v>
      </c>
      <c r="AT148" s="77">
        <v>1.73</v>
      </c>
      <c r="AU148" s="77">
        <v>17.579999999999998</v>
      </c>
    </row>
    <row r="149" spans="1:47" x14ac:dyDescent="0.2">
      <c r="A149" s="77">
        <v>15</v>
      </c>
      <c r="B149" s="78" t="s">
        <v>792</v>
      </c>
      <c r="C149" s="77" t="s">
        <v>252</v>
      </c>
      <c r="D149" s="77"/>
      <c r="E149" s="77">
        <v>502748</v>
      </c>
      <c r="F149" s="77">
        <v>4</v>
      </c>
      <c r="G149" s="77">
        <v>9</v>
      </c>
      <c r="H149" s="77">
        <v>4.72</v>
      </c>
      <c r="I149" s="77">
        <v>28</v>
      </c>
      <c r="J149" s="77">
        <v>24</v>
      </c>
      <c r="K149" s="77">
        <v>0</v>
      </c>
      <c r="L149" s="77">
        <v>0</v>
      </c>
      <c r="M149" s="77">
        <v>131.19999999999999</v>
      </c>
      <c r="N149" s="77">
        <v>136</v>
      </c>
      <c r="O149" s="77">
        <v>80</v>
      </c>
      <c r="P149" s="77">
        <v>69</v>
      </c>
      <c r="Q149" s="77">
        <v>20</v>
      </c>
      <c r="R149" s="77">
        <v>70</v>
      </c>
      <c r="S149" s="77">
        <v>119</v>
      </c>
      <c r="T149" s="77">
        <v>0.26700000000000002</v>
      </c>
      <c r="U149" s="77">
        <v>1.56</v>
      </c>
      <c r="V149" s="77">
        <v>0</v>
      </c>
      <c r="W149" s="77">
        <v>0</v>
      </c>
      <c r="X149" s="77">
        <v>4</v>
      </c>
      <c r="Y149" s="77">
        <v>4</v>
      </c>
      <c r="Z149" s="77">
        <v>3</v>
      </c>
      <c r="AA149" s="77">
        <v>1</v>
      </c>
      <c r="AB149" s="77">
        <v>12</v>
      </c>
      <c r="AC149" s="77">
        <v>107</v>
      </c>
      <c r="AD149" s="77">
        <v>153</v>
      </c>
      <c r="AE149" s="77">
        <v>6</v>
      </c>
      <c r="AF149" s="77">
        <v>0</v>
      </c>
      <c r="AG149" s="77">
        <v>10</v>
      </c>
      <c r="AH149" s="77">
        <v>1</v>
      </c>
      <c r="AI149" s="77">
        <v>0</v>
      </c>
      <c r="AJ149" s="77">
        <v>589</v>
      </c>
      <c r="AK149" s="77">
        <v>2373</v>
      </c>
      <c r="AL149" s="77">
        <v>0.308</v>
      </c>
      <c r="AM149" s="77">
        <v>0.7</v>
      </c>
      <c r="AN149" s="77">
        <v>0.35699999999999998</v>
      </c>
      <c r="AO149" s="77">
        <v>0.44400000000000001</v>
      </c>
      <c r="AP149" s="77">
        <v>0.80100000000000005</v>
      </c>
      <c r="AQ149" s="77">
        <v>8.1300000000000008</v>
      </c>
      <c r="AR149" s="77">
        <v>4.78</v>
      </c>
      <c r="AS149" s="77">
        <v>9.3000000000000007</v>
      </c>
      <c r="AT149" s="77">
        <v>1.7</v>
      </c>
      <c r="AU149" s="77">
        <v>18.02</v>
      </c>
    </row>
    <row r="150" spans="1:47" x14ac:dyDescent="0.2">
      <c r="A150" s="77">
        <v>16</v>
      </c>
      <c r="B150" s="78" t="s">
        <v>794</v>
      </c>
      <c r="C150" s="77" t="s">
        <v>252</v>
      </c>
      <c r="D150" s="77"/>
      <c r="E150" s="77">
        <v>501529</v>
      </c>
      <c r="F150" s="77">
        <v>0</v>
      </c>
      <c r="G150" s="77">
        <v>0</v>
      </c>
      <c r="H150" s="77">
        <v>4.91</v>
      </c>
      <c r="I150" s="77">
        <v>8</v>
      </c>
      <c r="J150" s="77">
        <v>0</v>
      </c>
      <c r="K150" s="77">
        <v>0</v>
      </c>
      <c r="L150" s="77">
        <v>0</v>
      </c>
      <c r="M150" s="77">
        <v>7.1</v>
      </c>
      <c r="N150" s="77">
        <v>9</v>
      </c>
      <c r="O150" s="77">
        <v>4</v>
      </c>
      <c r="P150" s="77">
        <v>4</v>
      </c>
      <c r="Q150" s="77">
        <v>2</v>
      </c>
      <c r="R150" s="77">
        <v>3</v>
      </c>
      <c r="S150" s="77">
        <v>4</v>
      </c>
      <c r="T150" s="77">
        <v>0.31</v>
      </c>
      <c r="U150" s="77">
        <v>1.64</v>
      </c>
      <c r="V150" s="77">
        <v>0</v>
      </c>
      <c r="W150" s="77">
        <v>0</v>
      </c>
      <c r="X150" s="77">
        <v>0</v>
      </c>
      <c r="Y150" s="77">
        <v>0</v>
      </c>
      <c r="Z150" s="77">
        <v>3</v>
      </c>
      <c r="AA150" s="77">
        <v>1</v>
      </c>
      <c r="AB150" s="77">
        <v>0</v>
      </c>
      <c r="AC150" s="77">
        <v>7</v>
      </c>
      <c r="AD150" s="77">
        <v>10</v>
      </c>
      <c r="AE150" s="77">
        <v>1</v>
      </c>
      <c r="AF150" s="77">
        <v>0</v>
      </c>
      <c r="AG150" s="77">
        <v>1</v>
      </c>
      <c r="AH150" s="77">
        <v>1</v>
      </c>
      <c r="AI150" s="77">
        <v>0</v>
      </c>
      <c r="AJ150" s="77">
        <v>33</v>
      </c>
      <c r="AK150" s="77">
        <v>138</v>
      </c>
      <c r="AL150" s="77" t="s">
        <v>342</v>
      </c>
      <c r="AM150" s="77">
        <v>0.7</v>
      </c>
      <c r="AN150" s="77">
        <v>0.36399999999999999</v>
      </c>
      <c r="AO150" s="77">
        <v>0.621</v>
      </c>
      <c r="AP150" s="77">
        <v>0.98399999999999999</v>
      </c>
      <c r="AQ150" s="77">
        <v>4.91</v>
      </c>
      <c r="AR150" s="77">
        <v>3.68</v>
      </c>
      <c r="AS150" s="77">
        <v>11.05</v>
      </c>
      <c r="AT150" s="77">
        <v>1.33</v>
      </c>
      <c r="AU150" s="77">
        <v>18.82</v>
      </c>
    </row>
    <row r="151" spans="1:47" x14ac:dyDescent="0.2">
      <c r="A151" s="77">
        <v>17</v>
      </c>
      <c r="B151" s="78" t="s">
        <v>798</v>
      </c>
      <c r="C151" s="77" t="s">
        <v>252</v>
      </c>
      <c r="D151" s="77"/>
      <c r="E151" s="77">
        <v>451075</v>
      </c>
      <c r="F151" s="77">
        <v>0</v>
      </c>
      <c r="G151" s="77">
        <v>0</v>
      </c>
      <c r="H151" s="77">
        <v>5.14</v>
      </c>
      <c r="I151" s="77">
        <v>3</v>
      </c>
      <c r="J151" s="77">
        <v>0</v>
      </c>
      <c r="K151" s="77">
        <v>0</v>
      </c>
      <c r="L151" s="77">
        <v>0</v>
      </c>
      <c r="M151" s="77">
        <v>7</v>
      </c>
      <c r="N151" s="77">
        <v>5</v>
      </c>
      <c r="O151" s="77">
        <v>4</v>
      </c>
      <c r="P151" s="77">
        <v>4</v>
      </c>
      <c r="Q151" s="77">
        <v>1</v>
      </c>
      <c r="R151" s="77">
        <v>2</v>
      </c>
      <c r="S151" s="77">
        <v>6</v>
      </c>
      <c r="T151" s="77">
        <v>0.192</v>
      </c>
      <c r="U151" s="77">
        <v>1</v>
      </c>
      <c r="V151" s="77">
        <v>0</v>
      </c>
      <c r="W151" s="77">
        <v>0</v>
      </c>
      <c r="X151" s="77">
        <v>0</v>
      </c>
      <c r="Y151" s="77">
        <v>0</v>
      </c>
      <c r="Z151" s="77">
        <v>2</v>
      </c>
      <c r="AA151" s="77">
        <v>0</v>
      </c>
      <c r="AB151" s="77">
        <v>0</v>
      </c>
      <c r="AC151" s="77">
        <v>7</v>
      </c>
      <c r="AD151" s="77">
        <v>8</v>
      </c>
      <c r="AE151" s="77">
        <v>0</v>
      </c>
      <c r="AF151" s="77">
        <v>0</v>
      </c>
      <c r="AG151" s="77">
        <v>0</v>
      </c>
      <c r="AH151" s="77">
        <v>0</v>
      </c>
      <c r="AI151" s="77">
        <v>0</v>
      </c>
      <c r="AJ151" s="77">
        <v>28</v>
      </c>
      <c r="AK151" s="77">
        <v>111</v>
      </c>
      <c r="AL151" s="77" t="s">
        <v>342</v>
      </c>
      <c r="AM151" s="77">
        <v>0.88</v>
      </c>
      <c r="AN151" s="77">
        <v>0.25</v>
      </c>
      <c r="AO151" s="77">
        <v>0.42299999999999999</v>
      </c>
      <c r="AP151" s="77">
        <v>0.67300000000000004</v>
      </c>
      <c r="AQ151" s="77">
        <v>7.71</v>
      </c>
      <c r="AR151" s="77">
        <v>2.57</v>
      </c>
      <c r="AS151" s="77">
        <v>6.43</v>
      </c>
      <c r="AT151" s="77">
        <v>3</v>
      </c>
      <c r="AU151" s="77">
        <v>15.86</v>
      </c>
    </row>
    <row r="152" spans="1:47" x14ac:dyDescent="0.2">
      <c r="A152" s="77">
        <v>18</v>
      </c>
      <c r="B152" s="78" t="s">
        <v>1207</v>
      </c>
      <c r="C152" s="77" t="s">
        <v>252</v>
      </c>
      <c r="D152" s="77"/>
      <c r="E152" s="77">
        <v>592314</v>
      </c>
      <c r="F152" s="77">
        <v>0</v>
      </c>
      <c r="G152" s="77">
        <v>1</v>
      </c>
      <c r="H152" s="77">
        <v>5.3</v>
      </c>
      <c r="I152" s="77">
        <v>16</v>
      </c>
      <c r="J152" s="77">
        <v>0</v>
      </c>
      <c r="K152" s="77">
        <v>0</v>
      </c>
      <c r="L152" s="77">
        <v>0</v>
      </c>
      <c r="M152" s="77">
        <v>18.2</v>
      </c>
      <c r="N152" s="77">
        <v>23</v>
      </c>
      <c r="O152" s="77">
        <v>11</v>
      </c>
      <c r="P152" s="77">
        <v>11</v>
      </c>
      <c r="Q152" s="77">
        <v>3</v>
      </c>
      <c r="R152" s="77">
        <v>7</v>
      </c>
      <c r="S152" s="77">
        <v>14</v>
      </c>
      <c r="T152" s="77">
        <v>0.29899999999999999</v>
      </c>
      <c r="U152" s="77">
        <v>1.61</v>
      </c>
      <c r="V152" s="77">
        <v>0</v>
      </c>
      <c r="W152" s="77">
        <v>0</v>
      </c>
      <c r="X152" s="77">
        <v>0</v>
      </c>
      <c r="Y152" s="77">
        <v>0</v>
      </c>
      <c r="Z152" s="77">
        <v>9</v>
      </c>
      <c r="AA152" s="77">
        <v>1</v>
      </c>
      <c r="AB152" s="77">
        <v>3</v>
      </c>
      <c r="AC152" s="77">
        <v>14</v>
      </c>
      <c r="AD152" s="77">
        <v>26</v>
      </c>
      <c r="AE152" s="77">
        <v>3</v>
      </c>
      <c r="AF152" s="77">
        <v>0</v>
      </c>
      <c r="AG152" s="77">
        <v>1</v>
      </c>
      <c r="AH152" s="77">
        <v>0</v>
      </c>
      <c r="AI152" s="77">
        <v>0</v>
      </c>
      <c r="AJ152" s="77">
        <v>84</v>
      </c>
      <c r="AK152" s="77">
        <v>326</v>
      </c>
      <c r="AL152" s="77">
        <v>0</v>
      </c>
      <c r="AM152" s="77">
        <v>0.54</v>
      </c>
      <c r="AN152" s="77">
        <v>0.35699999999999998</v>
      </c>
      <c r="AO152" s="77">
        <v>0.50600000000000001</v>
      </c>
      <c r="AP152" s="77">
        <v>0.86399999999999999</v>
      </c>
      <c r="AQ152" s="77">
        <v>6.75</v>
      </c>
      <c r="AR152" s="77">
        <v>3.38</v>
      </c>
      <c r="AS152" s="77">
        <v>11.09</v>
      </c>
      <c r="AT152" s="77">
        <v>2</v>
      </c>
      <c r="AU152" s="77">
        <v>17.46</v>
      </c>
    </row>
    <row r="153" spans="1:47" x14ac:dyDescent="0.2">
      <c r="A153" s="77">
        <v>19</v>
      </c>
      <c r="B153" s="78" t="s">
        <v>779</v>
      </c>
      <c r="C153" s="77" t="s">
        <v>252</v>
      </c>
      <c r="D153" s="77"/>
      <c r="E153" s="77">
        <v>445153</v>
      </c>
      <c r="F153" s="77">
        <v>2</v>
      </c>
      <c r="G153" s="77">
        <v>1</v>
      </c>
      <c r="H153" s="77">
        <v>5.45</v>
      </c>
      <c r="I153" s="77">
        <v>45</v>
      </c>
      <c r="J153" s="77">
        <v>0</v>
      </c>
      <c r="K153" s="77">
        <v>0</v>
      </c>
      <c r="L153" s="77">
        <v>0</v>
      </c>
      <c r="M153" s="77">
        <v>34.200000000000003</v>
      </c>
      <c r="N153" s="77">
        <v>28</v>
      </c>
      <c r="O153" s="77">
        <v>22</v>
      </c>
      <c r="P153" s="77">
        <v>21</v>
      </c>
      <c r="Q153" s="77">
        <v>2</v>
      </c>
      <c r="R153" s="77">
        <v>19</v>
      </c>
      <c r="S153" s="77">
        <v>27</v>
      </c>
      <c r="T153" s="77">
        <v>0.22600000000000001</v>
      </c>
      <c r="U153" s="77">
        <v>1.36</v>
      </c>
      <c r="V153" s="77">
        <v>0</v>
      </c>
      <c r="W153" s="77">
        <v>0</v>
      </c>
      <c r="X153" s="77">
        <v>3</v>
      </c>
      <c r="Y153" s="77">
        <v>2</v>
      </c>
      <c r="Z153" s="77">
        <v>7</v>
      </c>
      <c r="AA153" s="77">
        <v>10</v>
      </c>
      <c r="AB153" s="77">
        <v>5</v>
      </c>
      <c r="AC153" s="77">
        <v>36</v>
      </c>
      <c r="AD153" s="77">
        <v>35</v>
      </c>
      <c r="AE153" s="77">
        <v>2</v>
      </c>
      <c r="AF153" s="77">
        <v>2</v>
      </c>
      <c r="AG153" s="77">
        <v>4</v>
      </c>
      <c r="AH153" s="77">
        <v>1</v>
      </c>
      <c r="AI153" s="77">
        <v>1</v>
      </c>
      <c r="AJ153" s="77">
        <v>148</v>
      </c>
      <c r="AK153" s="77">
        <v>532</v>
      </c>
      <c r="AL153" s="77">
        <v>0.66700000000000004</v>
      </c>
      <c r="AM153" s="77">
        <v>1.03</v>
      </c>
      <c r="AN153" s="77">
        <v>0.34</v>
      </c>
      <c r="AO153" s="77">
        <v>0.35499999999999998</v>
      </c>
      <c r="AP153" s="77">
        <v>0.69499999999999995</v>
      </c>
      <c r="AQ153" s="77">
        <v>7.01</v>
      </c>
      <c r="AR153" s="77">
        <v>4.93</v>
      </c>
      <c r="AS153" s="77">
        <v>7.27</v>
      </c>
      <c r="AT153" s="77">
        <v>1.42</v>
      </c>
      <c r="AU153" s="77">
        <v>15.35</v>
      </c>
    </row>
    <row r="154" spans="1:47" x14ac:dyDescent="0.2">
      <c r="A154" s="77">
        <v>20</v>
      </c>
      <c r="B154" s="78" t="s">
        <v>793</v>
      </c>
      <c r="C154" s="77" t="s">
        <v>252</v>
      </c>
      <c r="D154" s="77"/>
      <c r="E154" s="77">
        <v>518560</v>
      </c>
      <c r="F154" s="77">
        <v>0</v>
      </c>
      <c r="G154" s="77">
        <v>1</v>
      </c>
      <c r="H154" s="77">
        <v>5.84</v>
      </c>
      <c r="I154" s="77">
        <v>13</v>
      </c>
      <c r="J154" s="77">
        <v>0</v>
      </c>
      <c r="K154" s="77">
        <v>0</v>
      </c>
      <c r="L154" s="77">
        <v>0</v>
      </c>
      <c r="M154" s="77">
        <v>24.2</v>
      </c>
      <c r="N154" s="77">
        <v>28</v>
      </c>
      <c r="O154" s="77">
        <v>20</v>
      </c>
      <c r="P154" s="77">
        <v>16</v>
      </c>
      <c r="Q154" s="77">
        <v>5</v>
      </c>
      <c r="R154" s="77">
        <v>13</v>
      </c>
      <c r="S154" s="77">
        <v>16</v>
      </c>
      <c r="T154" s="77">
        <v>0.27500000000000002</v>
      </c>
      <c r="U154" s="77">
        <v>1.66</v>
      </c>
      <c r="V154" s="77">
        <v>0</v>
      </c>
      <c r="W154" s="77">
        <v>0</v>
      </c>
      <c r="X154" s="77">
        <v>1</v>
      </c>
      <c r="Y154" s="77">
        <v>1</v>
      </c>
      <c r="Z154" s="77">
        <v>4</v>
      </c>
      <c r="AA154" s="77">
        <v>1</v>
      </c>
      <c r="AB154" s="77">
        <v>0</v>
      </c>
      <c r="AC154" s="77">
        <v>31</v>
      </c>
      <c r="AD154" s="77">
        <v>28</v>
      </c>
      <c r="AE154" s="77">
        <v>0</v>
      </c>
      <c r="AF154" s="77">
        <v>0</v>
      </c>
      <c r="AG154" s="77">
        <v>1</v>
      </c>
      <c r="AH154" s="77">
        <v>1</v>
      </c>
      <c r="AI154" s="77">
        <v>0</v>
      </c>
      <c r="AJ154" s="77">
        <v>118</v>
      </c>
      <c r="AK154" s="77">
        <v>416</v>
      </c>
      <c r="AL154" s="77">
        <v>0</v>
      </c>
      <c r="AM154" s="77">
        <v>1.1100000000000001</v>
      </c>
      <c r="AN154" s="77">
        <v>0.36199999999999999</v>
      </c>
      <c r="AO154" s="77">
        <v>0.5</v>
      </c>
      <c r="AP154" s="77">
        <v>0.86199999999999999</v>
      </c>
      <c r="AQ154" s="77">
        <v>5.84</v>
      </c>
      <c r="AR154" s="77">
        <v>4.74</v>
      </c>
      <c r="AS154" s="77">
        <v>10.220000000000001</v>
      </c>
      <c r="AT154" s="77">
        <v>1.23</v>
      </c>
      <c r="AU154" s="77">
        <v>16.86</v>
      </c>
    </row>
    <row r="155" spans="1:47" x14ac:dyDescent="0.2">
      <c r="A155" s="77">
        <v>21</v>
      </c>
      <c r="B155" s="78" t="s">
        <v>825</v>
      </c>
      <c r="C155" s="77" t="s">
        <v>252</v>
      </c>
      <c r="D155" s="77"/>
      <c r="E155" s="77">
        <v>425532</v>
      </c>
      <c r="F155" s="77">
        <v>1</v>
      </c>
      <c r="G155" s="77">
        <v>4</v>
      </c>
      <c r="H155" s="77">
        <v>6.04</v>
      </c>
      <c r="I155" s="77">
        <v>26</v>
      </c>
      <c r="J155" s="77">
        <v>0</v>
      </c>
      <c r="K155" s="77">
        <v>0</v>
      </c>
      <c r="L155" s="77">
        <v>3</v>
      </c>
      <c r="M155" s="77">
        <v>47.2</v>
      </c>
      <c r="N155" s="77">
        <v>59</v>
      </c>
      <c r="O155" s="77">
        <v>33</v>
      </c>
      <c r="P155" s="77">
        <v>32</v>
      </c>
      <c r="Q155" s="77">
        <v>7</v>
      </c>
      <c r="R155" s="77">
        <v>16</v>
      </c>
      <c r="S155" s="77">
        <v>38</v>
      </c>
      <c r="T155" s="77">
        <v>0.30099999999999999</v>
      </c>
      <c r="U155" s="77">
        <v>1.57</v>
      </c>
      <c r="V155" s="77">
        <v>0</v>
      </c>
      <c r="W155" s="77">
        <v>0</v>
      </c>
      <c r="X155" s="77">
        <v>3</v>
      </c>
      <c r="Y155" s="77">
        <v>1</v>
      </c>
      <c r="Z155" s="77">
        <v>14</v>
      </c>
      <c r="AA155" s="77">
        <v>2</v>
      </c>
      <c r="AB155" s="77">
        <v>3</v>
      </c>
      <c r="AC155" s="77">
        <v>59</v>
      </c>
      <c r="AD155" s="77">
        <v>44</v>
      </c>
      <c r="AE155" s="77">
        <v>2</v>
      </c>
      <c r="AF155" s="77">
        <v>0</v>
      </c>
      <c r="AG155" s="77">
        <v>2</v>
      </c>
      <c r="AH155" s="77">
        <v>0</v>
      </c>
      <c r="AI155" s="77">
        <v>1</v>
      </c>
      <c r="AJ155" s="77">
        <v>219</v>
      </c>
      <c r="AK155" s="77">
        <v>818</v>
      </c>
      <c r="AL155" s="77">
        <v>0.2</v>
      </c>
      <c r="AM155" s="77">
        <v>1.34</v>
      </c>
      <c r="AN155" s="77">
        <v>0.36099999999999999</v>
      </c>
      <c r="AO155" s="77">
        <v>0.47399999999999998</v>
      </c>
      <c r="AP155" s="77">
        <v>0.83599999999999997</v>
      </c>
      <c r="AQ155" s="77">
        <v>7.17</v>
      </c>
      <c r="AR155" s="77">
        <v>3.02</v>
      </c>
      <c r="AS155" s="77">
        <v>11.14</v>
      </c>
      <c r="AT155" s="77">
        <v>2.38</v>
      </c>
      <c r="AU155" s="77">
        <v>17.16</v>
      </c>
    </row>
    <row r="156" spans="1:47" x14ac:dyDescent="0.2">
      <c r="A156" s="77">
        <v>22</v>
      </c>
      <c r="B156" s="78" t="s">
        <v>616</v>
      </c>
      <c r="C156" s="77" t="s">
        <v>252</v>
      </c>
      <c r="D156" s="77"/>
      <c r="E156" s="77">
        <v>150035</v>
      </c>
      <c r="F156" s="77">
        <v>0</v>
      </c>
      <c r="G156" s="77">
        <v>0</v>
      </c>
      <c r="H156" s="77">
        <v>6.17</v>
      </c>
      <c r="I156" s="77">
        <v>16</v>
      </c>
      <c r="J156" s="77">
        <v>0</v>
      </c>
      <c r="K156" s="77">
        <v>0</v>
      </c>
      <c r="L156" s="77">
        <v>1</v>
      </c>
      <c r="M156" s="77">
        <v>11.2</v>
      </c>
      <c r="N156" s="77">
        <v>14</v>
      </c>
      <c r="O156" s="77">
        <v>8</v>
      </c>
      <c r="P156" s="77">
        <v>8</v>
      </c>
      <c r="Q156" s="77">
        <v>0</v>
      </c>
      <c r="R156" s="77">
        <v>9</v>
      </c>
      <c r="S156" s="77">
        <v>8</v>
      </c>
      <c r="T156" s="77">
        <v>0.311</v>
      </c>
      <c r="U156" s="77">
        <v>1.97</v>
      </c>
      <c r="V156" s="77">
        <v>0</v>
      </c>
      <c r="W156" s="77">
        <v>0</v>
      </c>
      <c r="X156" s="77">
        <v>0</v>
      </c>
      <c r="Y156" s="77">
        <v>1</v>
      </c>
      <c r="Z156" s="77">
        <v>6</v>
      </c>
      <c r="AA156" s="77">
        <v>5</v>
      </c>
      <c r="AB156" s="77">
        <v>1</v>
      </c>
      <c r="AC156" s="77">
        <v>14</v>
      </c>
      <c r="AD156" s="77">
        <v>12</v>
      </c>
      <c r="AE156" s="77">
        <v>1</v>
      </c>
      <c r="AF156" s="77">
        <v>0</v>
      </c>
      <c r="AG156" s="77">
        <v>2</v>
      </c>
      <c r="AH156" s="77">
        <v>0</v>
      </c>
      <c r="AI156" s="77">
        <v>0</v>
      </c>
      <c r="AJ156" s="77">
        <v>57</v>
      </c>
      <c r="AK156" s="77">
        <v>204</v>
      </c>
      <c r="AL156" s="77" t="s">
        <v>342</v>
      </c>
      <c r="AM156" s="77">
        <v>1.17</v>
      </c>
      <c r="AN156" s="77">
        <v>0.40400000000000003</v>
      </c>
      <c r="AO156" s="77">
        <v>0.44400000000000001</v>
      </c>
      <c r="AP156" s="77">
        <v>0.84799999999999998</v>
      </c>
      <c r="AQ156" s="77">
        <v>6.17</v>
      </c>
      <c r="AR156" s="77">
        <v>6.94</v>
      </c>
      <c r="AS156" s="77">
        <v>10.8</v>
      </c>
      <c r="AT156" s="77">
        <v>0.89</v>
      </c>
      <c r="AU156" s="77">
        <v>17.489999999999998</v>
      </c>
    </row>
    <row r="157" spans="1:47" x14ac:dyDescent="0.2">
      <c r="A157" s="77">
        <v>23</v>
      </c>
      <c r="B157" s="78" t="s">
        <v>649</v>
      </c>
      <c r="C157" s="77" t="s">
        <v>252</v>
      </c>
      <c r="D157" s="77"/>
      <c r="E157" s="77">
        <v>542914</v>
      </c>
      <c r="F157" s="77">
        <v>1</v>
      </c>
      <c r="G157" s="77">
        <v>1</v>
      </c>
      <c r="H157" s="77">
        <v>6.33</v>
      </c>
      <c r="I157" s="77">
        <v>21</v>
      </c>
      <c r="J157" s="77">
        <v>0</v>
      </c>
      <c r="K157" s="77">
        <v>2</v>
      </c>
      <c r="L157" s="77">
        <v>4</v>
      </c>
      <c r="M157" s="77">
        <v>27</v>
      </c>
      <c r="N157" s="77">
        <v>32</v>
      </c>
      <c r="O157" s="77">
        <v>20</v>
      </c>
      <c r="P157" s="77">
        <v>19</v>
      </c>
      <c r="Q157" s="77">
        <v>6</v>
      </c>
      <c r="R157" s="77">
        <v>7</v>
      </c>
      <c r="S157" s="77">
        <v>7</v>
      </c>
      <c r="T157" s="77">
        <v>0.29399999999999998</v>
      </c>
      <c r="U157" s="77">
        <v>1.44</v>
      </c>
      <c r="V157" s="77">
        <v>0</v>
      </c>
      <c r="W157" s="77">
        <v>0</v>
      </c>
      <c r="X157" s="77">
        <v>2</v>
      </c>
      <c r="Y157" s="77">
        <v>1</v>
      </c>
      <c r="Z157" s="77">
        <v>8</v>
      </c>
      <c r="AA157" s="77">
        <v>4</v>
      </c>
      <c r="AB157" s="77">
        <v>4</v>
      </c>
      <c r="AC157" s="77">
        <v>40</v>
      </c>
      <c r="AD157" s="77">
        <v>31</v>
      </c>
      <c r="AE157" s="77">
        <v>2</v>
      </c>
      <c r="AF157" s="77">
        <v>0</v>
      </c>
      <c r="AG157" s="77">
        <v>1</v>
      </c>
      <c r="AH157" s="77">
        <v>0</v>
      </c>
      <c r="AI157" s="77">
        <v>0</v>
      </c>
      <c r="AJ157" s="77">
        <v>119</v>
      </c>
      <c r="AK157" s="77">
        <v>431</v>
      </c>
      <c r="AL157" s="77">
        <v>0.5</v>
      </c>
      <c r="AM157" s="77">
        <v>1.29</v>
      </c>
      <c r="AN157" s="77">
        <v>0.34499999999999997</v>
      </c>
      <c r="AO157" s="77">
        <v>0.495</v>
      </c>
      <c r="AP157" s="77">
        <v>0.84</v>
      </c>
      <c r="AQ157" s="77">
        <v>2.33</v>
      </c>
      <c r="AR157" s="77">
        <v>2.33</v>
      </c>
      <c r="AS157" s="77">
        <v>10.67</v>
      </c>
      <c r="AT157" s="77">
        <v>1</v>
      </c>
      <c r="AU157" s="77">
        <v>15.96</v>
      </c>
    </row>
    <row r="158" spans="1:47" x14ac:dyDescent="0.2">
      <c r="A158" s="77">
        <v>24</v>
      </c>
      <c r="B158" s="78" t="s">
        <v>786</v>
      </c>
      <c r="C158" s="77" t="s">
        <v>252</v>
      </c>
      <c r="D158" s="77"/>
      <c r="E158" s="77">
        <v>473646</v>
      </c>
      <c r="F158" s="77">
        <v>0</v>
      </c>
      <c r="G158" s="77">
        <v>0</v>
      </c>
      <c r="H158" s="77">
        <v>6.97</v>
      </c>
      <c r="I158" s="77">
        <v>23</v>
      </c>
      <c r="J158" s="77">
        <v>0</v>
      </c>
      <c r="K158" s="77">
        <v>0</v>
      </c>
      <c r="L158" s="77">
        <v>0</v>
      </c>
      <c r="M158" s="77">
        <v>20.2</v>
      </c>
      <c r="N158" s="77">
        <v>30</v>
      </c>
      <c r="O158" s="77">
        <v>18</v>
      </c>
      <c r="P158" s="77">
        <v>16</v>
      </c>
      <c r="Q158" s="77">
        <v>6</v>
      </c>
      <c r="R158" s="77">
        <v>7</v>
      </c>
      <c r="S158" s="77">
        <v>18</v>
      </c>
      <c r="T158" s="77">
        <v>0.34499999999999997</v>
      </c>
      <c r="U158" s="77">
        <v>1.79</v>
      </c>
      <c r="V158" s="77">
        <v>0</v>
      </c>
      <c r="W158" s="77">
        <v>0</v>
      </c>
      <c r="X158" s="77">
        <v>1</v>
      </c>
      <c r="Y158" s="77">
        <v>1</v>
      </c>
      <c r="Z158" s="77">
        <v>6</v>
      </c>
      <c r="AA158" s="77">
        <v>3</v>
      </c>
      <c r="AB158" s="77">
        <v>1</v>
      </c>
      <c r="AC158" s="77">
        <v>23</v>
      </c>
      <c r="AD158" s="77">
        <v>19</v>
      </c>
      <c r="AE158" s="77">
        <v>1</v>
      </c>
      <c r="AF158" s="77">
        <v>0</v>
      </c>
      <c r="AG158" s="77">
        <v>1</v>
      </c>
      <c r="AH158" s="77">
        <v>0</v>
      </c>
      <c r="AI158" s="77">
        <v>1</v>
      </c>
      <c r="AJ158" s="77">
        <v>98</v>
      </c>
      <c r="AK158" s="77">
        <v>378</v>
      </c>
      <c r="AL158" s="77" t="s">
        <v>342</v>
      </c>
      <c r="AM158" s="77">
        <v>1.21</v>
      </c>
      <c r="AN158" s="77">
        <v>0.39200000000000002</v>
      </c>
      <c r="AO158" s="77">
        <v>0.621</v>
      </c>
      <c r="AP158" s="77">
        <v>1.012</v>
      </c>
      <c r="AQ158" s="77">
        <v>7.84</v>
      </c>
      <c r="AR158" s="77">
        <v>3.05</v>
      </c>
      <c r="AS158" s="77">
        <v>13.06</v>
      </c>
      <c r="AT158" s="77">
        <v>2.57</v>
      </c>
      <c r="AU158" s="77">
        <v>18.29</v>
      </c>
    </row>
    <row r="159" spans="1:47" x14ac:dyDescent="0.2">
      <c r="A159" s="77">
        <v>25</v>
      </c>
      <c r="B159" s="78" t="s">
        <v>1208</v>
      </c>
      <c r="C159" s="77" t="s">
        <v>252</v>
      </c>
      <c r="D159" s="77"/>
      <c r="E159" s="77">
        <v>502168</v>
      </c>
      <c r="F159" s="77">
        <v>0</v>
      </c>
      <c r="G159" s="77">
        <v>1</v>
      </c>
      <c r="H159" s="77">
        <v>7.94</v>
      </c>
      <c r="I159" s="77">
        <v>1</v>
      </c>
      <c r="J159" s="77">
        <v>1</v>
      </c>
      <c r="K159" s="77">
        <v>0</v>
      </c>
      <c r="L159" s="77">
        <v>0</v>
      </c>
      <c r="M159" s="77">
        <v>5.2</v>
      </c>
      <c r="N159" s="77">
        <v>9</v>
      </c>
      <c r="O159" s="77">
        <v>5</v>
      </c>
      <c r="P159" s="77">
        <v>5</v>
      </c>
      <c r="Q159" s="77">
        <v>1</v>
      </c>
      <c r="R159" s="77">
        <v>2</v>
      </c>
      <c r="S159" s="77">
        <v>1</v>
      </c>
      <c r="T159" s="77">
        <v>0.36</v>
      </c>
      <c r="U159" s="77">
        <v>1.94</v>
      </c>
      <c r="V159" s="77">
        <v>0</v>
      </c>
      <c r="W159" s="77">
        <v>0</v>
      </c>
      <c r="X159" s="77">
        <v>1</v>
      </c>
      <c r="Y159" s="77">
        <v>0</v>
      </c>
      <c r="Z159" s="77">
        <v>0</v>
      </c>
      <c r="AA159" s="77">
        <v>0</v>
      </c>
      <c r="AB159" s="77">
        <v>0</v>
      </c>
      <c r="AC159" s="77">
        <v>6</v>
      </c>
      <c r="AD159" s="77">
        <v>10</v>
      </c>
      <c r="AE159" s="77">
        <v>0</v>
      </c>
      <c r="AF159" s="77">
        <v>0</v>
      </c>
      <c r="AG159" s="77">
        <v>0</v>
      </c>
      <c r="AH159" s="77">
        <v>0</v>
      </c>
      <c r="AI159" s="77">
        <v>0</v>
      </c>
      <c r="AJ159" s="77">
        <v>29</v>
      </c>
      <c r="AK159" s="77">
        <v>91</v>
      </c>
      <c r="AL159" s="77">
        <v>0</v>
      </c>
      <c r="AM159" s="77">
        <v>0.6</v>
      </c>
      <c r="AN159" s="77">
        <v>0.41399999999999998</v>
      </c>
      <c r="AO159" s="77">
        <v>0.56000000000000005</v>
      </c>
      <c r="AP159" s="77">
        <v>0.97399999999999998</v>
      </c>
      <c r="AQ159" s="77">
        <v>1.59</v>
      </c>
      <c r="AR159" s="77">
        <v>3.18</v>
      </c>
      <c r="AS159" s="77">
        <v>14.29</v>
      </c>
      <c r="AT159" s="77">
        <v>0.5</v>
      </c>
      <c r="AU159" s="77">
        <v>16.059999999999999</v>
      </c>
    </row>
    <row r="160" spans="1:47" x14ac:dyDescent="0.2">
      <c r="A160" s="77">
        <v>26</v>
      </c>
      <c r="B160" s="78" t="s">
        <v>797</v>
      </c>
      <c r="C160" s="77" t="s">
        <v>252</v>
      </c>
      <c r="D160" s="77"/>
      <c r="E160" s="77">
        <v>449173</v>
      </c>
      <c r="F160" s="77">
        <v>0</v>
      </c>
      <c r="G160" s="77">
        <v>3</v>
      </c>
      <c r="H160" s="77">
        <v>9.49</v>
      </c>
      <c r="I160" s="77">
        <v>3</v>
      </c>
      <c r="J160" s="77">
        <v>3</v>
      </c>
      <c r="K160" s="77">
        <v>0</v>
      </c>
      <c r="L160" s="77">
        <v>0</v>
      </c>
      <c r="M160" s="77">
        <v>12.1</v>
      </c>
      <c r="N160" s="77">
        <v>19</v>
      </c>
      <c r="O160" s="77">
        <v>14</v>
      </c>
      <c r="P160" s="77">
        <v>13</v>
      </c>
      <c r="Q160" s="77">
        <v>2</v>
      </c>
      <c r="R160" s="77">
        <v>9</v>
      </c>
      <c r="S160" s="77">
        <v>9</v>
      </c>
      <c r="T160" s="77">
        <v>0.34499999999999997</v>
      </c>
      <c r="U160" s="77">
        <v>2.27</v>
      </c>
      <c r="V160" s="77">
        <v>0</v>
      </c>
      <c r="W160" s="77">
        <v>0</v>
      </c>
      <c r="X160" s="77">
        <v>0</v>
      </c>
      <c r="Y160" s="77">
        <v>1</v>
      </c>
      <c r="Z160" s="77">
        <v>0</v>
      </c>
      <c r="AA160" s="77">
        <v>0</v>
      </c>
      <c r="AB160" s="77">
        <v>0</v>
      </c>
      <c r="AC160" s="77">
        <v>20</v>
      </c>
      <c r="AD160" s="77">
        <v>9</v>
      </c>
      <c r="AE160" s="77">
        <v>1</v>
      </c>
      <c r="AF160" s="77">
        <v>0</v>
      </c>
      <c r="AG160" s="77">
        <v>1</v>
      </c>
      <c r="AH160" s="77">
        <v>0</v>
      </c>
      <c r="AI160" s="77">
        <v>0</v>
      </c>
      <c r="AJ160" s="77">
        <v>66</v>
      </c>
      <c r="AK160" s="77">
        <v>284</v>
      </c>
      <c r="AL160" s="77">
        <v>0</v>
      </c>
      <c r="AM160" s="77">
        <v>2.2200000000000002</v>
      </c>
      <c r="AN160" s="77">
        <v>0.42399999999999999</v>
      </c>
      <c r="AO160" s="77">
        <v>0.58199999999999996</v>
      </c>
      <c r="AP160" s="77">
        <v>1.006</v>
      </c>
      <c r="AQ160" s="77">
        <v>6.57</v>
      </c>
      <c r="AR160" s="77">
        <v>6.57</v>
      </c>
      <c r="AS160" s="77">
        <v>13.86</v>
      </c>
      <c r="AT160" s="77">
        <v>1</v>
      </c>
      <c r="AU160" s="77">
        <v>23.03</v>
      </c>
    </row>
    <row r="161" spans="1:47" x14ac:dyDescent="0.2">
      <c r="A161" s="77">
        <v>27</v>
      </c>
      <c r="B161" s="78" t="s">
        <v>788</v>
      </c>
      <c r="C161" s="77" t="s">
        <v>252</v>
      </c>
      <c r="D161" s="77"/>
      <c r="E161" s="77">
        <v>542585</v>
      </c>
      <c r="F161" s="77">
        <v>0</v>
      </c>
      <c r="G161" s="77">
        <v>0</v>
      </c>
      <c r="H161" s="77">
        <v>9.64</v>
      </c>
      <c r="I161" s="77">
        <v>5</v>
      </c>
      <c r="J161" s="77">
        <v>0</v>
      </c>
      <c r="K161" s="77">
        <v>0</v>
      </c>
      <c r="L161" s="77">
        <v>1</v>
      </c>
      <c r="M161" s="77">
        <v>4.2</v>
      </c>
      <c r="N161" s="77">
        <v>8</v>
      </c>
      <c r="O161" s="77">
        <v>5</v>
      </c>
      <c r="P161" s="77">
        <v>5</v>
      </c>
      <c r="Q161" s="77">
        <v>0</v>
      </c>
      <c r="R161" s="77">
        <v>4</v>
      </c>
      <c r="S161" s="77">
        <v>5</v>
      </c>
      <c r="T161" s="77">
        <v>0.4</v>
      </c>
      <c r="U161" s="77">
        <v>2.57</v>
      </c>
      <c r="V161" s="77">
        <v>0</v>
      </c>
      <c r="W161" s="77">
        <v>0</v>
      </c>
      <c r="X161" s="77">
        <v>0</v>
      </c>
      <c r="Y161" s="77">
        <v>0</v>
      </c>
      <c r="Z161" s="77">
        <v>1</v>
      </c>
      <c r="AA161" s="77">
        <v>0</v>
      </c>
      <c r="AB161" s="77">
        <v>0</v>
      </c>
      <c r="AC161" s="77">
        <v>1</v>
      </c>
      <c r="AD161" s="77">
        <v>7</v>
      </c>
      <c r="AE161" s="77">
        <v>0</v>
      </c>
      <c r="AF161" s="77">
        <v>0</v>
      </c>
      <c r="AG161" s="77">
        <v>1</v>
      </c>
      <c r="AH161" s="77">
        <v>0</v>
      </c>
      <c r="AI161" s="77">
        <v>0</v>
      </c>
      <c r="AJ161" s="77">
        <v>25</v>
      </c>
      <c r="AK161" s="77">
        <v>100</v>
      </c>
      <c r="AL161" s="77" t="s">
        <v>342</v>
      </c>
      <c r="AM161" s="77">
        <v>0.14000000000000001</v>
      </c>
      <c r="AN161" s="77">
        <v>0.48</v>
      </c>
      <c r="AO161" s="77">
        <v>0.45</v>
      </c>
      <c r="AP161" s="77">
        <v>0.93</v>
      </c>
      <c r="AQ161" s="77">
        <v>9.64</v>
      </c>
      <c r="AR161" s="77">
        <v>7.71</v>
      </c>
      <c r="AS161" s="77">
        <v>15.43</v>
      </c>
      <c r="AT161" s="77">
        <v>1.25</v>
      </c>
      <c r="AU161" s="77">
        <v>21.43</v>
      </c>
    </row>
    <row r="162" spans="1:47" x14ac:dyDescent="0.2">
      <c r="A162" s="77">
        <v>28</v>
      </c>
      <c r="B162" s="78" t="s">
        <v>614</v>
      </c>
      <c r="C162" s="77" t="s">
        <v>252</v>
      </c>
      <c r="D162" s="77"/>
      <c r="E162" s="77">
        <v>447744</v>
      </c>
      <c r="F162" s="77">
        <v>0</v>
      </c>
      <c r="G162" s="77">
        <v>0</v>
      </c>
      <c r="H162" s="77">
        <v>12.27</v>
      </c>
      <c r="I162" s="77">
        <v>8</v>
      </c>
      <c r="J162" s="77">
        <v>0</v>
      </c>
      <c r="K162" s="77">
        <v>1</v>
      </c>
      <c r="L162" s="77">
        <v>2</v>
      </c>
      <c r="M162" s="77">
        <v>3.2</v>
      </c>
      <c r="N162" s="77">
        <v>5</v>
      </c>
      <c r="O162" s="77">
        <v>5</v>
      </c>
      <c r="P162" s="77">
        <v>5</v>
      </c>
      <c r="Q162" s="77">
        <v>2</v>
      </c>
      <c r="R162" s="77">
        <v>3</v>
      </c>
      <c r="S162" s="77">
        <v>4</v>
      </c>
      <c r="T162" s="77">
        <v>0.313</v>
      </c>
      <c r="U162" s="77">
        <v>2.1800000000000002</v>
      </c>
      <c r="V162" s="77">
        <v>0</v>
      </c>
      <c r="W162" s="77">
        <v>0</v>
      </c>
      <c r="X162" s="77">
        <v>0</v>
      </c>
      <c r="Y162" s="77">
        <v>0</v>
      </c>
      <c r="Z162" s="77">
        <v>2</v>
      </c>
      <c r="AA162" s="77">
        <v>1</v>
      </c>
      <c r="AB162" s="77">
        <v>0</v>
      </c>
      <c r="AC162" s="77">
        <v>0</v>
      </c>
      <c r="AD162" s="77">
        <v>7</v>
      </c>
      <c r="AE162" s="77">
        <v>0</v>
      </c>
      <c r="AF162" s="77">
        <v>0</v>
      </c>
      <c r="AG162" s="77">
        <v>0</v>
      </c>
      <c r="AH162" s="77">
        <v>0</v>
      </c>
      <c r="AI162" s="77">
        <v>0</v>
      </c>
      <c r="AJ162" s="77">
        <v>19</v>
      </c>
      <c r="AK162" s="77">
        <v>77</v>
      </c>
      <c r="AL162" s="77" t="s">
        <v>342</v>
      </c>
      <c r="AM162" s="77">
        <v>0</v>
      </c>
      <c r="AN162" s="77">
        <v>0.42099999999999999</v>
      </c>
      <c r="AO162" s="77">
        <v>0.81299999999999994</v>
      </c>
      <c r="AP162" s="77">
        <v>1.234</v>
      </c>
      <c r="AQ162" s="77">
        <v>9.82</v>
      </c>
      <c r="AR162" s="77">
        <v>7.36</v>
      </c>
      <c r="AS162" s="77">
        <v>12.27</v>
      </c>
      <c r="AT162" s="77">
        <v>1.33</v>
      </c>
      <c r="AU162" s="77">
        <v>21</v>
      </c>
    </row>
    <row r="163" spans="1:47" x14ac:dyDescent="0.2">
      <c r="A163" s="186"/>
      <c r="B163"/>
      <c r="F163"/>
      <c r="H163"/>
      <c r="I163"/>
      <c r="J163"/>
      <c r="K163"/>
      <c r="L163"/>
      <c r="M163"/>
      <c r="R163"/>
      <c r="S163"/>
      <c r="T163"/>
      <c r="U163"/>
      <c r="W163"/>
      <c r="X163"/>
      <c r="AK163"/>
      <c r="AL163"/>
      <c r="AM163"/>
      <c r="AN163"/>
      <c r="AO163"/>
      <c r="AP163"/>
      <c r="AQ163"/>
      <c r="AR163"/>
      <c r="AS163"/>
      <c r="AT163"/>
      <c r="AU163"/>
    </row>
    <row r="164" spans="1:47" ht="25.5" x14ac:dyDescent="0.2">
      <c r="A164" s="185" t="s">
        <v>150</v>
      </c>
      <c r="B164" s="185" t="s">
        <v>151</v>
      </c>
      <c r="C164" s="185" t="s">
        <v>245</v>
      </c>
      <c r="D164" s="185"/>
      <c r="E164" s="185" t="s">
        <v>300</v>
      </c>
      <c r="F164" s="185" t="s">
        <v>301</v>
      </c>
      <c r="G164" s="185" t="s">
        <v>302</v>
      </c>
      <c r="H164" s="185" t="s">
        <v>152</v>
      </c>
      <c r="I164" s="185" t="s">
        <v>303</v>
      </c>
      <c r="J164" s="185" t="s">
        <v>304</v>
      </c>
      <c r="K164" s="185" t="s">
        <v>305</v>
      </c>
      <c r="L164" s="185" t="s">
        <v>306</v>
      </c>
      <c r="M164" s="185" t="s">
        <v>307</v>
      </c>
      <c r="N164" s="185" t="s">
        <v>308</v>
      </c>
      <c r="O164" s="185" t="s">
        <v>309</v>
      </c>
      <c r="P164" s="185" t="s">
        <v>310</v>
      </c>
      <c r="Q164" s="185" t="s">
        <v>311</v>
      </c>
      <c r="R164" s="185" t="s">
        <v>312</v>
      </c>
      <c r="S164" s="185" t="s">
        <v>313</v>
      </c>
      <c r="T164" s="185" t="s">
        <v>314</v>
      </c>
      <c r="U164" s="185" t="s">
        <v>315</v>
      </c>
      <c r="V164" s="185" t="s">
        <v>316</v>
      </c>
      <c r="W164" s="185" t="s">
        <v>317</v>
      </c>
      <c r="X164" s="185" t="s">
        <v>318</v>
      </c>
      <c r="Y164" s="185" t="s">
        <v>319</v>
      </c>
      <c r="Z164" s="185" t="s">
        <v>320</v>
      </c>
      <c r="AA164" s="185" t="s">
        <v>321</v>
      </c>
      <c r="AB164" s="185" t="s">
        <v>322</v>
      </c>
      <c r="AC164" s="185" t="s">
        <v>323</v>
      </c>
      <c r="AD164" s="185" t="s">
        <v>324</v>
      </c>
      <c r="AE164" s="185" t="s">
        <v>325</v>
      </c>
      <c r="AF164" s="185" t="s">
        <v>326</v>
      </c>
      <c r="AG164" s="185" t="s">
        <v>327</v>
      </c>
      <c r="AH164" s="185" t="s">
        <v>328</v>
      </c>
      <c r="AI164" s="185" t="s">
        <v>329</v>
      </c>
      <c r="AJ164" s="185" t="s">
        <v>330</v>
      </c>
      <c r="AK164" s="185" t="s">
        <v>331</v>
      </c>
      <c r="AL164" s="185" t="s">
        <v>332</v>
      </c>
      <c r="AM164" s="185" t="s">
        <v>333</v>
      </c>
      <c r="AN164" s="185" t="s">
        <v>334</v>
      </c>
      <c r="AO164" s="185" t="s">
        <v>1097</v>
      </c>
      <c r="AP164" s="185" t="s">
        <v>336</v>
      </c>
      <c r="AQ164" s="185" t="s">
        <v>337</v>
      </c>
      <c r="AR164" s="185" t="s">
        <v>338</v>
      </c>
      <c r="AS164" s="185" t="s">
        <v>339</v>
      </c>
      <c r="AT164" s="185" t="s">
        <v>340</v>
      </c>
      <c r="AU164" s="185" t="s">
        <v>341</v>
      </c>
    </row>
    <row r="165" spans="1:47" x14ac:dyDescent="0.2">
      <c r="A165" s="77">
        <v>1</v>
      </c>
      <c r="B165" s="78" t="s">
        <v>630</v>
      </c>
      <c r="C165" s="77" t="s">
        <v>238</v>
      </c>
      <c r="D165" s="77"/>
      <c r="E165" s="77">
        <v>516853</v>
      </c>
      <c r="F165" s="77">
        <v>0</v>
      </c>
      <c r="G165" s="77">
        <v>0</v>
      </c>
      <c r="H165" s="77">
        <v>0</v>
      </c>
      <c r="I165" s="77">
        <v>2</v>
      </c>
      <c r="J165" s="77">
        <v>0</v>
      </c>
      <c r="K165" s="77">
        <v>0</v>
      </c>
      <c r="L165" s="77">
        <v>0</v>
      </c>
      <c r="M165" s="77">
        <v>2</v>
      </c>
      <c r="N165" s="77">
        <v>1</v>
      </c>
      <c r="O165" s="77">
        <v>0</v>
      </c>
      <c r="P165" s="77">
        <v>0</v>
      </c>
      <c r="Q165" s="77">
        <v>0</v>
      </c>
      <c r="R165" s="77">
        <v>1</v>
      </c>
      <c r="S165" s="77">
        <v>1</v>
      </c>
      <c r="T165" s="77">
        <v>0.16700000000000001</v>
      </c>
      <c r="U165" s="77">
        <v>1</v>
      </c>
      <c r="V165" s="77">
        <v>0</v>
      </c>
      <c r="W165" s="77">
        <v>0</v>
      </c>
      <c r="X165" s="77">
        <v>0</v>
      </c>
      <c r="Y165" s="77">
        <v>0</v>
      </c>
      <c r="Z165" s="77">
        <v>1</v>
      </c>
      <c r="AA165" s="77">
        <v>0</v>
      </c>
      <c r="AB165" s="77">
        <v>0</v>
      </c>
      <c r="AC165" s="77">
        <v>0</v>
      </c>
      <c r="AD165" s="77">
        <v>4</v>
      </c>
      <c r="AE165" s="77">
        <v>0</v>
      </c>
      <c r="AF165" s="77">
        <v>0</v>
      </c>
      <c r="AG165" s="77">
        <v>0</v>
      </c>
      <c r="AH165" s="77">
        <v>0</v>
      </c>
      <c r="AI165" s="77">
        <v>1</v>
      </c>
      <c r="AJ165" s="77">
        <v>7</v>
      </c>
      <c r="AK165" s="77">
        <v>33</v>
      </c>
      <c r="AL165" s="77" t="s">
        <v>342</v>
      </c>
      <c r="AM165" s="77">
        <v>0</v>
      </c>
      <c r="AN165" s="77">
        <v>0.28599999999999998</v>
      </c>
      <c r="AO165" s="77">
        <v>0.16700000000000001</v>
      </c>
      <c r="AP165" s="77">
        <v>0.45200000000000001</v>
      </c>
      <c r="AQ165" s="77">
        <v>4.5</v>
      </c>
      <c r="AR165" s="77">
        <v>4.5</v>
      </c>
      <c r="AS165" s="77">
        <v>4.5</v>
      </c>
      <c r="AT165" s="77">
        <v>1</v>
      </c>
      <c r="AU165" s="77">
        <v>16.5</v>
      </c>
    </row>
    <row r="166" spans="1:47" x14ac:dyDescent="0.2">
      <c r="A166" s="77">
        <v>2</v>
      </c>
      <c r="B166" s="78" t="s">
        <v>814</v>
      </c>
      <c r="C166" s="77" t="s">
        <v>238</v>
      </c>
      <c r="D166" s="77"/>
      <c r="E166" s="77">
        <v>451584</v>
      </c>
      <c r="F166" s="77">
        <v>9</v>
      </c>
      <c r="G166" s="77">
        <v>2</v>
      </c>
      <c r="H166" s="77">
        <v>1</v>
      </c>
      <c r="I166" s="77">
        <v>71</v>
      </c>
      <c r="J166" s="77">
        <v>0</v>
      </c>
      <c r="K166" s="77">
        <v>3</v>
      </c>
      <c r="L166" s="77">
        <v>6</v>
      </c>
      <c r="M166" s="77">
        <v>72</v>
      </c>
      <c r="N166" s="77">
        <v>38</v>
      </c>
      <c r="O166" s="77">
        <v>8</v>
      </c>
      <c r="P166" s="77">
        <v>8</v>
      </c>
      <c r="Q166" s="77">
        <v>0</v>
      </c>
      <c r="R166" s="77">
        <v>23</v>
      </c>
      <c r="S166" s="77">
        <v>109</v>
      </c>
      <c r="T166" s="77">
        <v>0.151</v>
      </c>
      <c r="U166" s="77">
        <v>0.85</v>
      </c>
      <c r="V166" s="77">
        <v>0</v>
      </c>
      <c r="W166" s="77">
        <v>0</v>
      </c>
      <c r="X166" s="77">
        <v>3</v>
      </c>
      <c r="Y166" s="77">
        <v>0</v>
      </c>
      <c r="Z166" s="77">
        <v>11</v>
      </c>
      <c r="AA166" s="77">
        <v>33</v>
      </c>
      <c r="AB166" s="77">
        <v>3</v>
      </c>
      <c r="AC166" s="77">
        <v>54</v>
      </c>
      <c r="AD166" s="77">
        <v>52</v>
      </c>
      <c r="AE166" s="77">
        <v>1</v>
      </c>
      <c r="AF166" s="77">
        <v>0</v>
      </c>
      <c r="AG166" s="77">
        <v>4</v>
      </c>
      <c r="AH166" s="77">
        <v>1</v>
      </c>
      <c r="AI166" s="77">
        <v>0</v>
      </c>
      <c r="AJ166" s="77">
        <v>279</v>
      </c>
      <c r="AK166" s="77">
        <v>1210</v>
      </c>
      <c r="AL166" s="77">
        <v>0.81799999999999995</v>
      </c>
      <c r="AM166" s="77">
        <v>1.04</v>
      </c>
      <c r="AN166" s="77">
        <v>0.22900000000000001</v>
      </c>
      <c r="AO166" s="77">
        <v>0.17899999999999999</v>
      </c>
      <c r="AP166" s="77">
        <v>0.40799999999999997</v>
      </c>
      <c r="AQ166" s="77">
        <v>13.63</v>
      </c>
      <c r="AR166" s="77">
        <v>2.88</v>
      </c>
      <c r="AS166" s="77">
        <v>4.75</v>
      </c>
      <c r="AT166" s="77">
        <v>4.74</v>
      </c>
      <c r="AU166" s="77">
        <v>16.809999999999999</v>
      </c>
    </row>
    <row r="167" spans="1:47" x14ac:dyDescent="0.2">
      <c r="A167" s="77">
        <v>3</v>
      </c>
      <c r="B167" s="78" t="s">
        <v>1209</v>
      </c>
      <c r="C167" s="77" t="s">
        <v>238</v>
      </c>
      <c r="D167" s="77"/>
      <c r="E167" s="77">
        <v>605232</v>
      </c>
      <c r="F167" s="77">
        <v>0</v>
      </c>
      <c r="G167" s="77">
        <v>1</v>
      </c>
      <c r="H167" s="77">
        <v>1.29</v>
      </c>
      <c r="I167" s="77">
        <v>7</v>
      </c>
      <c r="J167" s="77">
        <v>0</v>
      </c>
      <c r="K167" s="77">
        <v>0</v>
      </c>
      <c r="L167" s="77">
        <v>0</v>
      </c>
      <c r="M167" s="77">
        <v>7</v>
      </c>
      <c r="N167" s="77">
        <v>6</v>
      </c>
      <c r="O167" s="77">
        <v>1</v>
      </c>
      <c r="P167" s="77">
        <v>1</v>
      </c>
      <c r="Q167" s="77">
        <v>0</v>
      </c>
      <c r="R167" s="77">
        <v>1</v>
      </c>
      <c r="S167" s="77">
        <v>10</v>
      </c>
      <c r="T167" s="77">
        <v>0.222</v>
      </c>
      <c r="U167" s="77">
        <v>1</v>
      </c>
      <c r="V167" s="77">
        <v>0</v>
      </c>
      <c r="W167" s="77">
        <v>0</v>
      </c>
      <c r="X167" s="77">
        <v>0</v>
      </c>
      <c r="Y167" s="77">
        <v>0</v>
      </c>
      <c r="Z167" s="77">
        <v>1</v>
      </c>
      <c r="AA167" s="77">
        <v>1</v>
      </c>
      <c r="AB167" s="77">
        <v>0</v>
      </c>
      <c r="AC167" s="77">
        <v>7</v>
      </c>
      <c r="AD167" s="77">
        <v>4</v>
      </c>
      <c r="AE167" s="77">
        <v>0</v>
      </c>
      <c r="AF167" s="77">
        <v>0</v>
      </c>
      <c r="AG167" s="77">
        <v>0</v>
      </c>
      <c r="AH167" s="77">
        <v>0</v>
      </c>
      <c r="AI167" s="77">
        <v>0</v>
      </c>
      <c r="AJ167" s="77">
        <v>28</v>
      </c>
      <c r="AK167" s="77">
        <v>121</v>
      </c>
      <c r="AL167" s="77">
        <v>0</v>
      </c>
      <c r="AM167" s="77">
        <v>1.75</v>
      </c>
      <c r="AN167" s="77">
        <v>0.25</v>
      </c>
      <c r="AO167" s="77">
        <v>0.29599999999999999</v>
      </c>
      <c r="AP167" s="77">
        <v>0.54600000000000004</v>
      </c>
      <c r="AQ167" s="77">
        <v>12.86</v>
      </c>
      <c r="AR167" s="77">
        <v>1.29</v>
      </c>
      <c r="AS167" s="77">
        <v>7.71</v>
      </c>
      <c r="AT167" s="77">
        <v>10</v>
      </c>
      <c r="AU167" s="77">
        <v>17.29</v>
      </c>
    </row>
    <row r="168" spans="1:47" x14ac:dyDescent="0.2">
      <c r="A168" s="77">
        <v>4</v>
      </c>
      <c r="B168" s="78" t="s">
        <v>812</v>
      </c>
      <c r="C168" s="77" t="s">
        <v>238</v>
      </c>
      <c r="D168" s="77"/>
      <c r="E168" s="77">
        <v>516969</v>
      </c>
      <c r="F168" s="77">
        <v>4</v>
      </c>
      <c r="G168" s="77">
        <v>3</v>
      </c>
      <c r="H168" s="77">
        <v>1.41</v>
      </c>
      <c r="I168" s="77">
        <v>70</v>
      </c>
      <c r="J168" s="77">
        <v>0</v>
      </c>
      <c r="K168" s="77">
        <v>0</v>
      </c>
      <c r="L168" s="77">
        <v>1</v>
      </c>
      <c r="M168" s="77">
        <v>70</v>
      </c>
      <c r="N168" s="77">
        <v>54</v>
      </c>
      <c r="O168" s="77">
        <v>12</v>
      </c>
      <c r="P168" s="77">
        <v>11</v>
      </c>
      <c r="Q168" s="77">
        <v>0</v>
      </c>
      <c r="R168" s="77">
        <v>26</v>
      </c>
      <c r="S168" s="77">
        <v>59</v>
      </c>
      <c r="T168" s="77">
        <v>0.214</v>
      </c>
      <c r="U168" s="77">
        <v>1.1399999999999999</v>
      </c>
      <c r="V168" s="77">
        <v>0</v>
      </c>
      <c r="W168" s="77">
        <v>0</v>
      </c>
      <c r="X168" s="77">
        <v>3</v>
      </c>
      <c r="Y168" s="77">
        <v>0</v>
      </c>
      <c r="Z168" s="77">
        <v>12</v>
      </c>
      <c r="AA168" s="77">
        <v>20</v>
      </c>
      <c r="AB168" s="77">
        <v>5</v>
      </c>
      <c r="AC168" s="77">
        <v>81</v>
      </c>
      <c r="AD168" s="77">
        <v>62</v>
      </c>
      <c r="AE168" s="77">
        <v>1</v>
      </c>
      <c r="AF168" s="77">
        <v>0</v>
      </c>
      <c r="AG168" s="77">
        <v>6</v>
      </c>
      <c r="AH168" s="77">
        <v>2</v>
      </c>
      <c r="AI168" s="77">
        <v>0</v>
      </c>
      <c r="AJ168" s="77">
        <v>285</v>
      </c>
      <c r="AK168" s="77">
        <v>1125</v>
      </c>
      <c r="AL168" s="77">
        <v>0.57099999999999995</v>
      </c>
      <c r="AM168" s="77">
        <v>1.31</v>
      </c>
      <c r="AN168" s="77">
        <v>0.29499999999999998</v>
      </c>
      <c r="AO168" s="77">
        <v>0.26600000000000001</v>
      </c>
      <c r="AP168" s="77">
        <v>0.56100000000000005</v>
      </c>
      <c r="AQ168" s="77">
        <v>7.59</v>
      </c>
      <c r="AR168" s="77">
        <v>3.34</v>
      </c>
      <c r="AS168" s="77">
        <v>6.94</v>
      </c>
      <c r="AT168" s="77">
        <v>2.27</v>
      </c>
      <c r="AU168" s="77">
        <v>16.07</v>
      </c>
    </row>
    <row r="169" spans="1:47" x14ac:dyDescent="0.2">
      <c r="A169" s="77">
        <v>5</v>
      </c>
      <c r="B169" s="78" t="s">
        <v>802</v>
      </c>
      <c r="C169" s="77" t="s">
        <v>238</v>
      </c>
      <c r="D169" s="77"/>
      <c r="E169" s="77">
        <v>518813</v>
      </c>
      <c r="F169" s="77">
        <v>1</v>
      </c>
      <c r="G169" s="77">
        <v>3</v>
      </c>
      <c r="H169" s="77">
        <v>1.44</v>
      </c>
      <c r="I169" s="77">
        <v>65</v>
      </c>
      <c r="J169" s="77">
        <v>0</v>
      </c>
      <c r="K169" s="77">
        <v>46</v>
      </c>
      <c r="L169" s="77">
        <v>48</v>
      </c>
      <c r="M169" s="77">
        <v>62.1</v>
      </c>
      <c r="N169" s="77">
        <v>37</v>
      </c>
      <c r="O169" s="77">
        <v>13</v>
      </c>
      <c r="P169" s="77">
        <v>10</v>
      </c>
      <c r="Q169" s="77">
        <v>3</v>
      </c>
      <c r="R169" s="77">
        <v>20</v>
      </c>
      <c r="S169" s="77">
        <v>90</v>
      </c>
      <c r="T169" s="77">
        <v>0.17</v>
      </c>
      <c r="U169" s="77">
        <v>0.91</v>
      </c>
      <c r="V169" s="77">
        <v>0</v>
      </c>
      <c r="W169" s="77">
        <v>0</v>
      </c>
      <c r="X169" s="77">
        <v>0</v>
      </c>
      <c r="Y169" s="77">
        <v>0</v>
      </c>
      <c r="Z169" s="77">
        <v>60</v>
      </c>
      <c r="AA169" s="77">
        <v>0</v>
      </c>
      <c r="AB169" s="77">
        <v>2</v>
      </c>
      <c r="AC169" s="77">
        <v>46</v>
      </c>
      <c r="AD169" s="77">
        <v>47</v>
      </c>
      <c r="AE169" s="77">
        <v>9</v>
      </c>
      <c r="AF169" s="77">
        <v>0</v>
      </c>
      <c r="AG169" s="77">
        <v>3</v>
      </c>
      <c r="AH169" s="77">
        <v>2</v>
      </c>
      <c r="AI169" s="77">
        <v>0</v>
      </c>
      <c r="AJ169" s="77">
        <v>240</v>
      </c>
      <c r="AK169" s="77">
        <v>1002</v>
      </c>
      <c r="AL169" s="77">
        <v>0.25</v>
      </c>
      <c r="AM169" s="77">
        <v>0.98</v>
      </c>
      <c r="AN169" s="77">
        <v>0.23799999999999999</v>
      </c>
      <c r="AO169" s="77">
        <v>0.23400000000000001</v>
      </c>
      <c r="AP169" s="77">
        <v>0.47199999999999998</v>
      </c>
      <c r="AQ169" s="77">
        <v>12.99</v>
      </c>
      <c r="AR169" s="77">
        <v>2.89</v>
      </c>
      <c r="AS169" s="77">
        <v>5.34</v>
      </c>
      <c r="AT169" s="77">
        <v>4.5</v>
      </c>
      <c r="AU169" s="77">
        <v>16.07</v>
      </c>
    </row>
    <row r="170" spans="1:47" x14ac:dyDescent="0.2">
      <c r="A170" s="77">
        <v>6</v>
      </c>
      <c r="B170" s="78" t="s">
        <v>933</v>
      </c>
      <c r="C170" s="77" t="s">
        <v>238</v>
      </c>
      <c r="D170" s="77"/>
      <c r="E170" s="77">
        <v>430630</v>
      </c>
      <c r="F170" s="77">
        <v>3</v>
      </c>
      <c r="G170" s="77">
        <v>0</v>
      </c>
      <c r="H170" s="77">
        <v>1.53</v>
      </c>
      <c r="I170" s="77">
        <v>23</v>
      </c>
      <c r="J170" s="77">
        <v>0</v>
      </c>
      <c r="K170" s="77">
        <v>0</v>
      </c>
      <c r="L170" s="77">
        <v>0</v>
      </c>
      <c r="M170" s="77">
        <v>17.2</v>
      </c>
      <c r="N170" s="77">
        <v>13</v>
      </c>
      <c r="O170" s="77">
        <v>3</v>
      </c>
      <c r="P170" s="77">
        <v>3</v>
      </c>
      <c r="Q170" s="77">
        <v>1</v>
      </c>
      <c r="R170" s="77">
        <v>4</v>
      </c>
      <c r="S170" s="77">
        <v>16</v>
      </c>
      <c r="T170" s="77">
        <v>0.217</v>
      </c>
      <c r="U170" s="77">
        <v>0.96</v>
      </c>
      <c r="V170" s="77">
        <v>0</v>
      </c>
      <c r="W170" s="77">
        <v>0</v>
      </c>
      <c r="X170" s="77">
        <v>1</v>
      </c>
      <c r="Y170" s="77">
        <v>1</v>
      </c>
      <c r="Z170" s="77">
        <v>5</v>
      </c>
      <c r="AA170" s="77">
        <v>0</v>
      </c>
      <c r="AB170" s="77">
        <v>2</v>
      </c>
      <c r="AC170" s="77">
        <v>17</v>
      </c>
      <c r="AD170" s="77">
        <v>16</v>
      </c>
      <c r="AE170" s="77">
        <v>1</v>
      </c>
      <c r="AF170" s="77">
        <v>0</v>
      </c>
      <c r="AG170" s="77">
        <v>5</v>
      </c>
      <c r="AH170" s="77">
        <v>2</v>
      </c>
      <c r="AI170" s="77">
        <v>0</v>
      </c>
      <c r="AJ170" s="77">
        <v>67</v>
      </c>
      <c r="AK170" s="77">
        <v>286</v>
      </c>
      <c r="AL170" s="77">
        <v>1</v>
      </c>
      <c r="AM170" s="77">
        <v>1.06</v>
      </c>
      <c r="AN170" s="77">
        <v>0.26900000000000002</v>
      </c>
      <c r="AO170" s="77">
        <v>0.3</v>
      </c>
      <c r="AP170" s="77">
        <v>0.56899999999999995</v>
      </c>
      <c r="AQ170" s="77">
        <v>8.15</v>
      </c>
      <c r="AR170" s="77">
        <v>2.04</v>
      </c>
      <c r="AS170" s="77">
        <v>6.62</v>
      </c>
      <c r="AT170" s="77">
        <v>4</v>
      </c>
      <c r="AU170" s="77">
        <v>16.190000000000001</v>
      </c>
    </row>
    <row r="171" spans="1:47" x14ac:dyDescent="0.2">
      <c r="A171" s="77">
        <v>7</v>
      </c>
      <c r="B171" s="78" t="s">
        <v>803</v>
      </c>
      <c r="C171" s="77" t="s">
        <v>238</v>
      </c>
      <c r="D171" s="77"/>
      <c r="E171" s="77">
        <v>518633</v>
      </c>
      <c r="F171" s="77">
        <v>9</v>
      </c>
      <c r="G171" s="77">
        <v>12</v>
      </c>
      <c r="H171" s="77">
        <v>2.5299999999999998</v>
      </c>
      <c r="I171" s="77">
        <v>31</v>
      </c>
      <c r="J171" s="77">
        <v>25</v>
      </c>
      <c r="K171" s="77">
        <v>0</v>
      </c>
      <c r="L171" s="77">
        <v>0</v>
      </c>
      <c r="M171" s="77">
        <v>149.1</v>
      </c>
      <c r="N171" s="77">
        <v>113</v>
      </c>
      <c r="O171" s="77">
        <v>52</v>
      </c>
      <c r="P171" s="77">
        <v>42</v>
      </c>
      <c r="Q171" s="77">
        <v>12</v>
      </c>
      <c r="R171" s="77">
        <v>53</v>
      </c>
      <c r="S171" s="77">
        <v>113</v>
      </c>
      <c r="T171" s="77">
        <v>0.20899999999999999</v>
      </c>
      <c r="U171" s="77">
        <v>1.1100000000000001</v>
      </c>
      <c r="V171" s="77">
        <v>0</v>
      </c>
      <c r="W171" s="77">
        <v>0</v>
      </c>
      <c r="X171" s="77">
        <v>5</v>
      </c>
      <c r="Y171" s="77">
        <v>2</v>
      </c>
      <c r="Z171" s="77">
        <v>1</v>
      </c>
      <c r="AA171" s="77">
        <v>1</v>
      </c>
      <c r="AB171" s="77">
        <v>7</v>
      </c>
      <c r="AC171" s="77">
        <v>119</v>
      </c>
      <c r="AD171" s="77">
        <v>203</v>
      </c>
      <c r="AE171" s="77">
        <v>5</v>
      </c>
      <c r="AF171" s="77">
        <v>0</v>
      </c>
      <c r="AG171" s="77">
        <v>5</v>
      </c>
      <c r="AH171" s="77">
        <v>3</v>
      </c>
      <c r="AI171" s="77">
        <v>6</v>
      </c>
      <c r="AJ171" s="77">
        <v>606</v>
      </c>
      <c r="AK171" s="77">
        <v>2429</v>
      </c>
      <c r="AL171" s="77">
        <v>0.42899999999999999</v>
      </c>
      <c r="AM171" s="77">
        <v>0.59</v>
      </c>
      <c r="AN171" s="77">
        <v>0.28399999999999997</v>
      </c>
      <c r="AO171" s="77">
        <v>0.32200000000000001</v>
      </c>
      <c r="AP171" s="77">
        <v>0.60499999999999998</v>
      </c>
      <c r="AQ171" s="77">
        <v>6.81</v>
      </c>
      <c r="AR171" s="77">
        <v>3.19</v>
      </c>
      <c r="AS171" s="77">
        <v>6.81</v>
      </c>
      <c r="AT171" s="77">
        <v>2.13</v>
      </c>
      <c r="AU171" s="77">
        <v>16.27</v>
      </c>
    </row>
    <row r="172" spans="1:47" x14ac:dyDescent="0.2">
      <c r="A172" s="77">
        <v>8</v>
      </c>
      <c r="B172" s="78" t="s">
        <v>467</v>
      </c>
      <c r="C172" s="77" t="s">
        <v>238</v>
      </c>
      <c r="D172" s="77"/>
      <c r="E172" s="77">
        <v>275933</v>
      </c>
      <c r="F172" s="77">
        <v>0</v>
      </c>
      <c r="G172" s="77">
        <v>2</v>
      </c>
      <c r="H172" s="77">
        <v>3.14</v>
      </c>
      <c r="I172" s="77">
        <v>17</v>
      </c>
      <c r="J172" s="77">
        <v>0</v>
      </c>
      <c r="K172" s="77">
        <v>0</v>
      </c>
      <c r="L172" s="77">
        <v>1</v>
      </c>
      <c r="M172" s="77">
        <v>14.1</v>
      </c>
      <c r="N172" s="77">
        <v>12</v>
      </c>
      <c r="O172" s="77">
        <v>7</v>
      </c>
      <c r="P172" s="77">
        <v>5</v>
      </c>
      <c r="Q172" s="77">
        <v>1</v>
      </c>
      <c r="R172" s="77">
        <v>5</v>
      </c>
      <c r="S172" s="77">
        <v>3</v>
      </c>
      <c r="T172" s="77">
        <v>0.23100000000000001</v>
      </c>
      <c r="U172" s="77">
        <v>1.19</v>
      </c>
      <c r="V172" s="77">
        <v>0</v>
      </c>
      <c r="W172" s="77">
        <v>0</v>
      </c>
      <c r="X172" s="77">
        <v>0</v>
      </c>
      <c r="Y172" s="77">
        <v>0</v>
      </c>
      <c r="Z172" s="77">
        <v>2</v>
      </c>
      <c r="AA172" s="77">
        <v>1</v>
      </c>
      <c r="AB172" s="77">
        <v>2</v>
      </c>
      <c r="AC172" s="77">
        <v>27</v>
      </c>
      <c r="AD172" s="77">
        <v>10</v>
      </c>
      <c r="AE172" s="77">
        <v>1</v>
      </c>
      <c r="AF172" s="77">
        <v>0</v>
      </c>
      <c r="AG172" s="77">
        <v>0</v>
      </c>
      <c r="AH172" s="77">
        <v>1</v>
      </c>
      <c r="AI172" s="77">
        <v>1</v>
      </c>
      <c r="AJ172" s="77">
        <v>57</v>
      </c>
      <c r="AK172" s="77">
        <v>220</v>
      </c>
      <c r="AL172" s="77">
        <v>0</v>
      </c>
      <c r="AM172" s="77">
        <v>2.7</v>
      </c>
      <c r="AN172" s="77">
        <v>0.29799999999999999</v>
      </c>
      <c r="AO172" s="77">
        <v>0.42299999999999999</v>
      </c>
      <c r="AP172" s="77">
        <v>0.72099999999999997</v>
      </c>
      <c r="AQ172" s="77">
        <v>1.88</v>
      </c>
      <c r="AR172" s="77">
        <v>3.14</v>
      </c>
      <c r="AS172" s="77">
        <v>7.53</v>
      </c>
      <c r="AT172" s="77">
        <v>0.6</v>
      </c>
      <c r="AU172" s="77">
        <v>15.35</v>
      </c>
    </row>
    <row r="173" spans="1:47" x14ac:dyDescent="0.2">
      <c r="A173" s="77">
        <v>9</v>
      </c>
      <c r="B173" s="78" t="s">
        <v>810</v>
      </c>
      <c r="C173" s="77" t="s">
        <v>238</v>
      </c>
      <c r="D173" s="77"/>
      <c r="E173" s="77">
        <v>570649</v>
      </c>
      <c r="F173" s="77">
        <v>14</v>
      </c>
      <c r="G173" s="77">
        <v>10</v>
      </c>
      <c r="H173" s="77">
        <v>3.2</v>
      </c>
      <c r="I173" s="77">
        <v>31</v>
      </c>
      <c r="J173" s="77">
        <v>30</v>
      </c>
      <c r="K173" s="77">
        <v>0</v>
      </c>
      <c r="L173" s="77">
        <v>0</v>
      </c>
      <c r="M173" s="77">
        <v>183</v>
      </c>
      <c r="N173" s="77">
        <v>168</v>
      </c>
      <c r="O173" s="77">
        <v>70</v>
      </c>
      <c r="P173" s="77">
        <v>65</v>
      </c>
      <c r="Q173" s="77">
        <v>14</v>
      </c>
      <c r="R173" s="77">
        <v>69</v>
      </c>
      <c r="S173" s="77">
        <v>159</v>
      </c>
      <c r="T173" s="77">
        <v>0.24</v>
      </c>
      <c r="U173" s="77">
        <v>1.3</v>
      </c>
      <c r="V173" s="77">
        <v>0</v>
      </c>
      <c r="W173" s="77">
        <v>0</v>
      </c>
      <c r="X173" s="77">
        <v>5</v>
      </c>
      <c r="Y173" s="77">
        <v>1</v>
      </c>
      <c r="Z173" s="77">
        <v>0</v>
      </c>
      <c r="AA173" s="77">
        <v>0</v>
      </c>
      <c r="AB173" s="77">
        <v>13</v>
      </c>
      <c r="AC173" s="77">
        <v>203</v>
      </c>
      <c r="AD173" s="77">
        <v>178</v>
      </c>
      <c r="AE173" s="77">
        <v>11</v>
      </c>
      <c r="AF173" s="77">
        <v>1</v>
      </c>
      <c r="AG173" s="77">
        <v>1</v>
      </c>
      <c r="AH173" s="77">
        <v>1</v>
      </c>
      <c r="AI173" s="77">
        <v>0</v>
      </c>
      <c r="AJ173" s="77">
        <v>782</v>
      </c>
      <c r="AK173" s="77">
        <v>2985</v>
      </c>
      <c r="AL173" s="77">
        <v>0.58299999999999996</v>
      </c>
      <c r="AM173" s="77">
        <v>1.1399999999999999</v>
      </c>
      <c r="AN173" s="77">
        <v>0.311</v>
      </c>
      <c r="AO173" s="77">
        <v>0.35799999999999998</v>
      </c>
      <c r="AP173" s="77">
        <v>0.66900000000000004</v>
      </c>
      <c r="AQ173" s="77">
        <v>7.82</v>
      </c>
      <c r="AR173" s="77">
        <v>3.39</v>
      </c>
      <c r="AS173" s="77">
        <v>8.26</v>
      </c>
      <c r="AT173" s="77">
        <v>2.2999999999999998</v>
      </c>
      <c r="AU173" s="77">
        <v>16.309999999999999</v>
      </c>
    </row>
    <row r="174" spans="1:47" x14ac:dyDescent="0.2">
      <c r="A174" s="77">
        <v>10</v>
      </c>
      <c r="B174" s="78" t="s">
        <v>804</v>
      </c>
      <c r="C174" s="77" t="s">
        <v>238</v>
      </c>
      <c r="D174" s="77"/>
      <c r="E174" s="77">
        <v>448306</v>
      </c>
      <c r="F174" s="77">
        <v>14</v>
      </c>
      <c r="G174" s="77">
        <v>8</v>
      </c>
      <c r="H174" s="77">
        <v>3.21</v>
      </c>
      <c r="I174" s="77">
        <v>34</v>
      </c>
      <c r="J174" s="77">
        <v>34</v>
      </c>
      <c r="K174" s="77">
        <v>0</v>
      </c>
      <c r="L174" s="77">
        <v>0</v>
      </c>
      <c r="M174" s="77">
        <v>227</v>
      </c>
      <c r="N174" s="77">
        <v>224</v>
      </c>
      <c r="O174" s="77">
        <v>95</v>
      </c>
      <c r="P174" s="77">
        <v>81</v>
      </c>
      <c r="Q174" s="77">
        <v>23</v>
      </c>
      <c r="R174" s="77">
        <v>44</v>
      </c>
      <c r="S174" s="77">
        <v>180</v>
      </c>
      <c r="T174" s="77">
        <v>0.25600000000000001</v>
      </c>
      <c r="U174" s="77">
        <v>1.18</v>
      </c>
      <c r="V174" s="77">
        <v>1</v>
      </c>
      <c r="W174" s="77">
        <v>1</v>
      </c>
      <c r="X174" s="77">
        <v>11</v>
      </c>
      <c r="Y174" s="77">
        <v>0</v>
      </c>
      <c r="Z174" s="77">
        <v>0</v>
      </c>
      <c r="AA174" s="77">
        <v>0</v>
      </c>
      <c r="AB174" s="77">
        <v>16</v>
      </c>
      <c r="AC174" s="77">
        <v>245</v>
      </c>
      <c r="AD174" s="77">
        <v>235</v>
      </c>
      <c r="AE174" s="77">
        <v>12</v>
      </c>
      <c r="AF174" s="77">
        <v>2</v>
      </c>
      <c r="AG174" s="77">
        <v>6</v>
      </c>
      <c r="AH174" s="77">
        <v>5</v>
      </c>
      <c r="AI174" s="77">
        <v>4</v>
      </c>
      <c r="AJ174" s="77">
        <v>939</v>
      </c>
      <c r="AK174" s="77">
        <v>3632</v>
      </c>
      <c r="AL174" s="77">
        <v>0.63600000000000001</v>
      </c>
      <c r="AM174" s="77">
        <v>1.04</v>
      </c>
      <c r="AN174" s="77">
        <v>0.29799999999999999</v>
      </c>
      <c r="AO174" s="77">
        <v>0.40400000000000003</v>
      </c>
      <c r="AP174" s="77">
        <v>0.70199999999999996</v>
      </c>
      <c r="AQ174" s="77">
        <v>7.14</v>
      </c>
      <c r="AR174" s="77">
        <v>1.74</v>
      </c>
      <c r="AS174" s="77">
        <v>8.8800000000000008</v>
      </c>
      <c r="AT174" s="77">
        <v>4.09</v>
      </c>
      <c r="AU174" s="77">
        <v>16</v>
      </c>
    </row>
    <row r="175" spans="1:47" x14ac:dyDescent="0.2">
      <c r="A175" s="77">
        <v>11</v>
      </c>
      <c r="B175" s="78" t="s">
        <v>822</v>
      </c>
      <c r="C175" s="77" t="s">
        <v>238</v>
      </c>
      <c r="D175" s="77"/>
      <c r="E175" s="77">
        <v>450306</v>
      </c>
      <c r="F175" s="77">
        <v>11</v>
      </c>
      <c r="G175" s="77">
        <v>10</v>
      </c>
      <c r="H175" s="77">
        <v>3.71</v>
      </c>
      <c r="I175" s="77">
        <v>30</v>
      </c>
      <c r="J175" s="77">
        <v>30</v>
      </c>
      <c r="K175" s="77">
        <v>0</v>
      </c>
      <c r="L175" s="77">
        <v>0</v>
      </c>
      <c r="M175" s="77">
        <v>187</v>
      </c>
      <c r="N175" s="77">
        <v>197</v>
      </c>
      <c r="O175" s="77">
        <v>82</v>
      </c>
      <c r="P175" s="77">
        <v>77</v>
      </c>
      <c r="Q175" s="77">
        <v>19</v>
      </c>
      <c r="R175" s="77">
        <v>41</v>
      </c>
      <c r="S175" s="77">
        <v>128</v>
      </c>
      <c r="T175" s="77">
        <v>0.26700000000000002</v>
      </c>
      <c r="U175" s="77">
        <v>1.27</v>
      </c>
      <c r="V175" s="77">
        <v>1</v>
      </c>
      <c r="W175" s="77">
        <v>1</v>
      </c>
      <c r="X175" s="77">
        <v>6</v>
      </c>
      <c r="Y175" s="77">
        <v>4</v>
      </c>
      <c r="Z175" s="77">
        <v>0</v>
      </c>
      <c r="AA175" s="77">
        <v>0</v>
      </c>
      <c r="AB175" s="77">
        <v>11</v>
      </c>
      <c r="AC175" s="77">
        <v>189</v>
      </c>
      <c r="AD175" s="77">
        <v>229</v>
      </c>
      <c r="AE175" s="77">
        <v>1</v>
      </c>
      <c r="AF175" s="77">
        <v>1</v>
      </c>
      <c r="AG175" s="77">
        <v>14</v>
      </c>
      <c r="AH175" s="77">
        <v>3</v>
      </c>
      <c r="AI175" s="77">
        <v>0</v>
      </c>
      <c r="AJ175" s="77">
        <v>790</v>
      </c>
      <c r="AK175" s="77">
        <v>3003</v>
      </c>
      <c r="AL175" s="77">
        <v>0.52400000000000002</v>
      </c>
      <c r="AM175" s="77">
        <v>0.83</v>
      </c>
      <c r="AN175" s="77">
        <v>0.31</v>
      </c>
      <c r="AO175" s="77">
        <v>0.40300000000000002</v>
      </c>
      <c r="AP175" s="77">
        <v>0.71299999999999997</v>
      </c>
      <c r="AQ175" s="77">
        <v>6.16</v>
      </c>
      <c r="AR175" s="77">
        <v>1.97</v>
      </c>
      <c r="AS175" s="77">
        <v>9.48</v>
      </c>
      <c r="AT175" s="77">
        <v>3.12</v>
      </c>
      <c r="AU175" s="77">
        <v>16.059999999999999</v>
      </c>
    </row>
    <row r="176" spans="1:47" x14ac:dyDescent="0.2">
      <c r="A176" s="77">
        <v>12</v>
      </c>
      <c r="B176" s="78" t="s">
        <v>811</v>
      </c>
      <c r="C176" s="77" t="s">
        <v>238</v>
      </c>
      <c r="D176" s="77"/>
      <c r="E176" s="77">
        <v>525768</v>
      </c>
      <c r="F176" s="77">
        <v>0</v>
      </c>
      <c r="G176" s="77">
        <v>3</v>
      </c>
      <c r="H176" s="77">
        <v>3.86</v>
      </c>
      <c r="I176" s="77">
        <v>22</v>
      </c>
      <c r="J176" s="77">
        <v>0</v>
      </c>
      <c r="K176" s="77">
        <v>0</v>
      </c>
      <c r="L176" s="77">
        <v>1</v>
      </c>
      <c r="M176" s="77">
        <v>21</v>
      </c>
      <c r="N176" s="77">
        <v>18</v>
      </c>
      <c r="O176" s="77">
        <v>9</v>
      </c>
      <c r="P176" s="77">
        <v>9</v>
      </c>
      <c r="Q176" s="77">
        <v>2</v>
      </c>
      <c r="R176" s="77">
        <v>11</v>
      </c>
      <c r="S176" s="77">
        <v>15</v>
      </c>
      <c r="T176" s="77">
        <v>0.247</v>
      </c>
      <c r="U176" s="77">
        <v>1.38</v>
      </c>
      <c r="V176" s="77">
        <v>0</v>
      </c>
      <c r="W176" s="77">
        <v>0</v>
      </c>
      <c r="X176" s="77">
        <v>2</v>
      </c>
      <c r="Y176" s="77">
        <v>0</v>
      </c>
      <c r="Z176" s="77">
        <v>9</v>
      </c>
      <c r="AA176" s="77">
        <v>1</v>
      </c>
      <c r="AB176" s="77">
        <v>1</v>
      </c>
      <c r="AC176" s="77">
        <v>19</v>
      </c>
      <c r="AD176" s="77">
        <v>25</v>
      </c>
      <c r="AE176" s="77">
        <v>1</v>
      </c>
      <c r="AF176" s="77">
        <v>0</v>
      </c>
      <c r="AG176" s="77">
        <v>2</v>
      </c>
      <c r="AH176" s="77">
        <v>0</v>
      </c>
      <c r="AI176" s="77">
        <v>0</v>
      </c>
      <c r="AJ176" s="77">
        <v>90</v>
      </c>
      <c r="AK176" s="77">
        <v>377</v>
      </c>
      <c r="AL176" s="77">
        <v>0</v>
      </c>
      <c r="AM176" s="77">
        <v>0.76</v>
      </c>
      <c r="AN176" s="77">
        <v>0.35599999999999998</v>
      </c>
      <c r="AO176" s="77">
        <v>0.35599999999999998</v>
      </c>
      <c r="AP176" s="77">
        <v>0.71199999999999997</v>
      </c>
      <c r="AQ176" s="77">
        <v>6.43</v>
      </c>
      <c r="AR176" s="77">
        <v>4.71</v>
      </c>
      <c r="AS176" s="77">
        <v>7.71</v>
      </c>
      <c r="AT176" s="77">
        <v>1.36</v>
      </c>
      <c r="AU176" s="77">
        <v>17.95</v>
      </c>
    </row>
    <row r="177" spans="1:47" x14ac:dyDescent="0.2">
      <c r="A177" s="77">
        <v>13</v>
      </c>
      <c r="B177" s="78" t="s">
        <v>808</v>
      </c>
      <c r="C177" s="77" t="s">
        <v>238</v>
      </c>
      <c r="D177" s="77"/>
      <c r="E177" s="77">
        <v>543070</v>
      </c>
      <c r="F177" s="77">
        <v>6</v>
      </c>
      <c r="G177" s="77">
        <v>1</v>
      </c>
      <c r="H177" s="77">
        <v>4.12</v>
      </c>
      <c r="I177" s="77">
        <v>67</v>
      </c>
      <c r="J177" s="77">
        <v>0</v>
      </c>
      <c r="K177" s="77">
        <v>3</v>
      </c>
      <c r="L177" s="77">
        <v>6</v>
      </c>
      <c r="M177" s="77">
        <v>59</v>
      </c>
      <c r="N177" s="77">
        <v>52</v>
      </c>
      <c r="O177" s="77">
        <v>32</v>
      </c>
      <c r="P177" s="77">
        <v>27</v>
      </c>
      <c r="Q177" s="77">
        <v>10</v>
      </c>
      <c r="R177" s="77">
        <v>24</v>
      </c>
      <c r="S177" s="77">
        <v>34</v>
      </c>
      <c r="T177" s="77">
        <v>0.24</v>
      </c>
      <c r="U177" s="77">
        <v>1.29</v>
      </c>
      <c r="V177" s="77">
        <v>0</v>
      </c>
      <c r="W177" s="77">
        <v>0</v>
      </c>
      <c r="X177" s="77">
        <v>0</v>
      </c>
      <c r="Y177" s="77">
        <v>1</v>
      </c>
      <c r="Z177" s="77">
        <v>20</v>
      </c>
      <c r="AA177" s="77">
        <v>11</v>
      </c>
      <c r="AB177" s="77">
        <v>7</v>
      </c>
      <c r="AC177" s="77">
        <v>63</v>
      </c>
      <c r="AD177" s="77">
        <v>71</v>
      </c>
      <c r="AE177" s="77">
        <v>2</v>
      </c>
      <c r="AF177" s="77">
        <v>0</v>
      </c>
      <c r="AG177" s="77">
        <v>4</v>
      </c>
      <c r="AH177" s="77">
        <v>1</v>
      </c>
      <c r="AI177" s="77">
        <v>1</v>
      </c>
      <c r="AJ177" s="77">
        <v>244</v>
      </c>
      <c r="AK177" s="77">
        <v>934</v>
      </c>
      <c r="AL177" s="77">
        <v>0.85699999999999998</v>
      </c>
      <c r="AM177" s="77">
        <v>0.89</v>
      </c>
      <c r="AN177" s="77">
        <v>0.314</v>
      </c>
      <c r="AO177" s="77">
        <v>0.42899999999999999</v>
      </c>
      <c r="AP177" s="77">
        <v>0.74299999999999999</v>
      </c>
      <c r="AQ177" s="77">
        <v>5.19</v>
      </c>
      <c r="AR177" s="77">
        <v>3.66</v>
      </c>
      <c r="AS177" s="77">
        <v>7.93</v>
      </c>
      <c r="AT177" s="77">
        <v>1.42</v>
      </c>
      <c r="AU177" s="77">
        <v>15.83</v>
      </c>
    </row>
    <row r="178" spans="1:47" x14ac:dyDescent="0.2">
      <c r="A178" s="77">
        <v>14</v>
      </c>
      <c r="B178" s="78" t="s">
        <v>813</v>
      </c>
      <c r="C178" s="77" t="s">
        <v>238</v>
      </c>
      <c r="D178" s="77"/>
      <c r="E178" s="77">
        <v>425386</v>
      </c>
      <c r="F178" s="77">
        <v>13</v>
      </c>
      <c r="G178" s="77">
        <v>11</v>
      </c>
      <c r="H178" s="77">
        <v>4.13</v>
      </c>
      <c r="I178" s="77">
        <v>32</v>
      </c>
      <c r="J178" s="77">
        <v>32</v>
      </c>
      <c r="K178" s="77">
        <v>0</v>
      </c>
      <c r="L178" s="77">
        <v>0</v>
      </c>
      <c r="M178" s="77">
        <v>202.2</v>
      </c>
      <c r="N178" s="77">
        <v>215</v>
      </c>
      <c r="O178" s="77">
        <v>100</v>
      </c>
      <c r="P178" s="77">
        <v>93</v>
      </c>
      <c r="Q178" s="77">
        <v>23</v>
      </c>
      <c r="R178" s="77">
        <v>49</v>
      </c>
      <c r="S178" s="77">
        <v>124</v>
      </c>
      <c r="T178" s="77">
        <v>0.27200000000000002</v>
      </c>
      <c r="U178" s="77">
        <v>1.3</v>
      </c>
      <c r="V178" s="77">
        <v>1</v>
      </c>
      <c r="W178" s="77">
        <v>0</v>
      </c>
      <c r="X178" s="77">
        <v>14</v>
      </c>
      <c r="Y178" s="77">
        <v>0</v>
      </c>
      <c r="Z178" s="77">
        <v>0</v>
      </c>
      <c r="AA178" s="77">
        <v>0</v>
      </c>
      <c r="AB178" s="77">
        <v>21</v>
      </c>
      <c r="AC178" s="77">
        <v>221</v>
      </c>
      <c r="AD178" s="77">
        <v>241</v>
      </c>
      <c r="AE178" s="77">
        <v>3</v>
      </c>
      <c r="AF178" s="77">
        <v>0</v>
      </c>
      <c r="AG178" s="77">
        <v>10</v>
      </c>
      <c r="AH178" s="77">
        <v>4</v>
      </c>
      <c r="AI178" s="77">
        <v>2</v>
      </c>
      <c r="AJ178" s="77">
        <v>864</v>
      </c>
      <c r="AK178" s="77">
        <v>3235</v>
      </c>
      <c r="AL178" s="77">
        <v>0.54200000000000004</v>
      </c>
      <c r="AM178" s="77">
        <v>0.92</v>
      </c>
      <c r="AN178" s="77">
        <v>0.32300000000000001</v>
      </c>
      <c r="AO178" s="77">
        <v>0.40600000000000003</v>
      </c>
      <c r="AP178" s="77">
        <v>0.72799999999999998</v>
      </c>
      <c r="AQ178" s="77">
        <v>5.51</v>
      </c>
      <c r="AR178" s="77">
        <v>2.1800000000000002</v>
      </c>
      <c r="AS178" s="77">
        <v>9.5500000000000007</v>
      </c>
      <c r="AT178" s="77">
        <v>2.5299999999999998</v>
      </c>
      <c r="AU178" s="77">
        <v>15.96</v>
      </c>
    </row>
    <row r="179" spans="1:47" x14ac:dyDescent="0.2">
      <c r="A179" s="77">
        <v>15</v>
      </c>
      <c r="B179" s="78" t="s">
        <v>799</v>
      </c>
      <c r="C179" s="77" t="s">
        <v>238</v>
      </c>
      <c r="D179" s="77"/>
      <c r="E179" s="77">
        <v>499107</v>
      </c>
      <c r="F179" s="77">
        <v>0</v>
      </c>
      <c r="G179" s="77">
        <v>0</v>
      </c>
      <c r="H179" s="77">
        <v>4.18</v>
      </c>
      <c r="I179" s="77">
        <v>30</v>
      </c>
      <c r="J179" s="77">
        <v>0</v>
      </c>
      <c r="K179" s="77">
        <v>0</v>
      </c>
      <c r="L179" s="77">
        <v>1</v>
      </c>
      <c r="M179" s="77">
        <v>32.1</v>
      </c>
      <c r="N179" s="77">
        <v>36</v>
      </c>
      <c r="O179" s="77">
        <v>16</v>
      </c>
      <c r="P179" s="77">
        <v>15</v>
      </c>
      <c r="Q179" s="77">
        <v>3</v>
      </c>
      <c r="R179" s="77">
        <v>7</v>
      </c>
      <c r="S179" s="77">
        <v>20</v>
      </c>
      <c r="T179" s="77">
        <v>0.27700000000000002</v>
      </c>
      <c r="U179" s="77">
        <v>1.33</v>
      </c>
      <c r="V179" s="77">
        <v>0</v>
      </c>
      <c r="W179" s="77">
        <v>0</v>
      </c>
      <c r="X179" s="77">
        <v>1</v>
      </c>
      <c r="Y179" s="77">
        <v>2</v>
      </c>
      <c r="Z179" s="77">
        <v>8</v>
      </c>
      <c r="AA179" s="77">
        <v>5</v>
      </c>
      <c r="AB179" s="77">
        <v>3</v>
      </c>
      <c r="AC179" s="77">
        <v>40</v>
      </c>
      <c r="AD179" s="77">
        <v>38</v>
      </c>
      <c r="AE179" s="77">
        <v>1</v>
      </c>
      <c r="AF179" s="77">
        <v>1</v>
      </c>
      <c r="AG179" s="77">
        <v>0</v>
      </c>
      <c r="AH179" s="77">
        <v>0</v>
      </c>
      <c r="AI179" s="77">
        <v>0</v>
      </c>
      <c r="AJ179" s="77">
        <v>142</v>
      </c>
      <c r="AK179" s="77">
        <v>482</v>
      </c>
      <c r="AL179" s="77" t="s">
        <v>342</v>
      </c>
      <c r="AM179" s="77">
        <v>1.05</v>
      </c>
      <c r="AN179" s="77">
        <v>0.31</v>
      </c>
      <c r="AO179" s="77">
        <v>0.43099999999999999</v>
      </c>
      <c r="AP179" s="77">
        <v>0.74099999999999999</v>
      </c>
      <c r="AQ179" s="77">
        <v>5.57</v>
      </c>
      <c r="AR179" s="77">
        <v>1.95</v>
      </c>
      <c r="AS179" s="77">
        <v>10.02</v>
      </c>
      <c r="AT179" s="77">
        <v>2.86</v>
      </c>
      <c r="AU179" s="77">
        <v>14.91</v>
      </c>
    </row>
    <row r="180" spans="1:47" x14ac:dyDescent="0.2">
      <c r="A180" s="77">
        <v>16</v>
      </c>
      <c r="B180" s="78" t="s">
        <v>843</v>
      </c>
      <c r="C180" s="77" t="s">
        <v>238</v>
      </c>
      <c r="D180" s="77"/>
      <c r="E180" s="77">
        <v>521230</v>
      </c>
      <c r="F180" s="77">
        <v>0</v>
      </c>
      <c r="G180" s="77">
        <v>2</v>
      </c>
      <c r="H180" s="77">
        <v>4.66</v>
      </c>
      <c r="I180" s="77">
        <v>6</v>
      </c>
      <c r="J180" s="77">
        <v>3</v>
      </c>
      <c r="K180" s="77">
        <v>0</v>
      </c>
      <c r="L180" s="77">
        <v>0</v>
      </c>
      <c r="M180" s="77">
        <v>19.100000000000001</v>
      </c>
      <c r="N180" s="77">
        <v>26</v>
      </c>
      <c r="O180" s="77">
        <v>12</v>
      </c>
      <c r="P180" s="77">
        <v>10</v>
      </c>
      <c r="Q180" s="77">
        <v>0</v>
      </c>
      <c r="R180" s="77">
        <v>3</v>
      </c>
      <c r="S180" s="77">
        <v>15</v>
      </c>
      <c r="T180" s="77">
        <v>0.32500000000000001</v>
      </c>
      <c r="U180" s="77">
        <v>1.5</v>
      </c>
      <c r="V180" s="77">
        <v>0</v>
      </c>
      <c r="W180" s="77">
        <v>0</v>
      </c>
      <c r="X180" s="77">
        <v>1</v>
      </c>
      <c r="Y180" s="77">
        <v>0</v>
      </c>
      <c r="Z180" s="77">
        <v>0</v>
      </c>
      <c r="AA180" s="77">
        <v>1</v>
      </c>
      <c r="AB180" s="77">
        <v>2</v>
      </c>
      <c r="AC180" s="77">
        <v>24</v>
      </c>
      <c r="AD180" s="77">
        <v>17</v>
      </c>
      <c r="AE180" s="77">
        <v>1</v>
      </c>
      <c r="AF180" s="77">
        <v>0</v>
      </c>
      <c r="AG180" s="77">
        <v>2</v>
      </c>
      <c r="AH180" s="77">
        <v>0</v>
      </c>
      <c r="AI180" s="77">
        <v>0</v>
      </c>
      <c r="AJ180" s="77">
        <v>86</v>
      </c>
      <c r="AK180" s="77">
        <v>330</v>
      </c>
      <c r="AL180" s="77">
        <v>0</v>
      </c>
      <c r="AM180" s="77">
        <v>1.41</v>
      </c>
      <c r="AN180" s="77">
        <v>0.34899999999999998</v>
      </c>
      <c r="AO180" s="77">
        <v>0.45</v>
      </c>
      <c r="AP180" s="77">
        <v>0.79900000000000004</v>
      </c>
      <c r="AQ180" s="77">
        <v>6.98</v>
      </c>
      <c r="AR180" s="77">
        <v>1.4</v>
      </c>
      <c r="AS180" s="77">
        <v>12.1</v>
      </c>
      <c r="AT180" s="77">
        <v>5</v>
      </c>
      <c r="AU180" s="77">
        <v>17.07</v>
      </c>
    </row>
    <row r="181" spans="1:47" x14ac:dyDescent="0.2">
      <c r="A181" s="77">
        <v>17</v>
      </c>
      <c r="B181" s="78" t="s">
        <v>1210</v>
      </c>
      <c r="C181" s="77" t="s">
        <v>238</v>
      </c>
      <c r="D181" s="77"/>
      <c r="E181" s="77">
        <v>488787</v>
      </c>
      <c r="F181" s="77">
        <v>1</v>
      </c>
      <c r="G181" s="77">
        <v>0</v>
      </c>
      <c r="H181" s="77">
        <v>5.25</v>
      </c>
      <c r="I181" s="77">
        <v>10</v>
      </c>
      <c r="J181" s="77">
        <v>0</v>
      </c>
      <c r="K181" s="77">
        <v>0</v>
      </c>
      <c r="L181" s="77">
        <v>0</v>
      </c>
      <c r="M181" s="77">
        <v>12</v>
      </c>
      <c r="N181" s="77">
        <v>16</v>
      </c>
      <c r="O181" s="77">
        <v>8</v>
      </c>
      <c r="P181" s="77">
        <v>7</v>
      </c>
      <c r="Q181" s="77">
        <v>0</v>
      </c>
      <c r="R181" s="77">
        <v>6</v>
      </c>
      <c r="S181" s="77">
        <v>5</v>
      </c>
      <c r="T181" s="77">
        <v>0.32700000000000001</v>
      </c>
      <c r="U181" s="77">
        <v>1.83</v>
      </c>
      <c r="V181" s="77">
        <v>0</v>
      </c>
      <c r="W181" s="77">
        <v>0</v>
      </c>
      <c r="X181" s="77">
        <v>0</v>
      </c>
      <c r="Y181" s="77">
        <v>0</v>
      </c>
      <c r="Z181" s="77">
        <v>4</v>
      </c>
      <c r="AA181" s="77">
        <v>0</v>
      </c>
      <c r="AB181" s="77">
        <v>2</v>
      </c>
      <c r="AC181" s="77">
        <v>19</v>
      </c>
      <c r="AD181" s="77">
        <v>9</v>
      </c>
      <c r="AE181" s="77">
        <v>0</v>
      </c>
      <c r="AF181" s="77">
        <v>0</v>
      </c>
      <c r="AG181" s="77">
        <v>0</v>
      </c>
      <c r="AH181" s="77">
        <v>1</v>
      </c>
      <c r="AI181" s="77">
        <v>0</v>
      </c>
      <c r="AJ181" s="77">
        <v>55</v>
      </c>
      <c r="AK181" s="77">
        <v>231</v>
      </c>
      <c r="AL181" s="77">
        <v>1</v>
      </c>
      <c r="AM181" s="77">
        <v>2.11</v>
      </c>
      <c r="AN181" s="77">
        <v>0.4</v>
      </c>
      <c r="AO181" s="77">
        <v>0.38800000000000001</v>
      </c>
      <c r="AP181" s="77">
        <v>0.78800000000000003</v>
      </c>
      <c r="AQ181" s="77">
        <v>3.75</v>
      </c>
      <c r="AR181" s="77">
        <v>4.5</v>
      </c>
      <c r="AS181" s="77">
        <v>12</v>
      </c>
      <c r="AT181" s="77">
        <v>0.83</v>
      </c>
      <c r="AU181" s="77">
        <v>19.25</v>
      </c>
    </row>
    <row r="182" spans="1:47" x14ac:dyDescent="0.2">
      <c r="A182" s="77">
        <v>18</v>
      </c>
      <c r="B182" s="78" t="s">
        <v>801</v>
      </c>
      <c r="C182" s="77" t="s">
        <v>238</v>
      </c>
      <c r="D182" s="77"/>
      <c r="E182" s="77">
        <v>488786</v>
      </c>
      <c r="F182" s="77">
        <v>1</v>
      </c>
      <c r="G182" s="77">
        <v>0</v>
      </c>
      <c r="H182" s="77">
        <v>5.56</v>
      </c>
      <c r="I182" s="77">
        <v>31</v>
      </c>
      <c r="J182" s="77">
        <v>0</v>
      </c>
      <c r="K182" s="77">
        <v>1</v>
      </c>
      <c r="L182" s="77">
        <v>1</v>
      </c>
      <c r="M182" s="77">
        <v>34</v>
      </c>
      <c r="N182" s="77">
        <v>39</v>
      </c>
      <c r="O182" s="77">
        <v>21</v>
      </c>
      <c r="P182" s="77">
        <v>21</v>
      </c>
      <c r="Q182" s="77">
        <v>6</v>
      </c>
      <c r="R182" s="77">
        <v>18</v>
      </c>
      <c r="S182" s="77">
        <v>24</v>
      </c>
      <c r="T182" s="77">
        <v>0.29099999999999998</v>
      </c>
      <c r="U182" s="77">
        <v>1.68</v>
      </c>
      <c r="V182" s="77">
        <v>0</v>
      </c>
      <c r="W182" s="77">
        <v>0</v>
      </c>
      <c r="X182" s="77">
        <v>1</v>
      </c>
      <c r="Y182" s="77">
        <v>1</v>
      </c>
      <c r="Z182" s="77">
        <v>10</v>
      </c>
      <c r="AA182" s="77">
        <v>1</v>
      </c>
      <c r="AB182" s="77">
        <v>3</v>
      </c>
      <c r="AC182" s="77">
        <v>36</v>
      </c>
      <c r="AD182" s="77">
        <v>36</v>
      </c>
      <c r="AE182" s="77">
        <v>3</v>
      </c>
      <c r="AF182" s="77">
        <v>0</v>
      </c>
      <c r="AG182" s="77">
        <v>0</v>
      </c>
      <c r="AH182" s="77">
        <v>2</v>
      </c>
      <c r="AI182" s="77">
        <v>0</v>
      </c>
      <c r="AJ182" s="77">
        <v>154</v>
      </c>
      <c r="AK182" s="77">
        <v>613</v>
      </c>
      <c r="AL182" s="77">
        <v>1</v>
      </c>
      <c r="AM182" s="77">
        <v>1</v>
      </c>
      <c r="AN182" s="77">
        <v>0.377</v>
      </c>
      <c r="AO182" s="77">
        <v>0.48499999999999999</v>
      </c>
      <c r="AP182" s="77">
        <v>0.86199999999999999</v>
      </c>
      <c r="AQ182" s="77">
        <v>6.35</v>
      </c>
      <c r="AR182" s="77">
        <v>4.76</v>
      </c>
      <c r="AS182" s="77">
        <v>10.32</v>
      </c>
      <c r="AT182" s="77">
        <v>1.33</v>
      </c>
      <c r="AU182" s="77">
        <v>18.03</v>
      </c>
    </row>
    <row r="183" spans="1:47" x14ac:dyDescent="0.2">
      <c r="A183" s="77">
        <v>19</v>
      </c>
      <c r="B183" s="78" t="s">
        <v>1211</v>
      </c>
      <c r="C183" s="77" t="s">
        <v>238</v>
      </c>
      <c r="D183" s="77"/>
      <c r="E183" s="77">
        <v>592527</v>
      </c>
      <c r="F183" s="77">
        <v>1</v>
      </c>
      <c r="G183" s="77">
        <v>0</v>
      </c>
      <c r="H183" s="77">
        <v>6.48</v>
      </c>
      <c r="I183" s="77">
        <v>17</v>
      </c>
      <c r="J183" s="77">
        <v>0</v>
      </c>
      <c r="K183" s="77">
        <v>0</v>
      </c>
      <c r="L183" s="77">
        <v>0</v>
      </c>
      <c r="M183" s="77">
        <v>25</v>
      </c>
      <c r="N183" s="77">
        <v>31</v>
      </c>
      <c r="O183" s="77">
        <v>21</v>
      </c>
      <c r="P183" s="77">
        <v>18</v>
      </c>
      <c r="Q183" s="77">
        <v>2</v>
      </c>
      <c r="R183" s="77">
        <v>12</v>
      </c>
      <c r="S183" s="77">
        <v>21</v>
      </c>
      <c r="T183" s="77">
        <v>0.29799999999999999</v>
      </c>
      <c r="U183" s="77">
        <v>1.72</v>
      </c>
      <c r="V183" s="77">
        <v>0</v>
      </c>
      <c r="W183" s="77">
        <v>0</v>
      </c>
      <c r="X183" s="77">
        <v>0</v>
      </c>
      <c r="Y183" s="77">
        <v>1</v>
      </c>
      <c r="Z183" s="77">
        <v>8</v>
      </c>
      <c r="AA183" s="77">
        <v>0</v>
      </c>
      <c r="AB183" s="77">
        <v>2</v>
      </c>
      <c r="AC183" s="77">
        <v>26</v>
      </c>
      <c r="AD183" s="77">
        <v>28</v>
      </c>
      <c r="AE183" s="77">
        <v>5</v>
      </c>
      <c r="AF183" s="77">
        <v>1</v>
      </c>
      <c r="AG183" s="77">
        <v>0</v>
      </c>
      <c r="AH183" s="77">
        <v>0</v>
      </c>
      <c r="AI183" s="77">
        <v>0</v>
      </c>
      <c r="AJ183" s="77">
        <v>118</v>
      </c>
      <c r="AK183" s="77">
        <v>480</v>
      </c>
      <c r="AL183" s="77">
        <v>1</v>
      </c>
      <c r="AM183" s="77">
        <v>0.93</v>
      </c>
      <c r="AN183" s="77">
        <v>0.36399999999999999</v>
      </c>
      <c r="AO183" s="77">
        <v>0.42299999999999999</v>
      </c>
      <c r="AP183" s="77">
        <v>0.78700000000000003</v>
      </c>
      <c r="AQ183" s="77">
        <v>7.56</v>
      </c>
      <c r="AR183" s="77">
        <v>4.32</v>
      </c>
      <c r="AS183" s="77">
        <v>11.16</v>
      </c>
      <c r="AT183" s="77">
        <v>1.75</v>
      </c>
      <c r="AU183" s="77">
        <v>19.2</v>
      </c>
    </row>
    <row r="184" spans="1:47" x14ac:dyDescent="0.2">
      <c r="A184" s="77">
        <v>20</v>
      </c>
      <c r="B184" s="78" t="s">
        <v>807</v>
      </c>
      <c r="C184" s="77" t="s">
        <v>238</v>
      </c>
      <c r="D184" s="77"/>
      <c r="E184" s="77">
        <v>136600</v>
      </c>
      <c r="F184" s="77">
        <v>2</v>
      </c>
      <c r="G184" s="77">
        <v>4</v>
      </c>
      <c r="H184" s="77">
        <v>7.45</v>
      </c>
      <c r="I184" s="77">
        <v>13</v>
      </c>
      <c r="J184" s="77">
        <v>7</v>
      </c>
      <c r="K184" s="77">
        <v>0</v>
      </c>
      <c r="L184" s="77">
        <v>0</v>
      </c>
      <c r="M184" s="77">
        <v>48.1</v>
      </c>
      <c r="N184" s="77">
        <v>69</v>
      </c>
      <c r="O184" s="77">
        <v>40</v>
      </c>
      <c r="P184" s="77">
        <v>40</v>
      </c>
      <c r="Q184" s="77">
        <v>7</v>
      </c>
      <c r="R184" s="77">
        <v>16</v>
      </c>
      <c r="S184" s="77">
        <v>36</v>
      </c>
      <c r="T184" s="77">
        <v>0.34300000000000003</v>
      </c>
      <c r="U184" s="77">
        <v>1.76</v>
      </c>
      <c r="V184" s="77">
        <v>0</v>
      </c>
      <c r="W184" s="77">
        <v>0</v>
      </c>
      <c r="X184" s="77">
        <v>1</v>
      </c>
      <c r="Y184" s="77">
        <v>1</v>
      </c>
      <c r="Z184" s="77">
        <v>6</v>
      </c>
      <c r="AA184" s="77">
        <v>0</v>
      </c>
      <c r="AB184" s="77">
        <v>4</v>
      </c>
      <c r="AC184" s="77">
        <v>32</v>
      </c>
      <c r="AD184" s="77">
        <v>69</v>
      </c>
      <c r="AE184" s="77">
        <v>0</v>
      </c>
      <c r="AF184" s="77">
        <v>0</v>
      </c>
      <c r="AG184" s="77">
        <v>6</v>
      </c>
      <c r="AH184" s="77">
        <v>1</v>
      </c>
      <c r="AI184" s="77">
        <v>1</v>
      </c>
      <c r="AJ184" s="77">
        <v>223</v>
      </c>
      <c r="AK184" s="77">
        <v>868</v>
      </c>
      <c r="AL184" s="77">
        <v>0.33300000000000002</v>
      </c>
      <c r="AM184" s="77">
        <v>0.46</v>
      </c>
      <c r="AN184" s="77">
        <v>0.38900000000000001</v>
      </c>
      <c r="AO184" s="77">
        <v>0.52200000000000002</v>
      </c>
      <c r="AP184" s="77">
        <v>0.91200000000000003</v>
      </c>
      <c r="AQ184" s="77">
        <v>6.7</v>
      </c>
      <c r="AR184" s="77">
        <v>2.98</v>
      </c>
      <c r="AS184" s="77">
        <v>12.85</v>
      </c>
      <c r="AT184" s="77">
        <v>2.25</v>
      </c>
      <c r="AU184" s="77">
        <v>17.96</v>
      </c>
    </row>
    <row r="185" spans="1:47" x14ac:dyDescent="0.2">
      <c r="A185" s="77">
        <v>21</v>
      </c>
      <c r="B185" s="78" t="s">
        <v>1212</v>
      </c>
      <c r="C185" s="77" t="s">
        <v>238</v>
      </c>
      <c r="D185" s="77"/>
      <c r="E185" s="77">
        <v>476123</v>
      </c>
      <c r="F185" s="77">
        <v>0</v>
      </c>
      <c r="G185" s="77">
        <v>0</v>
      </c>
      <c r="H185" s="77">
        <v>13.5</v>
      </c>
      <c r="I185" s="77">
        <v>1</v>
      </c>
      <c r="J185" s="77">
        <v>0</v>
      </c>
      <c r="K185" s="77">
        <v>0</v>
      </c>
      <c r="L185" s="77">
        <v>0</v>
      </c>
      <c r="M185" s="77">
        <v>2</v>
      </c>
      <c r="N185" s="77">
        <v>4</v>
      </c>
      <c r="O185" s="77">
        <v>3</v>
      </c>
      <c r="P185" s="77">
        <v>3</v>
      </c>
      <c r="Q185" s="77">
        <v>0</v>
      </c>
      <c r="R185" s="77">
        <v>3</v>
      </c>
      <c r="S185" s="77">
        <v>2</v>
      </c>
      <c r="T185" s="77">
        <v>0.4</v>
      </c>
      <c r="U185" s="77">
        <v>3.5</v>
      </c>
      <c r="V185" s="77">
        <v>0</v>
      </c>
      <c r="W185" s="77">
        <v>0</v>
      </c>
      <c r="X185" s="77">
        <v>0</v>
      </c>
      <c r="Y185" s="77">
        <v>0</v>
      </c>
      <c r="Z185" s="77">
        <v>0</v>
      </c>
      <c r="AA185" s="77">
        <v>0</v>
      </c>
      <c r="AB185" s="77">
        <v>0</v>
      </c>
      <c r="AC185" s="77">
        <v>0</v>
      </c>
      <c r="AD185" s="77">
        <v>4</v>
      </c>
      <c r="AE185" s="77">
        <v>0</v>
      </c>
      <c r="AF185" s="77">
        <v>0</v>
      </c>
      <c r="AG185" s="77">
        <v>0</v>
      </c>
      <c r="AH185" s="77">
        <v>0</v>
      </c>
      <c r="AI185" s="77">
        <v>0</v>
      </c>
      <c r="AJ185" s="77">
        <v>13</v>
      </c>
      <c r="AK185" s="77">
        <v>55</v>
      </c>
      <c r="AL185" s="77" t="s">
        <v>342</v>
      </c>
      <c r="AM185" s="77">
        <v>0</v>
      </c>
      <c r="AN185" s="77">
        <v>0.53800000000000003</v>
      </c>
      <c r="AO185" s="77">
        <v>0.6</v>
      </c>
      <c r="AP185" s="77">
        <v>1.1379999999999999</v>
      </c>
      <c r="AQ185" s="77">
        <v>9</v>
      </c>
      <c r="AR185" s="77">
        <v>13.5</v>
      </c>
      <c r="AS185" s="77">
        <v>18</v>
      </c>
      <c r="AT185" s="77">
        <v>0.67</v>
      </c>
      <c r="AU185" s="77">
        <v>27.5</v>
      </c>
    </row>
    <row r="186" spans="1:47" x14ac:dyDescent="0.2">
      <c r="A186" s="77">
        <v>22</v>
      </c>
      <c r="B186" s="78" t="s">
        <v>1213</v>
      </c>
      <c r="C186" s="77" t="s">
        <v>238</v>
      </c>
      <c r="D186" s="77"/>
      <c r="E186" s="77">
        <v>605156</v>
      </c>
      <c r="F186" s="77">
        <v>0</v>
      </c>
      <c r="G186" s="77">
        <v>1</v>
      </c>
      <c r="H186" s="77">
        <v>43.87</v>
      </c>
      <c r="I186" s="77">
        <v>2</v>
      </c>
      <c r="J186" s="77">
        <v>1</v>
      </c>
      <c r="K186" s="77">
        <v>0</v>
      </c>
      <c r="L186" s="77">
        <v>0</v>
      </c>
      <c r="M186" s="77">
        <v>2.2000000000000002</v>
      </c>
      <c r="N186" s="77">
        <v>12</v>
      </c>
      <c r="O186" s="77">
        <v>13</v>
      </c>
      <c r="P186" s="77">
        <v>13</v>
      </c>
      <c r="Q186" s="77">
        <v>1</v>
      </c>
      <c r="R186" s="77">
        <v>3</v>
      </c>
      <c r="S186" s="77">
        <v>2</v>
      </c>
      <c r="T186" s="77">
        <v>0.66700000000000004</v>
      </c>
      <c r="U186" s="77">
        <v>5.62</v>
      </c>
      <c r="V186" s="77">
        <v>0</v>
      </c>
      <c r="W186" s="77">
        <v>0</v>
      </c>
      <c r="X186" s="77">
        <v>2</v>
      </c>
      <c r="Y186" s="77">
        <v>0</v>
      </c>
      <c r="Z186" s="77">
        <v>1</v>
      </c>
      <c r="AA186" s="77">
        <v>0</v>
      </c>
      <c r="AB186" s="77">
        <v>1</v>
      </c>
      <c r="AC186" s="77">
        <v>3</v>
      </c>
      <c r="AD186" s="77">
        <v>2</v>
      </c>
      <c r="AE186" s="77">
        <v>0</v>
      </c>
      <c r="AF186" s="77">
        <v>0</v>
      </c>
      <c r="AG186" s="77">
        <v>1</v>
      </c>
      <c r="AH186" s="77">
        <v>0</v>
      </c>
      <c r="AI186" s="77">
        <v>0</v>
      </c>
      <c r="AJ186" s="77">
        <v>24</v>
      </c>
      <c r="AK186" s="77">
        <v>87</v>
      </c>
      <c r="AL186" s="77">
        <v>0</v>
      </c>
      <c r="AM186" s="77">
        <v>1.5</v>
      </c>
      <c r="AN186" s="77">
        <v>0.70799999999999996</v>
      </c>
      <c r="AO186" s="77">
        <v>1.056</v>
      </c>
      <c r="AP186" s="77">
        <v>1.764</v>
      </c>
      <c r="AQ186" s="77">
        <v>6.75</v>
      </c>
      <c r="AR186" s="77">
        <v>10.130000000000001</v>
      </c>
      <c r="AS186" s="77">
        <v>40.5</v>
      </c>
      <c r="AT186" s="77">
        <v>0.67</v>
      </c>
      <c r="AU186" s="77">
        <v>32.619999999999997</v>
      </c>
    </row>
    <row r="187" spans="1:47" x14ac:dyDescent="0.2">
      <c r="A187" s="77">
        <v>23</v>
      </c>
      <c r="B187" s="78" t="s">
        <v>800</v>
      </c>
      <c r="C187" s="77" t="s">
        <v>238</v>
      </c>
      <c r="D187" s="77"/>
      <c r="E187" s="77">
        <v>548348</v>
      </c>
      <c r="F187" s="77">
        <v>0</v>
      </c>
      <c r="G187" s="77">
        <v>0</v>
      </c>
      <c r="H187" s="77">
        <v>81</v>
      </c>
      <c r="I187" s="77">
        <v>1</v>
      </c>
      <c r="J187" s="77">
        <v>0</v>
      </c>
      <c r="K187" s="77">
        <v>0</v>
      </c>
      <c r="L187" s="77">
        <v>0</v>
      </c>
      <c r="M187" s="77">
        <v>0.2</v>
      </c>
      <c r="N187" s="77">
        <v>5</v>
      </c>
      <c r="O187" s="77">
        <v>6</v>
      </c>
      <c r="P187" s="77">
        <v>6</v>
      </c>
      <c r="Q187" s="77">
        <v>1</v>
      </c>
      <c r="R187" s="77">
        <v>1</v>
      </c>
      <c r="S187" s="77">
        <v>2</v>
      </c>
      <c r="T187" s="77">
        <v>0.71399999999999997</v>
      </c>
      <c r="U187" s="77">
        <v>9</v>
      </c>
      <c r="V187" s="77">
        <v>0</v>
      </c>
      <c r="W187" s="77">
        <v>0</v>
      </c>
      <c r="X187" s="77">
        <v>0</v>
      </c>
      <c r="Y187" s="77">
        <v>0</v>
      </c>
      <c r="Z187" s="77">
        <v>0</v>
      </c>
      <c r="AA187" s="77">
        <v>0</v>
      </c>
      <c r="AB187" s="77">
        <v>0</v>
      </c>
      <c r="AC187" s="77">
        <v>0</v>
      </c>
      <c r="AD187" s="77">
        <v>0</v>
      </c>
      <c r="AE187" s="77">
        <v>0</v>
      </c>
      <c r="AF187" s="77">
        <v>0</v>
      </c>
      <c r="AG187" s="77">
        <v>0</v>
      </c>
      <c r="AH187" s="77">
        <v>0</v>
      </c>
      <c r="AI187" s="77">
        <v>0</v>
      </c>
      <c r="AJ187" s="77">
        <v>8</v>
      </c>
      <c r="AK187" s="77">
        <v>30</v>
      </c>
      <c r="AL187" s="77" t="s">
        <v>342</v>
      </c>
      <c r="AM187" s="77" t="s">
        <v>342</v>
      </c>
      <c r="AN187" s="77">
        <v>0.75</v>
      </c>
      <c r="AO187" s="77">
        <v>1.286</v>
      </c>
      <c r="AP187" s="77">
        <v>2.036</v>
      </c>
      <c r="AQ187" s="77">
        <v>27</v>
      </c>
      <c r="AR187" s="77">
        <v>13.5</v>
      </c>
      <c r="AS187" s="77">
        <v>67.5</v>
      </c>
      <c r="AT187" s="77">
        <v>2</v>
      </c>
      <c r="AU187" s="77">
        <v>45</v>
      </c>
    </row>
    <row r="188" spans="1:47" s="147" customFormat="1" x14ac:dyDescent="0.2">
      <c r="A188" s="186"/>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row>
    <row r="189" spans="1:47" ht="25.5" x14ac:dyDescent="0.2">
      <c r="A189" s="185" t="s">
        <v>150</v>
      </c>
      <c r="B189" s="185" t="s">
        <v>151</v>
      </c>
      <c r="C189" s="185" t="s">
        <v>245</v>
      </c>
      <c r="D189" s="185"/>
      <c r="E189" s="185" t="s">
        <v>300</v>
      </c>
      <c r="F189" s="185" t="s">
        <v>301</v>
      </c>
      <c r="G189" s="185" t="s">
        <v>302</v>
      </c>
      <c r="H189" s="185" t="s">
        <v>152</v>
      </c>
      <c r="I189" s="185" t="s">
        <v>303</v>
      </c>
      <c r="J189" s="185" t="s">
        <v>304</v>
      </c>
      <c r="K189" s="185" t="s">
        <v>305</v>
      </c>
      <c r="L189" s="185" t="s">
        <v>306</v>
      </c>
      <c r="M189" s="185" t="s">
        <v>307</v>
      </c>
      <c r="N189" s="185" t="s">
        <v>308</v>
      </c>
      <c r="O189" s="185" t="s">
        <v>309</v>
      </c>
      <c r="P189" s="185" t="s">
        <v>310</v>
      </c>
      <c r="Q189" s="185" t="s">
        <v>311</v>
      </c>
      <c r="R189" s="185" t="s">
        <v>312</v>
      </c>
      <c r="S189" s="185" t="s">
        <v>313</v>
      </c>
      <c r="T189" s="185" t="s">
        <v>314</v>
      </c>
      <c r="U189" s="185" t="s">
        <v>315</v>
      </c>
      <c r="V189" s="185" t="s">
        <v>316</v>
      </c>
      <c r="W189" s="185" t="s">
        <v>317</v>
      </c>
      <c r="X189" s="185" t="s">
        <v>318</v>
      </c>
      <c r="Y189" s="185" t="s">
        <v>319</v>
      </c>
      <c r="Z189" s="185" t="s">
        <v>320</v>
      </c>
      <c r="AA189" s="185" t="s">
        <v>321</v>
      </c>
      <c r="AB189" s="185" t="s">
        <v>322</v>
      </c>
      <c r="AC189" s="185" t="s">
        <v>323</v>
      </c>
      <c r="AD189" s="185" t="s">
        <v>324</v>
      </c>
      <c r="AE189" s="185" t="s">
        <v>325</v>
      </c>
      <c r="AF189" s="185" t="s">
        <v>326</v>
      </c>
      <c r="AG189" s="185" t="s">
        <v>327</v>
      </c>
      <c r="AH189" s="185" t="s">
        <v>328</v>
      </c>
      <c r="AI189" s="185" t="s">
        <v>329</v>
      </c>
      <c r="AJ189" s="185" t="s">
        <v>330</v>
      </c>
      <c r="AK189" s="185" t="s">
        <v>331</v>
      </c>
      <c r="AL189" s="185" t="s">
        <v>332</v>
      </c>
      <c r="AM189" s="185" t="s">
        <v>333</v>
      </c>
      <c r="AN189" s="185" t="s">
        <v>334</v>
      </c>
      <c r="AO189" s="185" t="s">
        <v>1097</v>
      </c>
      <c r="AP189" s="185" t="s">
        <v>336</v>
      </c>
      <c r="AQ189" s="185" t="s">
        <v>337</v>
      </c>
      <c r="AR189" s="185" t="s">
        <v>338</v>
      </c>
      <c r="AS189" s="185" t="s">
        <v>339</v>
      </c>
      <c r="AT189" s="185" t="s">
        <v>340</v>
      </c>
      <c r="AU189" s="185" t="s">
        <v>341</v>
      </c>
    </row>
    <row r="190" spans="1:47" x14ac:dyDescent="0.2">
      <c r="A190" s="77">
        <v>1</v>
      </c>
      <c r="B190" s="78" t="s">
        <v>782</v>
      </c>
      <c r="C190" s="77" t="s">
        <v>231</v>
      </c>
      <c r="D190" s="77"/>
      <c r="E190" s="77">
        <v>501625</v>
      </c>
      <c r="F190" s="77">
        <v>0</v>
      </c>
      <c r="G190" s="77">
        <v>0</v>
      </c>
      <c r="H190" s="77">
        <v>0</v>
      </c>
      <c r="I190" s="77">
        <v>2</v>
      </c>
      <c r="J190" s="77">
        <v>0</v>
      </c>
      <c r="K190" s="77">
        <v>0</v>
      </c>
      <c r="L190" s="77">
        <v>0</v>
      </c>
      <c r="M190" s="77">
        <v>0.2</v>
      </c>
      <c r="N190" s="77">
        <v>1</v>
      </c>
      <c r="O190" s="77">
        <v>0</v>
      </c>
      <c r="P190" s="77">
        <v>0</v>
      </c>
      <c r="Q190" s="77">
        <v>0</v>
      </c>
      <c r="R190" s="77">
        <v>0</v>
      </c>
      <c r="S190" s="77">
        <v>1</v>
      </c>
      <c r="T190" s="77">
        <v>0.33300000000000002</v>
      </c>
      <c r="U190" s="77">
        <v>1.5</v>
      </c>
      <c r="V190" s="77">
        <v>0</v>
      </c>
      <c r="W190" s="77">
        <v>0</v>
      </c>
      <c r="X190" s="77">
        <v>0</v>
      </c>
      <c r="Y190" s="77">
        <v>0</v>
      </c>
      <c r="Z190" s="77">
        <v>1</v>
      </c>
      <c r="AA190" s="77">
        <v>0</v>
      </c>
      <c r="AB190" s="77">
        <v>0</v>
      </c>
      <c r="AC190" s="77">
        <v>0</v>
      </c>
      <c r="AD190" s="77">
        <v>1</v>
      </c>
      <c r="AE190" s="77">
        <v>0</v>
      </c>
      <c r="AF190" s="77">
        <v>0</v>
      </c>
      <c r="AG190" s="77">
        <v>0</v>
      </c>
      <c r="AH190" s="77">
        <v>0</v>
      </c>
      <c r="AI190" s="77">
        <v>0</v>
      </c>
      <c r="AJ190" s="77">
        <v>3</v>
      </c>
      <c r="AK190" s="77">
        <v>10</v>
      </c>
      <c r="AL190" s="77" t="s">
        <v>342</v>
      </c>
      <c r="AM190" s="77">
        <v>0</v>
      </c>
      <c r="AN190" s="77">
        <v>0.33300000000000002</v>
      </c>
      <c r="AO190" s="77">
        <v>0.33300000000000002</v>
      </c>
      <c r="AP190" s="77">
        <v>0.66700000000000004</v>
      </c>
      <c r="AQ190" s="77">
        <v>13.5</v>
      </c>
      <c r="AR190" s="77">
        <v>0</v>
      </c>
      <c r="AS190" s="77">
        <v>13.5</v>
      </c>
      <c r="AT190" s="77" t="s">
        <v>342</v>
      </c>
      <c r="AU190" s="77">
        <v>15</v>
      </c>
    </row>
    <row r="191" spans="1:47" x14ac:dyDescent="0.2">
      <c r="A191" s="77">
        <v>1</v>
      </c>
      <c r="B191" s="78" t="s">
        <v>460</v>
      </c>
      <c r="C191" s="77" t="s">
        <v>231</v>
      </c>
      <c r="D191" s="77"/>
      <c r="E191" s="77">
        <v>518526</v>
      </c>
      <c r="F191" s="77">
        <v>0</v>
      </c>
      <c r="G191" s="77">
        <v>0</v>
      </c>
      <c r="H191" s="77">
        <v>0</v>
      </c>
      <c r="I191" s="77">
        <v>1</v>
      </c>
      <c r="J191" s="77">
        <v>0</v>
      </c>
      <c r="K191" s="77">
        <v>0</v>
      </c>
      <c r="L191" s="77">
        <v>0</v>
      </c>
      <c r="M191" s="77">
        <v>3</v>
      </c>
      <c r="N191" s="77">
        <v>1</v>
      </c>
      <c r="O191" s="77">
        <v>0</v>
      </c>
      <c r="P191" s="77">
        <v>0</v>
      </c>
      <c r="Q191" s="77">
        <v>0</v>
      </c>
      <c r="R191" s="77">
        <v>0</v>
      </c>
      <c r="S191" s="77">
        <v>0</v>
      </c>
      <c r="T191" s="77">
        <v>0.1</v>
      </c>
      <c r="U191" s="77">
        <v>0.33</v>
      </c>
      <c r="V191" s="77">
        <v>0</v>
      </c>
      <c r="W191" s="77">
        <v>0</v>
      </c>
      <c r="X191" s="77">
        <v>2</v>
      </c>
      <c r="Y191" s="77">
        <v>0</v>
      </c>
      <c r="Z191" s="77">
        <v>0</v>
      </c>
      <c r="AA191" s="77">
        <v>0</v>
      </c>
      <c r="AB191" s="77">
        <v>0</v>
      </c>
      <c r="AC191" s="77">
        <v>5</v>
      </c>
      <c r="AD191" s="77">
        <v>4</v>
      </c>
      <c r="AE191" s="77">
        <v>0</v>
      </c>
      <c r="AF191" s="77">
        <v>0</v>
      </c>
      <c r="AG191" s="77">
        <v>1</v>
      </c>
      <c r="AH191" s="77">
        <v>0</v>
      </c>
      <c r="AI191" s="77">
        <v>0</v>
      </c>
      <c r="AJ191" s="77">
        <v>12</v>
      </c>
      <c r="AK191" s="77">
        <v>39</v>
      </c>
      <c r="AL191" s="77" t="s">
        <v>342</v>
      </c>
      <c r="AM191" s="77">
        <v>1.25</v>
      </c>
      <c r="AN191" s="77">
        <v>0.25</v>
      </c>
      <c r="AO191" s="77">
        <v>0.1</v>
      </c>
      <c r="AP191" s="77">
        <v>0.35</v>
      </c>
      <c r="AQ191" s="77">
        <v>0</v>
      </c>
      <c r="AR191" s="77">
        <v>0</v>
      </c>
      <c r="AS191" s="77">
        <v>3</v>
      </c>
      <c r="AT191" s="77" t="s">
        <v>342</v>
      </c>
      <c r="AU191" s="77">
        <v>13</v>
      </c>
    </row>
    <row r="192" spans="1:47" x14ac:dyDescent="0.2">
      <c r="A192" s="77">
        <v>3</v>
      </c>
      <c r="B192" s="78" t="s">
        <v>759</v>
      </c>
      <c r="C192" s="77" t="s">
        <v>231</v>
      </c>
      <c r="D192" s="77"/>
      <c r="E192" s="77">
        <v>502260</v>
      </c>
      <c r="F192" s="77">
        <v>0</v>
      </c>
      <c r="G192" s="77">
        <v>0</v>
      </c>
      <c r="H192" s="77">
        <v>0.93</v>
      </c>
      <c r="I192" s="77">
        <v>12</v>
      </c>
      <c r="J192" s="77">
        <v>0</v>
      </c>
      <c r="K192" s="77">
        <v>0</v>
      </c>
      <c r="L192" s="77">
        <v>0</v>
      </c>
      <c r="M192" s="77">
        <v>9.1999999999999993</v>
      </c>
      <c r="N192" s="77">
        <v>5</v>
      </c>
      <c r="O192" s="77">
        <v>1</v>
      </c>
      <c r="P192" s="77">
        <v>1</v>
      </c>
      <c r="Q192" s="77">
        <v>1</v>
      </c>
      <c r="R192" s="77">
        <v>4</v>
      </c>
      <c r="S192" s="77">
        <v>13</v>
      </c>
      <c r="T192" s="77">
        <v>0.152</v>
      </c>
      <c r="U192" s="77">
        <v>0.93</v>
      </c>
      <c r="V192" s="77">
        <v>0</v>
      </c>
      <c r="W192" s="77">
        <v>0</v>
      </c>
      <c r="X192" s="77">
        <v>0</v>
      </c>
      <c r="Y192" s="77">
        <v>0</v>
      </c>
      <c r="Z192" s="77">
        <v>3</v>
      </c>
      <c r="AA192" s="77">
        <v>1</v>
      </c>
      <c r="AB192" s="77">
        <v>0</v>
      </c>
      <c r="AC192" s="77">
        <v>4</v>
      </c>
      <c r="AD192" s="77">
        <v>12</v>
      </c>
      <c r="AE192" s="77">
        <v>1</v>
      </c>
      <c r="AF192" s="77">
        <v>0</v>
      </c>
      <c r="AG192" s="77">
        <v>0</v>
      </c>
      <c r="AH192" s="77">
        <v>0</v>
      </c>
      <c r="AI192" s="77">
        <v>0</v>
      </c>
      <c r="AJ192" s="77">
        <v>38</v>
      </c>
      <c r="AK192" s="77">
        <v>165</v>
      </c>
      <c r="AL192" s="77" t="s">
        <v>342</v>
      </c>
      <c r="AM192" s="77">
        <v>0.33</v>
      </c>
      <c r="AN192" s="77">
        <v>0.23699999999999999</v>
      </c>
      <c r="AO192" s="77">
        <v>0.24199999999999999</v>
      </c>
      <c r="AP192" s="77">
        <v>0.47899999999999998</v>
      </c>
      <c r="AQ192" s="77">
        <v>12.1</v>
      </c>
      <c r="AR192" s="77">
        <v>3.72</v>
      </c>
      <c r="AS192" s="77">
        <v>4.66</v>
      </c>
      <c r="AT192" s="77">
        <v>3.25</v>
      </c>
      <c r="AU192" s="77">
        <v>17.07</v>
      </c>
    </row>
    <row r="193" spans="1:47" x14ac:dyDescent="0.2">
      <c r="A193" s="77">
        <v>4</v>
      </c>
      <c r="B193" s="78" t="s">
        <v>638</v>
      </c>
      <c r="C193" s="77" t="s">
        <v>231</v>
      </c>
      <c r="D193" s="77"/>
      <c r="E193" s="77">
        <v>434718</v>
      </c>
      <c r="F193" s="77">
        <v>1</v>
      </c>
      <c r="G193" s="77">
        <v>2</v>
      </c>
      <c r="H193" s="77">
        <v>1.71</v>
      </c>
      <c r="I193" s="77">
        <v>28</v>
      </c>
      <c r="J193" s="77">
        <v>0</v>
      </c>
      <c r="K193" s="77">
        <v>17</v>
      </c>
      <c r="L193" s="77">
        <v>19</v>
      </c>
      <c r="M193" s="77">
        <v>26.1</v>
      </c>
      <c r="N193" s="77">
        <v>24</v>
      </c>
      <c r="O193" s="77">
        <v>5</v>
      </c>
      <c r="P193" s="77">
        <v>5</v>
      </c>
      <c r="Q193" s="77">
        <v>1</v>
      </c>
      <c r="R193" s="77">
        <v>7</v>
      </c>
      <c r="S193" s="77">
        <v>23</v>
      </c>
      <c r="T193" s="77">
        <v>0.24</v>
      </c>
      <c r="U193" s="77">
        <v>1.18</v>
      </c>
      <c r="V193" s="77">
        <v>0</v>
      </c>
      <c r="W193" s="77">
        <v>0</v>
      </c>
      <c r="X193" s="77">
        <v>0</v>
      </c>
      <c r="Y193" s="77">
        <v>3</v>
      </c>
      <c r="Z193" s="77">
        <v>23</v>
      </c>
      <c r="AA193" s="77">
        <v>0</v>
      </c>
      <c r="AB193" s="77">
        <v>1</v>
      </c>
      <c r="AC193" s="77">
        <v>18</v>
      </c>
      <c r="AD193" s="77">
        <v>36</v>
      </c>
      <c r="AE193" s="77">
        <v>0</v>
      </c>
      <c r="AF193" s="77">
        <v>0</v>
      </c>
      <c r="AG193" s="77">
        <v>3</v>
      </c>
      <c r="AH193" s="77">
        <v>0</v>
      </c>
      <c r="AI193" s="77">
        <v>0</v>
      </c>
      <c r="AJ193" s="77">
        <v>108</v>
      </c>
      <c r="AK193" s="77">
        <v>428</v>
      </c>
      <c r="AL193" s="77">
        <v>0.33300000000000002</v>
      </c>
      <c r="AM193" s="77">
        <v>0.5</v>
      </c>
      <c r="AN193" s="77">
        <v>0.28999999999999998</v>
      </c>
      <c r="AO193" s="77">
        <v>0.28999999999999998</v>
      </c>
      <c r="AP193" s="77">
        <v>0.57999999999999996</v>
      </c>
      <c r="AQ193" s="77">
        <v>7.86</v>
      </c>
      <c r="AR193" s="77">
        <v>2.39</v>
      </c>
      <c r="AS193" s="77">
        <v>8.1999999999999993</v>
      </c>
      <c r="AT193" s="77">
        <v>3.29</v>
      </c>
      <c r="AU193" s="77">
        <v>16.25</v>
      </c>
    </row>
    <row r="194" spans="1:47" x14ac:dyDescent="0.2">
      <c r="A194" s="77">
        <v>5</v>
      </c>
      <c r="B194" s="78" t="s">
        <v>749</v>
      </c>
      <c r="C194" s="77" t="s">
        <v>231</v>
      </c>
      <c r="D194" s="77"/>
      <c r="E194" s="77">
        <v>501925</v>
      </c>
      <c r="F194" s="77">
        <v>7</v>
      </c>
      <c r="G194" s="77">
        <v>2</v>
      </c>
      <c r="H194" s="77">
        <v>1.81</v>
      </c>
      <c r="I194" s="77">
        <v>76</v>
      </c>
      <c r="J194" s="77">
        <v>0</v>
      </c>
      <c r="K194" s="77">
        <v>15</v>
      </c>
      <c r="L194" s="77">
        <v>19</v>
      </c>
      <c r="M194" s="77">
        <v>74.2</v>
      </c>
      <c r="N194" s="77">
        <v>45</v>
      </c>
      <c r="O194" s="77">
        <v>16</v>
      </c>
      <c r="P194" s="77">
        <v>15</v>
      </c>
      <c r="Q194" s="77">
        <v>4</v>
      </c>
      <c r="R194" s="77">
        <v>15</v>
      </c>
      <c r="S194" s="77">
        <v>68</v>
      </c>
      <c r="T194" s="77">
        <v>0.17199999999999999</v>
      </c>
      <c r="U194" s="77">
        <v>0.8</v>
      </c>
      <c r="V194" s="77">
        <v>0</v>
      </c>
      <c r="W194" s="77">
        <v>0</v>
      </c>
      <c r="X194" s="77">
        <v>6</v>
      </c>
      <c r="Y194" s="77">
        <v>3</v>
      </c>
      <c r="Z194" s="77">
        <v>26</v>
      </c>
      <c r="AA194" s="77">
        <v>18</v>
      </c>
      <c r="AB194" s="77">
        <v>8</v>
      </c>
      <c r="AC194" s="77">
        <v>97</v>
      </c>
      <c r="AD194" s="77">
        <v>54</v>
      </c>
      <c r="AE194" s="77">
        <v>4</v>
      </c>
      <c r="AF194" s="77">
        <v>0</v>
      </c>
      <c r="AG194" s="77">
        <v>3</v>
      </c>
      <c r="AH194" s="77">
        <v>0</v>
      </c>
      <c r="AI194" s="77">
        <v>0</v>
      </c>
      <c r="AJ194" s="77">
        <v>285</v>
      </c>
      <c r="AK194" s="77">
        <v>1105</v>
      </c>
      <c r="AL194" s="77">
        <v>0.77800000000000002</v>
      </c>
      <c r="AM194" s="77">
        <v>1.8</v>
      </c>
      <c r="AN194" s="77">
        <v>0.23400000000000001</v>
      </c>
      <c r="AO194" s="77">
        <v>0.25700000000000001</v>
      </c>
      <c r="AP194" s="77">
        <v>0.49099999999999999</v>
      </c>
      <c r="AQ194" s="77">
        <v>8.1999999999999993</v>
      </c>
      <c r="AR194" s="77">
        <v>1.81</v>
      </c>
      <c r="AS194" s="77">
        <v>5.42</v>
      </c>
      <c r="AT194" s="77">
        <v>4.53</v>
      </c>
      <c r="AU194" s="77">
        <v>14.8</v>
      </c>
    </row>
    <row r="195" spans="1:47" x14ac:dyDescent="0.2">
      <c r="A195" s="77">
        <v>6</v>
      </c>
      <c r="B195" s="78" t="s">
        <v>471</v>
      </c>
      <c r="C195" s="77" t="s">
        <v>231</v>
      </c>
      <c r="D195" s="77"/>
      <c r="E195" s="77">
        <v>474284</v>
      </c>
      <c r="F195" s="77">
        <v>3</v>
      </c>
      <c r="G195" s="77">
        <v>2</v>
      </c>
      <c r="H195" s="77">
        <v>2.57</v>
      </c>
      <c r="I195" s="77">
        <v>30</v>
      </c>
      <c r="J195" s="77">
        <v>6</v>
      </c>
      <c r="K195" s="77">
        <v>0</v>
      </c>
      <c r="L195" s="77">
        <v>0</v>
      </c>
      <c r="M195" s="77">
        <v>56</v>
      </c>
      <c r="N195" s="77">
        <v>42</v>
      </c>
      <c r="O195" s="77">
        <v>17</v>
      </c>
      <c r="P195" s="77">
        <v>16</v>
      </c>
      <c r="Q195" s="77">
        <v>5</v>
      </c>
      <c r="R195" s="77">
        <v>17</v>
      </c>
      <c r="S195" s="77">
        <v>57</v>
      </c>
      <c r="T195" s="77">
        <v>0.20399999999999999</v>
      </c>
      <c r="U195" s="77">
        <v>1.05</v>
      </c>
      <c r="V195" s="77">
        <v>0</v>
      </c>
      <c r="W195" s="77">
        <v>0</v>
      </c>
      <c r="X195" s="77">
        <v>0</v>
      </c>
      <c r="Y195" s="77">
        <v>1</v>
      </c>
      <c r="Z195" s="77">
        <v>7</v>
      </c>
      <c r="AA195" s="77">
        <v>0</v>
      </c>
      <c r="AB195" s="77">
        <v>2</v>
      </c>
      <c r="AC195" s="77">
        <v>44</v>
      </c>
      <c r="AD195" s="77">
        <v>65</v>
      </c>
      <c r="AE195" s="77">
        <v>0</v>
      </c>
      <c r="AF195" s="77">
        <v>0</v>
      </c>
      <c r="AG195" s="77">
        <v>3</v>
      </c>
      <c r="AH195" s="77">
        <v>2</v>
      </c>
      <c r="AI195" s="77">
        <v>0</v>
      </c>
      <c r="AJ195" s="77">
        <v>225</v>
      </c>
      <c r="AK195" s="77">
        <v>881</v>
      </c>
      <c r="AL195" s="77">
        <v>0.6</v>
      </c>
      <c r="AM195" s="77">
        <v>0.68</v>
      </c>
      <c r="AN195" s="77">
        <v>0.26200000000000001</v>
      </c>
      <c r="AO195" s="77">
        <v>0.316</v>
      </c>
      <c r="AP195" s="77">
        <v>0.57799999999999996</v>
      </c>
      <c r="AQ195" s="77">
        <v>9.16</v>
      </c>
      <c r="AR195" s="77">
        <v>2.73</v>
      </c>
      <c r="AS195" s="77">
        <v>6.75</v>
      </c>
      <c r="AT195" s="77">
        <v>3.35</v>
      </c>
      <c r="AU195" s="77">
        <v>15.73</v>
      </c>
    </row>
    <row r="196" spans="1:47" x14ac:dyDescent="0.2">
      <c r="A196" s="77">
        <v>7</v>
      </c>
      <c r="B196" s="78" t="s">
        <v>823</v>
      </c>
      <c r="C196" s="77" t="s">
        <v>231</v>
      </c>
      <c r="D196" s="77"/>
      <c r="E196" s="77">
        <v>572070</v>
      </c>
      <c r="F196" s="77">
        <v>13</v>
      </c>
      <c r="G196" s="77">
        <v>4</v>
      </c>
      <c r="H196" s="77">
        <v>2.61</v>
      </c>
      <c r="I196" s="77">
        <v>26</v>
      </c>
      <c r="J196" s="77">
        <v>26</v>
      </c>
      <c r="K196" s="77">
        <v>0</v>
      </c>
      <c r="L196" s="77">
        <v>0</v>
      </c>
      <c r="M196" s="77">
        <v>168.2</v>
      </c>
      <c r="N196" s="77">
        <v>124</v>
      </c>
      <c r="O196" s="77">
        <v>51</v>
      </c>
      <c r="P196" s="77">
        <v>49</v>
      </c>
      <c r="Q196" s="77">
        <v>5</v>
      </c>
      <c r="R196" s="77">
        <v>51</v>
      </c>
      <c r="S196" s="77">
        <v>164</v>
      </c>
      <c r="T196" s="77">
        <v>0.20100000000000001</v>
      </c>
      <c r="U196" s="77">
        <v>1.04</v>
      </c>
      <c r="V196" s="77">
        <v>1</v>
      </c>
      <c r="W196" s="77">
        <v>1</v>
      </c>
      <c r="X196" s="77">
        <v>7</v>
      </c>
      <c r="Y196" s="77">
        <v>1</v>
      </c>
      <c r="Z196" s="77">
        <v>0</v>
      </c>
      <c r="AA196" s="77">
        <v>0</v>
      </c>
      <c r="AB196" s="77">
        <v>8</v>
      </c>
      <c r="AC196" s="77">
        <v>192</v>
      </c>
      <c r="AD196" s="77">
        <v>140</v>
      </c>
      <c r="AE196" s="77">
        <v>22</v>
      </c>
      <c r="AF196" s="77">
        <v>1</v>
      </c>
      <c r="AG196" s="77">
        <v>10</v>
      </c>
      <c r="AH196" s="77">
        <v>3</v>
      </c>
      <c r="AI196" s="77">
        <v>0</v>
      </c>
      <c r="AJ196" s="77">
        <v>678</v>
      </c>
      <c r="AK196" s="77">
        <v>2627</v>
      </c>
      <c r="AL196" s="77">
        <v>0.76500000000000001</v>
      </c>
      <c r="AM196" s="77">
        <v>1.37</v>
      </c>
      <c r="AN196" s="77">
        <v>0.26800000000000002</v>
      </c>
      <c r="AO196" s="77">
        <v>0.26100000000000001</v>
      </c>
      <c r="AP196" s="77">
        <v>0.52900000000000003</v>
      </c>
      <c r="AQ196" s="77">
        <v>8.75</v>
      </c>
      <c r="AR196" s="77">
        <v>2.72</v>
      </c>
      <c r="AS196" s="77">
        <v>6.62</v>
      </c>
      <c r="AT196" s="77">
        <v>3.22</v>
      </c>
      <c r="AU196" s="77">
        <v>15.58</v>
      </c>
    </row>
    <row r="197" spans="1:47" x14ac:dyDescent="0.2">
      <c r="A197" s="77">
        <v>8</v>
      </c>
      <c r="B197" s="78" t="s">
        <v>824</v>
      </c>
      <c r="C197" s="77" t="s">
        <v>231</v>
      </c>
      <c r="D197" s="77"/>
      <c r="E197" s="77">
        <v>448178</v>
      </c>
      <c r="F197" s="77">
        <v>0</v>
      </c>
      <c r="G197" s="77">
        <v>2</v>
      </c>
      <c r="H197" s="77">
        <v>2.63</v>
      </c>
      <c r="I197" s="77">
        <v>74</v>
      </c>
      <c r="J197" s="77">
        <v>0</v>
      </c>
      <c r="K197" s="77">
        <v>2</v>
      </c>
      <c r="L197" s="77">
        <v>4</v>
      </c>
      <c r="M197" s="77">
        <v>65</v>
      </c>
      <c r="N197" s="77">
        <v>45</v>
      </c>
      <c r="O197" s="77">
        <v>19</v>
      </c>
      <c r="P197" s="77">
        <v>19</v>
      </c>
      <c r="Q197" s="77">
        <v>4</v>
      </c>
      <c r="R197" s="77">
        <v>23</v>
      </c>
      <c r="S197" s="77">
        <v>75</v>
      </c>
      <c r="T197" s="77">
        <v>0.192</v>
      </c>
      <c r="U197" s="77">
        <v>1.05</v>
      </c>
      <c r="V197" s="77">
        <v>0</v>
      </c>
      <c r="W197" s="77">
        <v>0</v>
      </c>
      <c r="X197" s="77">
        <v>2</v>
      </c>
      <c r="Y197" s="77">
        <v>2</v>
      </c>
      <c r="Z197" s="77">
        <v>10</v>
      </c>
      <c r="AA197" s="77">
        <v>22</v>
      </c>
      <c r="AB197" s="77">
        <v>7</v>
      </c>
      <c r="AC197" s="77">
        <v>66</v>
      </c>
      <c r="AD197" s="77">
        <v>49</v>
      </c>
      <c r="AE197" s="77">
        <v>5</v>
      </c>
      <c r="AF197" s="77">
        <v>0</v>
      </c>
      <c r="AG197" s="77">
        <v>4</v>
      </c>
      <c r="AH197" s="77">
        <v>1</v>
      </c>
      <c r="AI197" s="77">
        <v>0</v>
      </c>
      <c r="AJ197" s="77">
        <v>260</v>
      </c>
      <c r="AK197" s="77">
        <v>1059</v>
      </c>
      <c r="AL197" s="77">
        <v>0</v>
      </c>
      <c r="AM197" s="77">
        <v>1.35</v>
      </c>
      <c r="AN197" s="77">
        <v>0.26900000000000002</v>
      </c>
      <c r="AO197" s="77">
        <v>0.27800000000000002</v>
      </c>
      <c r="AP197" s="77">
        <v>0.54700000000000004</v>
      </c>
      <c r="AQ197" s="77">
        <v>10.38</v>
      </c>
      <c r="AR197" s="77">
        <v>3.18</v>
      </c>
      <c r="AS197" s="77">
        <v>6.23</v>
      </c>
      <c r="AT197" s="77">
        <v>3.26</v>
      </c>
      <c r="AU197" s="77">
        <v>16.29</v>
      </c>
    </row>
    <row r="198" spans="1:47" x14ac:dyDescent="0.2">
      <c r="A198" s="77">
        <v>9</v>
      </c>
      <c r="B198" s="78" t="s">
        <v>1214</v>
      </c>
      <c r="C198" s="77" t="s">
        <v>231</v>
      </c>
      <c r="D198" s="77"/>
      <c r="E198" s="77">
        <v>506648</v>
      </c>
      <c r="F198" s="77">
        <v>1</v>
      </c>
      <c r="G198" s="77">
        <v>1</v>
      </c>
      <c r="H198" s="77">
        <v>2.7</v>
      </c>
      <c r="I198" s="77">
        <v>20</v>
      </c>
      <c r="J198" s="77">
        <v>0</v>
      </c>
      <c r="K198" s="77">
        <v>0</v>
      </c>
      <c r="L198" s="77">
        <v>0</v>
      </c>
      <c r="M198" s="77">
        <v>16.2</v>
      </c>
      <c r="N198" s="77">
        <v>22</v>
      </c>
      <c r="O198" s="77">
        <v>5</v>
      </c>
      <c r="P198" s="77">
        <v>5</v>
      </c>
      <c r="Q198" s="77">
        <v>0</v>
      </c>
      <c r="R198" s="77">
        <v>9</v>
      </c>
      <c r="S198" s="77">
        <v>13</v>
      </c>
      <c r="T198" s="77">
        <v>0.32400000000000001</v>
      </c>
      <c r="U198" s="77">
        <v>1.86</v>
      </c>
      <c r="V198" s="77">
        <v>0</v>
      </c>
      <c r="W198" s="77">
        <v>0</v>
      </c>
      <c r="X198" s="77">
        <v>0</v>
      </c>
      <c r="Y198" s="77">
        <v>3</v>
      </c>
      <c r="Z198" s="77">
        <v>8</v>
      </c>
      <c r="AA198" s="77">
        <v>1</v>
      </c>
      <c r="AB198" s="77">
        <v>3</v>
      </c>
      <c r="AC198" s="77">
        <v>17</v>
      </c>
      <c r="AD198" s="77">
        <v>16</v>
      </c>
      <c r="AE198" s="77">
        <v>0</v>
      </c>
      <c r="AF198" s="77">
        <v>0</v>
      </c>
      <c r="AG198" s="77">
        <v>2</v>
      </c>
      <c r="AH198" s="77">
        <v>0</v>
      </c>
      <c r="AI198" s="77">
        <v>0</v>
      </c>
      <c r="AJ198" s="77">
        <v>77</v>
      </c>
      <c r="AK198" s="77">
        <v>313</v>
      </c>
      <c r="AL198" s="77">
        <v>0.5</v>
      </c>
      <c r="AM198" s="77">
        <v>1.06</v>
      </c>
      <c r="AN198" s="77">
        <v>0.40300000000000002</v>
      </c>
      <c r="AO198" s="77">
        <v>0.42599999999999999</v>
      </c>
      <c r="AP198" s="77">
        <v>0.82899999999999996</v>
      </c>
      <c r="AQ198" s="77">
        <v>7.02</v>
      </c>
      <c r="AR198" s="77">
        <v>4.8600000000000003</v>
      </c>
      <c r="AS198" s="77">
        <v>11.88</v>
      </c>
      <c r="AT198" s="77">
        <v>1.44</v>
      </c>
      <c r="AU198" s="77">
        <v>18.78</v>
      </c>
    </row>
    <row r="199" spans="1:47" x14ac:dyDescent="0.2">
      <c r="A199" s="77">
        <v>10</v>
      </c>
      <c r="B199" s="78" t="s">
        <v>1215</v>
      </c>
      <c r="C199" s="77" t="s">
        <v>231</v>
      </c>
      <c r="D199" s="77"/>
      <c r="E199" s="77">
        <v>573046</v>
      </c>
      <c r="F199" s="77">
        <v>4</v>
      </c>
      <c r="G199" s="77">
        <v>4</v>
      </c>
      <c r="H199" s="77">
        <v>2.9</v>
      </c>
      <c r="I199" s="77">
        <v>60</v>
      </c>
      <c r="J199" s="77">
        <v>0</v>
      </c>
      <c r="K199" s="77">
        <v>0</v>
      </c>
      <c r="L199" s="77">
        <v>2</v>
      </c>
      <c r="M199" s="77">
        <v>59</v>
      </c>
      <c r="N199" s="77">
        <v>51</v>
      </c>
      <c r="O199" s="77">
        <v>22</v>
      </c>
      <c r="P199" s="77">
        <v>19</v>
      </c>
      <c r="Q199" s="77">
        <v>3</v>
      </c>
      <c r="R199" s="77">
        <v>19</v>
      </c>
      <c r="S199" s="77">
        <v>54</v>
      </c>
      <c r="T199" s="77">
        <v>0.23400000000000001</v>
      </c>
      <c r="U199" s="77">
        <v>1.19</v>
      </c>
      <c r="V199" s="77">
        <v>0</v>
      </c>
      <c r="W199" s="77">
        <v>0</v>
      </c>
      <c r="X199" s="77">
        <v>3</v>
      </c>
      <c r="Y199" s="77">
        <v>6</v>
      </c>
      <c r="Z199" s="77">
        <v>10</v>
      </c>
      <c r="AA199" s="77">
        <v>10</v>
      </c>
      <c r="AB199" s="77">
        <v>7</v>
      </c>
      <c r="AC199" s="77">
        <v>62</v>
      </c>
      <c r="AD199" s="77">
        <v>57</v>
      </c>
      <c r="AE199" s="77">
        <v>3</v>
      </c>
      <c r="AF199" s="77">
        <v>0</v>
      </c>
      <c r="AG199" s="77">
        <v>3</v>
      </c>
      <c r="AH199" s="77">
        <v>1</v>
      </c>
      <c r="AI199" s="77">
        <v>0</v>
      </c>
      <c r="AJ199" s="77">
        <v>246</v>
      </c>
      <c r="AK199" s="77">
        <v>918</v>
      </c>
      <c r="AL199" s="77">
        <v>0.5</v>
      </c>
      <c r="AM199" s="77">
        <v>1.0900000000000001</v>
      </c>
      <c r="AN199" s="77">
        <v>0.29899999999999999</v>
      </c>
      <c r="AO199" s="77">
        <v>0.33</v>
      </c>
      <c r="AP199" s="77">
        <v>0.629</v>
      </c>
      <c r="AQ199" s="77">
        <v>8.24</v>
      </c>
      <c r="AR199" s="77">
        <v>2.9</v>
      </c>
      <c r="AS199" s="77">
        <v>7.78</v>
      </c>
      <c r="AT199" s="77">
        <v>2.84</v>
      </c>
      <c r="AU199" s="77">
        <v>15.56</v>
      </c>
    </row>
    <row r="200" spans="1:47" x14ac:dyDescent="0.2">
      <c r="A200" s="77">
        <v>11</v>
      </c>
      <c r="B200" s="78" t="s">
        <v>820</v>
      </c>
      <c r="C200" s="77" t="s">
        <v>231</v>
      </c>
      <c r="D200" s="77"/>
      <c r="E200" s="77">
        <v>543409</v>
      </c>
      <c r="F200" s="77">
        <v>2</v>
      </c>
      <c r="G200" s="77">
        <v>1</v>
      </c>
      <c r="H200" s="77">
        <v>3.04</v>
      </c>
      <c r="I200" s="77">
        <v>25</v>
      </c>
      <c r="J200" s="77">
        <v>0</v>
      </c>
      <c r="K200" s="77">
        <v>0</v>
      </c>
      <c r="L200" s="77">
        <v>0</v>
      </c>
      <c r="M200" s="77">
        <v>23.2</v>
      </c>
      <c r="N200" s="77">
        <v>11</v>
      </c>
      <c r="O200" s="77">
        <v>9</v>
      </c>
      <c r="P200" s="77">
        <v>8</v>
      </c>
      <c r="Q200" s="77">
        <v>1</v>
      </c>
      <c r="R200" s="77">
        <v>20</v>
      </c>
      <c r="S200" s="77">
        <v>26</v>
      </c>
      <c r="T200" s="77">
        <v>0.14099999999999999</v>
      </c>
      <c r="U200" s="77">
        <v>1.31</v>
      </c>
      <c r="V200" s="77">
        <v>0</v>
      </c>
      <c r="W200" s="77">
        <v>0</v>
      </c>
      <c r="X200" s="77">
        <v>2</v>
      </c>
      <c r="Y200" s="77">
        <v>1</v>
      </c>
      <c r="Z200" s="77">
        <v>4</v>
      </c>
      <c r="AA200" s="77">
        <v>3</v>
      </c>
      <c r="AB200" s="77">
        <v>2</v>
      </c>
      <c r="AC200" s="77">
        <v>10</v>
      </c>
      <c r="AD200" s="77">
        <v>32</v>
      </c>
      <c r="AE200" s="77">
        <v>3</v>
      </c>
      <c r="AF200" s="77">
        <v>0</v>
      </c>
      <c r="AG200" s="77">
        <v>3</v>
      </c>
      <c r="AH200" s="77">
        <v>0</v>
      </c>
      <c r="AI200" s="77">
        <v>0</v>
      </c>
      <c r="AJ200" s="77">
        <v>101</v>
      </c>
      <c r="AK200" s="77">
        <v>439</v>
      </c>
      <c r="AL200" s="77">
        <v>0.66700000000000004</v>
      </c>
      <c r="AM200" s="77">
        <v>0.31</v>
      </c>
      <c r="AN200" s="77">
        <v>0.32700000000000001</v>
      </c>
      <c r="AO200" s="77">
        <v>0.218</v>
      </c>
      <c r="AP200" s="77">
        <v>0.54500000000000004</v>
      </c>
      <c r="AQ200" s="77">
        <v>9.89</v>
      </c>
      <c r="AR200" s="77">
        <v>7.61</v>
      </c>
      <c r="AS200" s="77">
        <v>4.18</v>
      </c>
      <c r="AT200" s="77">
        <v>1.3</v>
      </c>
      <c r="AU200" s="77">
        <v>18.55</v>
      </c>
    </row>
    <row r="201" spans="1:47" x14ac:dyDescent="0.2">
      <c r="A201" s="77">
        <v>12</v>
      </c>
      <c r="B201" s="78" t="s">
        <v>815</v>
      </c>
      <c r="C201" s="77" t="s">
        <v>231</v>
      </c>
      <c r="D201" s="77"/>
      <c r="E201" s="77">
        <v>533167</v>
      </c>
      <c r="F201" s="77">
        <v>16</v>
      </c>
      <c r="G201" s="77">
        <v>4</v>
      </c>
      <c r="H201" s="77">
        <v>3.04</v>
      </c>
      <c r="I201" s="77">
        <v>27</v>
      </c>
      <c r="J201" s="77">
        <v>20</v>
      </c>
      <c r="K201" s="77">
        <v>0</v>
      </c>
      <c r="L201" s="77">
        <v>0</v>
      </c>
      <c r="M201" s="77">
        <v>136</v>
      </c>
      <c r="N201" s="77">
        <v>122</v>
      </c>
      <c r="O201" s="77">
        <v>49</v>
      </c>
      <c r="P201" s="77">
        <v>46</v>
      </c>
      <c r="Q201" s="77">
        <v>14</v>
      </c>
      <c r="R201" s="77">
        <v>24</v>
      </c>
      <c r="S201" s="77">
        <v>124</v>
      </c>
      <c r="T201" s="77">
        <v>0.24099999999999999</v>
      </c>
      <c r="U201" s="77">
        <v>1.07</v>
      </c>
      <c r="V201" s="77">
        <v>0</v>
      </c>
      <c r="W201" s="77">
        <v>0</v>
      </c>
      <c r="X201" s="77">
        <v>4</v>
      </c>
      <c r="Y201" s="77">
        <v>0</v>
      </c>
      <c r="Z201" s="77">
        <v>5</v>
      </c>
      <c r="AA201" s="77">
        <v>0</v>
      </c>
      <c r="AB201" s="77">
        <v>9</v>
      </c>
      <c r="AC201" s="77">
        <v>124</v>
      </c>
      <c r="AD201" s="77">
        <v>145</v>
      </c>
      <c r="AE201" s="77">
        <v>5</v>
      </c>
      <c r="AF201" s="77">
        <v>0</v>
      </c>
      <c r="AG201" s="77">
        <v>7</v>
      </c>
      <c r="AH201" s="77">
        <v>3</v>
      </c>
      <c r="AI201" s="77">
        <v>2</v>
      </c>
      <c r="AJ201" s="77">
        <v>543</v>
      </c>
      <c r="AK201" s="77">
        <v>2101</v>
      </c>
      <c r="AL201" s="77">
        <v>0.8</v>
      </c>
      <c r="AM201" s="77">
        <v>0.86</v>
      </c>
      <c r="AN201" s="77">
        <v>0.27800000000000002</v>
      </c>
      <c r="AO201" s="77">
        <v>0.38100000000000001</v>
      </c>
      <c r="AP201" s="77">
        <v>0.65800000000000003</v>
      </c>
      <c r="AQ201" s="77">
        <v>8.2100000000000009</v>
      </c>
      <c r="AR201" s="77">
        <v>1.59</v>
      </c>
      <c r="AS201" s="77">
        <v>8.07</v>
      </c>
      <c r="AT201" s="77">
        <v>5.17</v>
      </c>
      <c r="AU201" s="77">
        <v>15.45</v>
      </c>
    </row>
    <row r="202" spans="1:47" x14ac:dyDescent="0.2">
      <c r="A202" s="77">
        <v>13</v>
      </c>
      <c r="B202" s="78" t="s">
        <v>1112</v>
      </c>
      <c r="C202" s="77" t="s">
        <v>231</v>
      </c>
      <c r="D202" s="77"/>
      <c r="E202" s="77">
        <v>545064</v>
      </c>
      <c r="F202" s="77">
        <v>0</v>
      </c>
      <c r="G202" s="77">
        <v>0</v>
      </c>
      <c r="H202" s="77">
        <v>3.18</v>
      </c>
      <c r="I202" s="77">
        <v>5</v>
      </c>
      <c r="J202" s="77">
        <v>0</v>
      </c>
      <c r="K202" s="77">
        <v>0</v>
      </c>
      <c r="L202" s="77">
        <v>0</v>
      </c>
      <c r="M202" s="77">
        <v>5.2</v>
      </c>
      <c r="N202" s="77">
        <v>4</v>
      </c>
      <c r="O202" s="77">
        <v>2</v>
      </c>
      <c r="P202" s="77">
        <v>2</v>
      </c>
      <c r="Q202" s="77">
        <v>0</v>
      </c>
      <c r="R202" s="77">
        <v>3</v>
      </c>
      <c r="S202" s="77">
        <v>8</v>
      </c>
      <c r="T202" s="77">
        <v>0.2</v>
      </c>
      <c r="U202" s="77">
        <v>1.24</v>
      </c>
      <c r="V202" s="77">
        <v>0</v>
      </c>
      <c r="W202" s="77">
        <v>0</v>
      </c>
      <c r="X202" s="77">
        <v>0</v>
      </c>
      <c r="Y202" s="77">
        <v>0</v>
      </c>
      <c r="Z202" s="77">
        <v>2</v>
      </c>
      <c r="AA202" s="77">
        <v>0</v>
      </c>
      <c r="AB202" s="77">
        <v>0</v>
      </c>
      <c r="AC202" s="77">
        <v>5</v>
      </c>
      <c r="AD202" s="77">
        <v>4</v>
      </c>
      <c r="AE202" s="77">
        <v>0</v>
      </c>
      <c r="AF202" s="77">
        <v>0</v>
      </c>
      <c r="AG202" s="77">
        <v>1</v>
      </c>
      <c r="AH202" s="77">
        <v>0</v>
      </c>
      <c r="AI202" s="77">
        <v>0</v>
      </c>
      <c r="AJ202" s="77">
        <v>24</v>
      </c>
      <c r="AK202" s="77">
        <v>91</v>
      </c>
      <c r="AL202" s="77" t="s">
        <v>342</v>
      </c>
      <c r="AM202" s="77">
        <v>1.25</v>
      </c>
      <c r="AN202" s="77">
        <v>0.29199999999999998</v>
      </c>
      <c r="AO202" s="77">
        <v>0.3</v>
      </c>
      <c r="AP202" s="77">
        <v>0.59199999999999997</v>
      </c>
      <c r="AQ202" s="77">
        <v>12.71</v>
      </c>
      <c r="AR202" s="77">
        <v>4.76</v>
      </c>
      <c r="AS202" s="77">
        <v>6.35</v>
      </c>
      <c r="AT202" s="77">
        <v>2.67</v>
      </c>
      <c r="AU202" s="77">
        <v>16.059999999999999</v>
      </c>
    </row>
    <row r="203" spans="1:47" x14ac:dyDescent="0.2">
      <c r="A203" s="77">
        <v>14</v>
      </c>
      <c r="B203" s="78" t="s">
        <v>679</v>
      </c>
      <c r="C203" s="77" t="s">
        <v>231</v>
      </c>
      <c r="D203" s="77"/>
      <c r="E203" s="77">
        <v>477569</v>
      </c>
      <c r="F203" s="77">
        <v>5</v>
      </c>
      <c r="G203" s="77">
        <v>0</v>
      </c>
      <c r="H203" s="77">
        <v>3.38</v>
      </c>
      <c r="I203" s="77">
        <v>57</v>
      </c>
      <c r="J203" s="77">
        <v>0</v>
      </c>
      <c r="K203" s="77">
        <v>0</v>
      </c>
      <c r="L203" s="77">
        <v>1</v>
      </c>
      <c r="M203" s="77">
        <v>58.2</v>
      </c>
      <c r="N203" s="77">
        <v>50</v>
      </c>
      <c r="O203" s="77">
        <v>22</v>
      </c>
      <c r="P203" s="77">
        <v>22</v>
      </c>
      <c r="Q203" s="77">
        <v>5</v>
      </c>
      <c r="R203" s="77">
        <v>14</v>
      </c>
      <c r="S203" s="77">
        <v>61</v>
      </c>
      <c r="T203" s="77">
        <v>0.22800000000000001</v>
      </c>
      <c r="U203" s="77">
        <v>1.0900000000000001</v>
      </c>
      <c r="V203" s="77">
        <v>0</v>
      </c>
      <c r="W203" s="77">
        <v>0</v>
      </c>
      <c r="X203" s="77">
        <v>1</v>
      </c>
      <c r="Y203" s="77">
        <v>4</v>
      </c>
      <c r="Z203" s="77">
        <v>11</v>
      </c>
      <c r="AA203" s="77">
        <v>9</v>
      </c>
      <c r="AB203" s="77">
        <v>2</v>
      </c>
      <c r="AC203" s="77">
        <v>39</v>
      </c>
      <c r="AD203" s="77">
        <v>74</v>
      </c>
      <c r="AE203" s="77">
        <v>1</v>
      </c>
      <c r="AF203" s="77">
        <v>1</v>
      </c>
      <c r="AG203" s="77">
        <v>4</v>
      </c>
      <c r="AH203" s="77">
        <v>0</v>
      </c>
      <c r="AI203" s="77">
        <v>0</v>
      </c>
      <c r="AJ203" s="77">
        <v>239</v>
      </c>
      <c r="AK203" s="77">
        <v>943</v>
      </c>
      <c r="AL203" s="77">
        <v>1</v>
      </c>
      <c r="AM203" s="77">
        <v>0.53</v>
      </c>
      <c r="AN203" s="77">
        <v>0.27700000000000002</v>
      </c>
      <c r="AO203" s="77">
        <v>0.36099999999999999</v>
      </c>
      <c r="AP203" s="77">
        <v>0.63700000000000001</v>
      </c>
      <c r="AQ203" s="77">
        <v>9.36</v>
      </c>
      <c r="AR203" s="77">
        <v>2.15</v>
      </c>
      <c r="AS203" s="77">
        <v>7.67</v>
      </c>
      <c r="AT203" s="77">
        <v>4.3600000000000003</v>
      </c>
      <c r="AU203" s="77">
        <v>16.07</v>
      </c>
    </row>
    <row r="204" spans="1:47" x14ac:dyDescent="0.2">
      <c r="A204" s="77">
        <v>15</v>
      </c>
      <c r="B204" s="78" t="s">
        <v>562</v>
      </c>
      <c r="C204" s="77" t="s">
        <v>231</v>
      </c>
      <c r="D204" s="77"/>
      <c r="E204" s="77">
        <v>453281</v>
      </c>
      <c r="F204" s="77">
        <v>1</v>
      </c>
      <c r="G204" s="77">
        <v>1</v>
      </c>
      <c r="H204" s="77">
        <v>3.45</v>
      </c>
      <c r="I204" s="77">
        <v>10</v>
      </c>
      <c r="J204" s="77">
        <v>3</v>
      </c>
      <c r="K204" s="77">
        <v>0</v>
      </c>
      <c r="L204" s="77">
        <v>0</v>
      </c>
      <c r="M204" s="77">
        <v>28.2</v>
      </c>
      <c r="N204" s="77">
        <v>25</v>
      </c>
      <c r="O204" s="77">
        <v>11</v>
      </c>
      <c r="P204" s="77">
        <v>11</v>
      </c>
      <c r="Q204" s="77">
        <v>2</v>
      </c>
      <c r="R204" s="77">
        <v>6</v>
      </c>
      <c r="S204" s="77">
        <v>21</v>
      </c>
      <c r="T204" s="77">
        <v>0.23599999999999999</v>
      </c>
      <c r="U204" s="77">
        <v>1.08</v>
      </c>
      <c r="V204" s="77">
        <v>0</v>
      </c>
      <c r="W204" s="77">
        <v>0</v>
      </c>
      <c r="X204" s="77">
        <v>1</v>
      </c>
      <c r="Y204" s="77">
        <v>1</v>
      </c>
      <c r="Z204" s="77">
        <v>2</v>
      </c>
      <c r="AA204" s="77">
        <v>0</v>
      </c>
      <c r="AB204" s="77">
        <v>3</v>
      </c>
      <c r="AC204" s="77">
        <v>26</v>
      </c>
      <c r="AD204" s="77">
        <v>35</v>
      </c>
      <c r="AE204" s="77">
        <v>1</v>
      </c>
      <c r="AF204" s="77">
        <v>0</v>
      </c>
      <c r="AG204" s="77">
        <v>0</v>
      </c>
      <c r="AH204" s="77">
        <v>0</v>
      </c>
      <c r="AI204" s="77">
        <v>1</v>
      </c>
      <c r="AJ204" s="77">
        <v>114</v>
      </c>
      <c r="AK204" s="77">
        <v>428</v>
      </c>
      <c r="AL204" s="77">
        <v>0.5</v>
      </c>
      <c r="AM204" s="77">
        <v>0.74</v>
      </c>
      <c r="AN204" s="77">
        <v>0.28100000000000003</v>
      </c>
      <c r="AO204" s="77">
        <v>0.32100000000000001</v>
      </c>
      <c r="AP204" s="77">
        <v>0.60099999999999998</v>
      </c>
      <c r="AQ204" s="77">
        <v>6.59</v>
      </c>
      <c r="AR204" s="77">
        <v>1.88</v>
      </c>
      <c r="AS204" s="77">
        <v>7.85</v>
      </c>
      <c r="AT204" s="77">
        <v>3.5</v>
      </c>
      <c r="AU204" s="77">
        <v>14.93</v>
      </c>
    </row>
    <row r="205" spans="1:47" x14ac:dyDescent="0.2">
      <c r="A205" s="77">
        <v>16</v>
      </c>
      <c r="B205" s="78" t="s">
        <v>622</v>
      </c>
      <c r="C205" s="77" t="s">
        <v>231</v>
      </c>
      <c r="D205" s="77"/>
      <c r="E205" s="77">
        <v>276351</v>
      </c>
      <c r="F205" s="77">
        <v>1</v>
      </c>
      <c r="G205" s="77">
        <v>3</v>
      </c>
      <c r="H205" s="77">
        <v>3.48</v>
      </c>
      <c r="I205" s="77">
        <v>40</v>
      </c>
      <c r="J205" s="77">
        <v>0</v>
      </c>
      <c r="K205" s="77">
        <v>1</v>
      </c>
      <c r="L205" s="77">
        <v>2</v>
      </c>
      <c r="M205" s="77">
        <v>33.200000000000003</v>
      </c>
      <c r="N205" s="77">
        <v>29</v>
      </c>
      <c r="O205" s="77">
        <v>15</v>
      </c>
      <c r="P205" s="77">
        <v>13</v>
      </c>
      <c r="Q205" s="77">
        <v>0</v>
      </c>
      <c r="R205" s="77">
        <v>10</v>
      </c>
      <c r="S205" s="77">
        <v>36</v>
      </c>
      <c r="T205" s="77">
        <v>0.23799999999999999</v>
      </c>
      <c r="U205" s="77">
        <v>1.1599999999999999</v>
      </c>
      <c r="V205" s="77">
        <v>0</v>
      </c>
      <c r="W205" s="77">
        <v>0</v>
      </c>
      <c r="X205" s="77">
        <v>3</v>
      </c>
      <c r="Y205" s="77">
        <v>1</v>
      </c>
      <c r="Z205" s="77">
        <v>6</v>
      </c>
      <c r="AA205" s="77">
        <v>11</v>
      </c>
      <c r="AB205" s="77">
        <v>1</v>
      </c>
      <c r="AC205" s="77">
        <v>30</v>
      </c>
      <c r="AD205" s="77">
        <v>34</v>
      </c>
      <c r="AE205" s="77">
        <v>1</v>
      </c>
      <c r="AF205" s="77">
        <v>0</v>
      </c>
      <c r="AG205" s="77">
        <v>1</v>
      </c>
      <c r="AH205" s="77">
        <v>0</v>
      </c>
      <c r="AI205" s="77">
        <v>1</v>
      </c>
      <c r="AJ205" s="77">
        <v>142</v>
      </c>
      <c r="AK205" s="77">
        <v>574</v>
      </c>
      <c r="AL205" s="77">
        <v>0.25</v>
      </c>
      <c r="AM205" s="77">
        <v>0.88</v>
      </c>
      <c r="AN205" s="77">
        <v>0.30399999999999999</v>
      </c>
      <c r="AO205" s="77">
        <v>0.311</v>
      </c>
      <c r="AP205" s="77">
        <v>0.61599999999999999</v>
      </c>
      <c r="AQ205" s="77">
        <v>9.6199999999999992</v>
      </c>
      <c r="AR205" s="77">
        <v>2.67</v>
      </c>
      <c r="AS205" s="77">
        <v>7.75</v>
      </c>
      <c r="AT205" s="77">
        <v>3.6</v>
      </c>
      <c r="AU205" s="77">
        <v>17.05</v>
      </c>
    </row>
    <row r="206" spans="1:47" x14ac:dyDescent="0.2">
      <c r="A206" s="77">
        <v>17</v>
      </c>
      <c r="B206" s="78" t="s">
        <v>818</v>
      </c>
      <c r="C206" s="77" t="s">
        <v>231</v>
      </c>
      <c r="D206" s="77"/>
      <c r="E206" s="77">
        <v>450308</v>
      </c>
      <c r="F206" s="77">
        <v>18</v>
      </c>
      <c r="G206" s="77">
        <v>9</v>
      </c>
      <c r="H206" s="77">
        <v>3.59</v>
      </c>
      <c r="I206" s="77">
        <v>34</v>
      </c>
      <c r="J206" s="77">
        <v>34</v>
      </c>
      <c r="K206" s="77">
        <v>0</v>
      </c>
      <c r="L206" s="77">
        <v>0</v>
      </c>
      <c r="M206" s="77">
        <v>213.1</v>
      </c>
      <c r="N206" s="77">
        <v>193</v>
      </c>
      <c r="O206" s="77">
        <v>87</v>
      </c>
      <c r="P206" s="77">
        <v>85</v>
      </c>
      <c r="Q206" s="77">
        <v>27</v>
      </c>
      <c r="R206" s="77">
        <v>65</v>
      </c>
      <c r="S206" s="77">
        <v>169</v>
      </c>
      <c r="T206" s="77">
        <v>0.23899999999999999</v>
      </c>
      <c r="U206" s="77">
        <v>1.21</v>
      </c>
      <c r="V206" s="77">
        <v>1</v>
      </c>
      <c r="W206" s="77">
        <v>0</v>
      </c>
      <c r="X206" s="77">
        <v>6</v>
      </c>
      <c r="Y206" s="77">
        <v>1</v>
      </c>
      <c r="Z206" s="77">
        <v>0</v>
      </c>
      <c r="AA206" s="77">
        <v>0</v>
      </c>
      <c r="AB206" s="77">
        <v>9</v>
      </c>
      <c r="AC206" s="77">
        <v>164</v>
      </c>
      <c r="AD206" s="77">
        <v>291</v>
      </c>
      <c r="AE206" s="77">
        <v>3</v>
      </c>
      <c r="AF206" s="77">
        <v>0</v>
      </c>
      <c r="AG206" s="77">
        <v>25</v>
      </c>
      <c r="AH206" s="77">
        <v>5</v>
      </c>
      <c r="AI206" s="77">
        <v>3</v>
      </c>
      <c r="AJ206" s="77">
        <v>888</v>
      </c>
      <c r="AK206" s="77">
        <v>3352</v>
      </c>
      <c r="AL206" s="77">
        <v>0.66700000000000004</v>
      </c>
      <c r="AM206" s="77">
        <v>0.56000000000000005</v>
      </c>
      <c r="AN206" s="77">
        <v>0.29899999999999999</v>
      </c>
      <c r="AO206" s="77">
        <v>0.38500000000000001</v>
      </c>
      <c r="AP206" s="77">
        <v>0.68400000000000005</v>
      </c>
      <c r="AQ206" s="77">
        <v>7.13</v>
      </c>
      <c r="AR206" s="77">
        <v>2.74</v>
      </c>
      <c r="AS206" s="77">
        <v>8.14</v>
      </c>
      <c r="AT206" s="77">
        <v>2.6</v>
      </c>
      <c r="AU206" s="77">
        <v>15.71</v>
      </c>
    </row>
    <row r="207" spans="1:47" x14ac:dyDescent="0.2">
      <c r="A207" s="77">
        <v>18</v>
      </c>
      <c r="B207" s="78" t="s">
        <v>738</v>
      </c>
      <c r="C207" s="77" t="s">
        <v>231</v>
      </c>
      <c r="D207" s="77"/>
      <c r="E207" s="77">
        <v>502327</v>
      </c>
      <c r="F207" s="77">
        <v>6</v>
      </c>
      <c r="G207" s="77">
        <v>9</v>
      </c>
      <c r="H207" s="77">
        <v>3.75</v>
      </c>
      <c r="I207" s="77">
        <v>30</v>
      </c>
      <c r="J207" s="77">
        <v>24</v>
      </c>
      <c r="K207" s="77">
        <v>0</v>
      </c>
      <c r="L207" s="77">
        <v>0</v>
      </c>
      <c r="M207" s="77">
        <v>127.1</v>
      </c>
      <c r="N207" s="77">
        <v>120</v>
      </c>
      <c r="O207" s="77">
        <v>63</v>
      </c>
      <c r="P207" s="77">
        <v>53</v>
      </c>
      <c r="Q207" s="77">
        <v>15</v>
      </c>
      <c r="R207" s="77">
        <v>53</v>
      </c>
      <c r="S207" s="77">
        <v>108</v>
      </c>
      <c r="T207" s="77">
        <v>0.248</v>
      </c>
      <c r="U207" s="77">
        <v>1.36</v>
      </c>
      <c r="V207" s="77">
        <v>0</v>
      </c>
      <c r="W207" s="77">
        <v>0</v>
      </c>
      <c r="X207" s="77">
        <v>3</v>
      </c>
      <c r="Y207" s="77">
        <v>3</v>
      </c>
      <c r="Z207" s="77">
        <v>2</v>
      </c>
      <c r="AA207" s="77">
        <v>1</v>
      </c>
      <c r="AB207" s="77">
        <v>8</v>
      </c>
      <c r="AC207" s="77">
        <v>79</v>
      </c>
      <c r="AD207" s="77">
        <v>181</v>
      </c>
      <c r="AE207" s="77">
        <v>5</v>
      </c>
      <c r="AF207" s="77">
        <v>1</v>
      </c>
      <c r="AG207" s="77">
        <v>10</v>
      </c>
      <c r="AH207" s="77">
        <v>7</v>
      </c>
      <c r="AI207" s="77">
        <v>6</v>
      </c>
      <c r="AJ207" s="77">
        <v>544</v>
      </c>
      <c r="AK207" s="77">
        <v>2273</v>
      </c>
      <c r="AL207" s="77">
        <v>0.4</v>
      </c>
      <c r="AM207" s="77">
        <v>0.44</v>
      </c>
      <c r="AN207" s="77">
        <v>0.32400000000000001</v>
      </c>
      <c r="AO207" s="77">
        <v>0.374</v>
      </c>
      <c r="AP207" s="77">
        <v>0.69799999999999995</v>
      </c>
      <c r="AQ207" s="77">
        <v>7.63</v>
      </c>
      <c r="AR207" s="77">
        <v>3.75</v>
      </c>
      <c r="AS207" s="77">
        <v>8.48</v>
      </c>
      <c r="AT207" s="77">
        <v>2.04</v>
      </c>
      <c r="AU207" s="77">
        <v>17.850000000000001</v>
      </c>
    </row>
    <row r="208" spans="1:47" x14ac:dyDescent="0.2">
      <c r="A208" s="77">
        <v>19</v>
      </c>
      <c r="B208" s="78" t="s">
        <v>451</v>
      </c>
      <c r="C208" s="77" t="s">
        <v>231</v>
      </c>
      <c r="D208" s="77"/>
      <c r="E208" s="77">
        <v>572140</v>
      </c>
      <c r="F208" s="77">
        <v>5</v>
      </c>
      <c r="G208" s="77">
        <v>5</v>
      </c>
      <c r="H208" s="77">
        <v>4.3</v>
      </c>
      <c r="I208" s="77">
        <v>18</v>
      </c>
      <c r="J208" s="77">
        <v>18</v>
      </c>
      <c r="K208" s="77">
        <v>0</v>
      </c>
      <c r="L208" s="77">
        <v>0</v>
      </c>
      <c r="M208" s="77">
        <v>113</v>
      </c>
      <c r="N208" s="77">
        <v>107</v>
      </c>
      <c r="O208" s="77">
        <v>59</v>
      </c>
      <c r="P208" s="77">
        <v>54</v>
      </c>
      <c r="Q208" s="77">
        <v>9</v>
      </c>
      <c r="R208" s="77">
        <v>30</v>
      </c>
      <c r="S208" s="77">
        <v>86</v>
      </c>
      <c r="T208" s="77">
        <v>0.253</v>
      </c>
      <c r="U208" s="77">
        <v>1.21</v>
      </c>
      <c r="V208" s="77">
        <v>0</v>
      </c>
      <c r="W208" s="77">
        <v>0</v>
      </c>
      <c r="X208" s="77">
        <v>4</v>
      </c>
      <c r="Y208" s="77">
        <v>1</v>
      </c>
      <c r="Z208" s="77">
        <v>0</v>
      </c>
      <c r="AA208" s="77">
        <v>0</v>
      </c>
      <c r="AB208" s="77">
        <v>11</v>
      </c>
      <c r="AC208" s="77">
        <v>129</v>
      </c>
      <c r="AD208" s="77">
        <v>108</v>
      </c>
      <c r="AE208" s="77">
        <v>7</v>
      </c>
      <c r="AF208" s="77">
        <v>0</v>
      </c>
      <c r="AG208" s="77">
        <v>9</v>
      </c>
      <c r="AH208" s="77">
        <v>7</v>
      </c>
      <c r="AI208" s="77">
        <v>4</v>
      </c>
      <c r="AJ208" s="77">
        <v>464</v>
      </c>
      <c r="AK208" s="77">
        <v>1703</v>
      </c>
      <c r="AL208" s="77">
        <v>0.5</v>
      </c>
      <c r="AM208" s="77">
        <v>1.19</v>
      </c>
      <c r="AN208" s="77">
        <v>0.30499999999999999</v>
      </c>
      <c r="AO208" s="77">
        <v>0.36899999999999999</v>
      </c>
      <c r="AP208" s="77">
        <v>0.67400000000000004</v>
      </c>
      <c r="AQ208" s="77">
        <v>6.85</v>
      </c>
      <c r="AR208" s="77">
        <v>2.39</v>
      </c>
      <c r="AS208" s="77">
        <v>8.52</v>
      </c>
      <c r="AT208" s="77">
        <v>2.87</v>
      </c>
      <c r="AU208" s="77">
        <v>15.07</v>
      </c>
    </row>
    <row r="209" spans="1:47" x14ac:dyDescent="0.2">
      <c r="A209" s="77">
        <v>20</v>
      </c>
      <c r="B209" s="78" t="s">
        <v>819</v>
      </c>
      <c r="C209" s="77" t="s">
        <v>231</v>
      </c>
      <c r="D209" s="77"/>
      <c r="E209" s="77">
        <v>450351</v>
      </c>
      <c r="F209" s="77">
        <v>13</v>
      </c>
      <c r="G209" s="77">
        <v>10</v>
      </c>
      <c r="H209" s="77">
        <v>4.51</v>
      </c>
      <c r="I209" s="77">
        <v>31</v>
      </c>
      <c r="J209" s="77">
        <v>31</v>
      </c>
      <c r="K209" s="77">
        <v>0</v>
      </c>
      <c r="L209" s="77">
        <v>0</v>
      </c>
      <c r="M209" s="77">
        <v>175.2</v>
      </c>
      <c r="N209" s="77">
        <v>169</v>
      </c>
      <c r="O209" s="77">
        <v>95</v>
      </c>
      <c r="P209" s="77">
        <v>88</v>
      </c>
      <c r="Q209" s="77">
        <v>17</v>
      </c>
      <c r="R209" s="77">
        <v>85</v>
      </c>
      <c r="S209" s="77">
        <v>151</v>
      </c>
      <c r="T209" s="77">
        <v>0.25800000000000001</v>
      </c>
      <c r="U209" s="77">
        <v>1.45</v>
      </c>
      <c r="V209" s="77">
        <v>1</v>
      </c>
      <c r="W209" s="77">
        <v>1</v>
      </c>
      <c r="X209" s="77">
        <v>11</v>
      </c>
      <c r="Y209" s="77">
        <v>5</v>
      </c>
      <c r="Z209" s="77">
        <v>0</v>
      </c>
      <c r="AA209" s="77">
        <v>0</v>
      </c>
      <c r="AB209" s="77">
        <v>23</v>
      </c>
      <c r="AC209" s="77">
        <v>192</v>
      </c>
      <c r="AD209" s="77">
        <v>153</v>
      </c>
      <c r="AE209" s="77">
        <v>9</v>
      </c>
      <c r="AF209" s="77">
        <v>0</v>
      </c>
      <c r="AG209" s="77">
        <v>13</v>
      </c>
      <c r="AH209" s="77">
        <v>7</v>
      </c>
      <c r="AI209" s="77">
        <v>1</v>
      </c>
      <c r="AJ209" s="77">
        <v>761</v>
      </c>
      <c r="AK209" s="77">
        <v>3108</v>
      </c>
      <c r="AL209" s="77">
        <v>0.56499999999999995</v>
      </c>
      <c r="AM209" s="77">
        <v>1.25</v>
      </c>
      <c r="AN209" s="77">
        <v>0.35</v>
      </c>
      <c r="AO209" s="77">
        <v>0.374</v>
      </c>
      <c r="AP209" s="77">
        <v>0.72399999999999998</v>
      </c>
      <c r="AQ209" s="77">
        <v>7.74</v>
      </c>
      <c r="AR209" s="77">
        <v>4.3499999999999996</v>
      </c>
      <c r="AS209" s="77">
        <v>8.66</v>
      </c>
      <c r="AT209" s="77">
        <v>1.78</v>
      </c>
      <c r="AU209" s="77">
        <v>17.690000000000001</v>
      </c>
    </row>
    <row r="210" spans="1:47" x14ac:dyDescent="0.2">
      <c r="A210" s="77">
        <v>21</v>
      </c>
      <c r="B210" s="78" t="s">
        <v>1216</v>
      </c>
      <c r="C210" s="77" t="s">
        <v>231</v>
      </c>
      <c r="D210" s="77"/>
      <c r="E210" s="77">
        <v>607968</v>
      </c>
      <c r="F210" s="77">
        <v>0</v>
      </c>
      <c r="G210" s="77">
        <v>0</v>
      </c>
      <c r="H210" s="77">
        <v>4.91</v>
      </c>
      <c r="I210" s="77">
        <v>3</v>
      </c>
      <c r="J210" s="77">
        <v>0</v>
      </c>
      <c r="K210" s="77">
        <v>0</v>
      </c>
      <c r="L210" s="77">
        <v>0</v>
      </c>
      <c r="M210" s="77">
        <v>7.1</v>
      </c>
      <c r="N210" s="77">
        <v>9</v>
      </c>
      <c r="O210" s="77">
        <v>4</v>
      </c>
      <c r="P210" s="77">
        <v>4</v>
      </c>
      <c r="Q210" s="77">
        <v>0</v>
      </c>
      <c r="R210" s="77">
        <v>2</v>
      </c>
      <c r="S210" s="77">
        <v>8</v>
      </c>
      <c r="T210" s="77">
        <v>0.28999999999999998</v>
      </c>
      <c r="U210" s="77">
        <v>1.5</v>
      </c>
      <c r="V210" s="77">
        <v>0</v>
      </c>
      <c r="W210" s="77">
        <v>0</v>
      </c>
      <c r="X210" s="77">
        <v>1</v>
      </c>
      <c r="Y210" s="77">
        <v>0</v>
      </c>
      <c r="Z210" s="77">
        <v>2</v>
      </c>
      <c r="AA210" s="77">
        <v>0</v>
      </c>
      <c r="AB210" s="77">
        <v>0</v>
      </c>
      <c r="AC210" s="77">
        <v>6</v>
      </c>
      <c r="AD210" s="77">
        <v>8</v>
      </c>
      <c r="AE210" s="77">
        <v>0</v>
      </c>
      <c r="AF210" s="77">
        <v>0</v>
      </c>
      <c r="AG210" s="77">
        <v>0</v>
      </c>
      <c r="AH210" s="77">
        <v>0</v>
      </c>
      <c r="AI210" s="77">
        <v>0</v>
      </c>
      <c r="AJ210" s="77">
        <v>34</v>
      </c>
      <c r="AK210" s="77">
        <v>126</v>
      </c>
      <c r="AL210" s="77" t="s">
        <v>342</v>
      </c>
      <c r="AM210" s="77">
        <v>0.75</v>
      </c>
      <c r="AN210" s="77">
        <v>0.35299999999999998</v>
      </c>
      <c r="AO210" s="77">
        <v>0.35499999999999998</v>
      </c>
      <c r="AP210" s="77">
        <v>0.70799999999999996</v>
      </c>
      <c r="AQ210" s="77">
        <v>9.82</v>
      </c>
      <c r="AR210" s="77">
        <v>2.4500000000000002</v>
      </c>
      <c r="AS210" s="77">
        <v>11.05</v>
      </c>
      <c r="AT210" s="77">
        <v>4</v>
      </c>
      <c r="AU210" s="77">
        <v>17.18</v>
      </c>
    </row>
    <row r="211" spans="1:47" x14ac:dyDescent="0.2">
      <c r="A211" s="77">
        <v>22</v>
      </c>
      <c r="B211" s="78" t="s">
        <v>821</v>
      </c>
      <c r="C211" s="77" t="s">
        <v>231</v>
      </c>
      <c r="D211" s="77"/>
      <c r="E211" s="77">
        <v>457117</v>
      </c>
      <c r="F211" s="77">
        <v>0</v>
      </c>
      <c r="G211" s="77">
        <v>3</v>
      </c>
      <c r="H211" s="77">
        <v>6.39</v>
      </c>
      <c r="I211" s="77">
        <v>34</v>
      </c>
      <c r="J211" s="77">
        <v>0</v>
      </c>
      <c r="K211" s="77">
        <v>11</v>
      </c>
      <c r="L211" s="77">
        <v>14</v>
      </c>
      <c r="M211" s="77">
        <v>31</v>
      </c>
      <c r="N211" s="77">
        <v>33</v>
      </c>
      <c r="O211" s="77">
        <v>22</v>
      </c>
      <c r="P211" s="77">
        <v>22</v>
      </c>
      <c r="Q211" s="77">
        <v>8</v>
      </c>
      <c r="R211" s="77">
        <v>9</v>
      </c>
      <c r="S211" s="77">
        <v>38</v>
      </c>
      <c r="T211" s="77">
        <v>0.26800000000000002</v>
      </c>
      <c r="U211" s="77">
        <v>1.35</v>
      </c>
      <c r="V211" s="77">
        <v>0</v>
      </c>
      <c r="W211" s="77">
        <v>0</v>
      </c>
      <c r="X211" s="77">
        <v>1</v>
      </c>
      <c r="Y211" s="77">
        <v>1</v>
      </c>
      <c r="Z211" s="77">
        <v>22</v>
      </c>
      <c r="AA211" s="77">
        <v>3</v>
      </c>
      <c r="AB211" s="77">
        <v>3</v>
      </c>
      <c r="AC211" s="77">
        <v>19</v>
      </c>
      <c r="AD211" s="77">
        <v>33</v>
      </c>
      <c r="AE211" s="77">
        <v>0</v>
      </c>
      <c r="AF211" s="77">
        <v>0</v>
      </c>
      <c r="AG211" s="77">
        <v>0</v>
      </c>
      <c r="AH211" s="77">
        <v>0</v>
      </c>
      <c r="AI211" s="77">
        <v>0</v>
      </c>
      <c r="AJ211" s="77">
        <v>133</v>
      </c>
      <c r="AK211" s="77">
        <v>571</v>
      </c>
      <c r="AL211" s="77">
        <v>0</v>
      </c>
      <c r="AM211" s="77">
        <v>0.57999999999999996</v>
      </c>
      <c r="AN211" s="77">
        <v>0.32300000000000001</v>
      </c>
      <c r="AO211" s="77">
        <v>0.52</v>
      </c>
      <c r="AP211" s="77">
        <v>0.84399999999999997</v>
      </c>
      <c r="AQ211" s="77">
        <v>11.03</v>
      </c>
      <c r="AR211" s="77">
        <v>2.61</v>
      </c>
      <c r="AS211" s="77">
        <v>9.58</v>
      </c>
      <c r="AT211" s="77">
        <v>4.22</v>
      </c>
      <c r="AU211" s="77">
        <v>18.420000000000002</v>
      </c>
    </row>
    <row r="212" spans="1:47" x14ac:dyDescent="0.2">
      <c r="A212" s="77">
        <v>23</v>
      </c>
      <c r="B212" s="78" t="s">
        <v>1217</v>
      </c>
      <c r="C212" s="77" t="s">
        <v>231</v>
      </c>
      <c r="D212" s="77"/>
      <c r="E212" s="77">
        <v>592135</v>
      </c>
      <c r="F212" s="77">
        <v>0</v>
      </c>
      <c r="G212" s="77">
        <v>1</v>
      </c>
      <c r="H212" s="77">
        <v>6.52</v>
      </c>
      <c r="I212" s="77">
        <v>17</v>
      </c>
      <c r="J212" s="77">
        <v>0</v>
      </c>
      <c r="K212" s="77">
        <v>0</v>
      </c>
      <c r="L212" s="77">
        <v>1</v>
      </c>
      <c r="M212" s="77">
        <v>19.100000000000001</v>
      </c>
      <c r="N212" s="77">
        <v>23</v>
      </c>
      <c r="O212" s="77">
        <v>17</v>
      </c>
      <c r="P212" s="77">
        <v>14</v>
      </c>
      <c r="Q212" s="77">
        <v>2</v>
      </c>
      <c r="R212" s="77">
        <v>12</v>
      </c>
      <c r="S212" s="77">
        <v>20</v>
      </c>
      <c r="T212" s="77">
        <v>0.28799999999999998</v>
      </c>
      <c r="U212" s="77">
        <v>1.81</v>
      </c>
      <c r="V212" s="77">
        <v>0</v>
      </c>
      <c r="W212" s="77">
        <v>0</v>
      </c>
      <c r="X212" s="77">
        <v>0</v>
      </c>
      <c r="Y212" s="77">
        <v>1</v>
      </c>
      <c r="Z212" s="77">
        <v>4</v>
      </c>
      <c r="AA212" s="77">
        <v>1</v>
      </c>
      <c r="AB212" s="77">
        <v>0</v>
      </c>
      <c r="AC212" s="77">
        <v>18</v>
      </c>
      <c r="AD212" s="77">
        <v>20</v>
      </c>
      <c r="AE212" s="77">
        <v>1</v>
      </c>
      <c r="AF212" s="77">
        <v>1</v>
      </c>
      <c r="AG212" s="77">
        <v>1</v>
      </c>
      <c r="AH212" s="77">
        <v>1</v>
      </c>
      <c r="AI212" s="77">
        <v>0</v>
      </c>
      <c r="AJ212" s="77">
        <v>93</v>
      </c>
      <c r="AK212" s="77">
        <v>408</v>
      </c>
      <c r="AL212" s="77">
        <v>0</v>
      </c>
      <c r="AM212" s="77">
        <v>0.9</v>
      </c>
      <c r="AN212" s="77">
        <v>0.376</v>
      </c>
      <c r="AO212" s="77">
        <v>0.42499999999999999</v>
      </c>
      <c r="AP212" s="77">
        <v>0.80100000000000005</v>
      </c>
      <c r="AQ212" s="77">
        <v>9.31</v>
      </c>
      <c r="AR212" s="77">
        <v>5.59</v>
      </c>
      <c r="AS212" s="77">
        <v>10.71</v>
      </c>
      <c r="AT212" s="77">
        <v>1.67</v>
      </c>
      <c r="AU212" s="77">
        <v>21.1</v>
      </c>
    </row>
    <row r="213" spans="1:47" x14ac:dyDescent="0.2">
      <c r="A213" s="77">
        <v>24</v>
      </c>
      <c r="B213" s="78" t="s">
        <v>454</v>
      </c>
      <c r="C213" s="77" t="s">
        <v>231</v>
      </c>
      <c r="D213" s="77"/>
      <c r="E213" s="77">
        <v>491159</v>
      </c>
      <c r="F213" s="77">
        <v>1</v>
      </c>
      <c r="G213" s="77">
        <v>1</v>
      </c>
      <c r="H213" s="77">
        <v>8.5299999999999994</v>
      </c>
      <c r="I213" s="77">
        <v>16</v>
      </c>
      <c r="J213" s="77">
        <v>0</v>
      </c>
      <c r="K213" s="77">
        <v>0</v>
      </c>
      <c r="L213" s="77">
        <v>0</v>
      </c>
      <c r="M213" s="77">
        <v>6.1</v>
      </c>
      <c r="N213" s="77">
        <v>13</v>
      </c>
      <c r="O213" s="77">
        <v>6</v>
      </c>
      <c r="P213" s="77">
        <v>6</v>
      </c>
      <c r="Q213" s="77">
        <v>0</v>
      </c>
      <c r="R213" s="77">
        <v>1</v>
      </c>
      <c r="S213" s="77">
        <v>2</v>
      </c>
      <c r="T213" s="77">
        <v>0.433</v>
      </c>
      <c r="U213" s="77">
        <v>2.21</v>
      </c>
      <c r="V213" s="77">
        <v>0</v>
      </c>
      <c r="W213" s="77">
        <v>0</v>
      </c>
      <c r="X213" s="77">
        <v>2</v>
      </c>
      <c r="Y213" s="77">
        <v>0</v>
      </c>
      <c r="Z213" s="77">
        <v>2</v>
      </c>
      <c r="AA213" s="77">
        <v>2</v>
      </c>
      <c r="AB213" s="77">
        <v>1</v>
      </c>
      <c r="AC213" s="77">
        <v>10</v>
      </c>
      <c r="AD213" s="77">
        <v>6</v>
      </c>
      <c r="AE213" s="77">
        <v>0</v>
      </c>
      <c r="AF213" s="77">
        <v>0</v>
      </c>
      <c r="AG213" s="77">
        <v>0</v>
      </c>
      <c r="AH213" s="77">
        <v>0</v>
      </c>
      <c r="AI213" s="77">
        <v>0</v>
      </c>
      <c r="AJ213" s="77">
        <v>35</v>
      </c>
      <c r="AK213" s="77">
        <v>132</v>
      </c>
      <c r="AL213" s="77">
        <v>0.5</v>
      </c>
      <c r="AM213" s="77">
        <v>1.67</v>
      </c>
      <c r="AN213" s="77">
        <v>0.47099999999999997</v>
      </c>
      <c r="AO213" s="77">
        <v>0.53300000000000003</v>
      </c>
      <c r="AP213" s="77">
        <v>1.004</v>
      </c>
      <c r="AQ213" s="77">
        <v>2.84</v>
      </c>
      <c r="AR213" s="77">
        <v>1.42</v>
      </c>
      <c r="AS213" s="77">
        <v>18.47</v>
      </c>
      <c r="AT213" s="77">
        <v>2</v>
      </c>
      <c r="AU213" s="77">
        <v>20.84</v>
      </c>
    </row>
    <row r="214" spans="1:47" x14ac:dyDescent="0.2">
      <c r="A214" s="77">
        <v>25</v>
      </c>
      <c r="B214" s="78" t="s">
        <v>828</v>
      </c>
      <c r="C214" s="77" t="s">
        <v>231</v>
      </c>
      <c r="D214" s="77"/>
      <c r="E214" s="77">
        <v>607706</v>
      </c>
      <c r="F214" s="77">
        <v>1</v>
      </c>
      <c r="G214" s="77">
        <v>0</v>
      </c>
      <c r="H214" s="77">
        <v>8.76</v>
      </c>
      <c r="I214" s="77">
        <v>7</v>
      </c>
      <c r="J214" s="77">
        <v>0</v>
      </c>
      <c r="K214" s="77">
        <v>0</v>
      </c>
      <c r="L214" s="77">
        <v>0</v>
      </c>
      <c r="M214" s="77">
        <v>12.1</v>
      </c>
      <c r="N214" s="77">
        <v>16</v>
      </c>
      <c r="O214" s="77">
        <v>12</v>
      </c>
      <c r="P214" s="77">
        <v>12</v>
      </c>
      <c r="Q214" s="77">
        <v>2</v>
      </c>
      <c r="R214" s="77">
        <v>9</v>
      </c>
      <c r="S214" s="77">
        <v>9</v>
      </c>
      <c r="T214" s="77">
        <v>0.34</v>
      </c>
      <c r="U214" s="77">
        <v>2.0299999999999998</v>
      </c>
      <c r="V214" s="77">
        <v>0</v>
      </c>
      <c r="W214" s="77">
        <v>0</v>
      </c>
      <c r="X214" s="77">
        <v>3</v>
      </c>
      <c r="Y214" s="77">
        <v>2</v>
      </c>
      <c r="Z214" s="77">
        <v>2</v>
      </c>
      <c r="AA214" s="77">
        <v>0</v>
      </c>
      <c r="AB214" s="77">
        <v>5</v>
      </c>
      <c r="AC214" s="77">
        <v>16</v>
      </c>
      <c r="AD214" s="77">
        <v>7</v>
      </c>
      <c r="AE214" s="77">
        <v>0</v>
      </c>
      <c r="AF214" s="77">
        <v>0</v>
      </c>
      <c r="AG214" s="77">
        <v>2</v>
      </c>
      <c r="AH214" s="77">
        <v>1</v>
      </c>
      <c r="AI214" s="77">
        <v>1</v>
      </c>
      <c r="AJ214" s="77">
        <v>60</v>
      </c>
      <c r="AK214" s="77">
        <v>247</v>
      </c>
      <c r="AL214" s="77">
        <v>1</v>
      </c>
      <c r="AM214" s="77">
        <v>2.29</v>
      </c>
      <c r="AN214" s="77">
        <v>0.46700000000000003</v>
      </c>
      <c r="AO214" s="77">
        <v>0.51100000000000001</v>
      </c>
      <c r="AP214" s="77">
        <v>0.97699999999999998</v>
      </c>
      <c r="AQ214" s="77">
        <v>6.57</v>
      </c>
      <c r="AR214" s="77">
        <v>6.57</v>
      </c>
      <c r="AS214" s="77">
        <v>11.68</v>
      </c>
      <c r="AT214" s="77">
        <v>1</v>
      </c>
      <c r="AU214" s="77">
        <v>20.03</v>
      </c>
    </row>
    <row r="215" spans="1:47" x14ac:dyDescent="0.2">
      <c r="A215" s="77">
        <v>26</v>
      </c>
      <c r="B215" s="78" t="s">
        <v>817</v>
      </c>
      <c r="C215" s="77" t="s">
        <v>231</v>
      </c>
      <c r="D215" s="77"/>
      <c r="E215" s="77">
        <v>451773</v>
      </c>
      <c r="F215" s="77">
        <v>0</v>
      </c>
      <c r="G215" s="77">
        <v>0</v>
      </c>
      <c r="H215" s="77">
        <v>11.57</v>
      </c>
      <c r="I215" s="77">
        <v>3</v>
      </c>
      <c r="J215" s="77">
        <v>0</v>
      </c>
      <c r="K215" s="77">
        <v>0</v>
      </c>
      <c r="L215" s="77">
        <v>0</v>
      </c>
      <c r="M215" s="77">
        <v>2.1</v>
      </c>
      <c r="N215" s="77">
        <v>3</v>
      </c>
      <c r="O215" s="77">
        <v>3</v>
      </c>
      <c r="P215" s="77">
        <v>3</v>
      </c>
      <c r="Q215" s="77">
        <v>0</v>
      </c>
      <c r="R215" s="77">
        <v>3</v>
      </c>
      <c r="S215" s="77">
        <v>0</v>
      </c>
      <c r="T215" s="77">
        <v>0.375</v>
      </c>
      <c r="U215" s="77">
        <v>2.57</v>
      </c>
      <c r="V215" s="77">
        <v>0</v>
      </c>
      <c r="W215" s="77">
        <v>0</v>
      </c>
      <c r="X215" s="77">
        <v>0</v>
      </c>
      <c r="Y215" s="77">
        <v>1</v>
      </c>
      <c r="Z215" s="77">
        <v>2</v>
      </c>
      <c r="AA215" s="77">
        <v>0</v>
      </c>
      <c r="AB215" s="77">
        <v>0</v>
      </c>
      <c r="AC215" s="77">
        <v>3</v>
      </c>
      <c r="AD215" s="77">
        <v>4</v>
      </c>
      <c r="AE215" s="77">
        <v>1</v>
      </c>
      <c r="AF215" s="77">
        <v>0</v>
      </c>
      <c r="AG215" s="77">
        <v>0</v>
      </c>
      <c r="AH215" s="77">
        <v>0</v>
      </c>
      <c r="AI215" s="77">
        <v>0</v>
      </c>
      <c r="AJ215" s="77">
        <v>13</v>
      </c>
      <c r="AK215" s="77">
        <v>40</v>
      </c>
      <c r="AL215" s="77" t="s">
        <v>342</v>
      </c>
      <c r="AM215" s="77">
        <v>0.75</v>
      </c>
      <c r="AN215" s="77">
        <v>0.5</v>
      </c>
      <c r="AO215" s="77">
        <v>0.375</v>
      </c>
      <c r="AP215" s="77">
        <v>0.875</v>
      </c>
      <c r="AQ215" s="77">
        <v>0</v>
      </c>
      <c r="AR215" s="77">
        <v>11.57</v>
      </c>
      <c r="AS215" s="77">
        <v>11.57</v>
      </c>
      <c r="AT215" s="77">
        <v>0</v>
      </c>
      <c r="AU215" s="77">
        <v>17.14</v>
      </c>
    </row>
    <row r="216" spans="1:47" s="147" customFormat="1" x14ac:dyDescent="0.2">
      <c r="A216" s="77">
        <v>27</v>
      </c>
      <c r="B216" s="78" t="s">
        <v>827</v>
      </c>
      <c r="C216" s="77" t="s">
        <v>231</v>
      </c>
      <c r="D216" s="77"/>
      <c r="E216" s="77">
        <v>543488</v>
      </c>
      <c r="F216" s="77">
        <v>0</v>
      </c>
      <c r="G216" s="77">
        <v>0</v>
      </c>
      <c r="H216" s="77">
        <v>12.79</v>
      </c>
      <c r="I216" s="77">
        <v>11</v>
      </c>
      <c r="J216" s="77">
        <v>0</v>
      </c>
      <c r="K216" s="77">
        <v>0</v>
      </c>
      <c r="L216" s="77">
        <v>0</v>
      </c>
      <c r="M216" s="77">
        <v>6.1</v>
      </c>
      <c r="N216" s="77">
        <v>12</v>
      </c>
      <c r="O216" s="77">
        <v>9</v>
      </c>
      <c r="P216" s="77">
        <v>9</v>
      </c>
      <c r="Q216" s="77">
        <v>0</v>
      </c>
      <c r="R216" s="77">
        <v>7</v>
      </c>
      <c r="S216" s="77">
        <v>7</v>
      </c>
      <c r="T216" s="77">
        <v>0.42899999999999999</v>
      </c>
      <c r="U216" s="77">
        <v>3</v>
      </c>
      <c r="V216" s="77">
        <v>0</v>
      </c>
      <c r="W216" s="77">
        <v>0</v>
      </c>
      <c r="X216" s="77">
        <v>1</v>
      </c>
      <c r="Y216" s="77">
        <v>0</v>
      </c>
      <c r="Z216" s="77">
        <v>3</v>
      </c>
      <c r="AA216" s="77">
        <v>1</v>
      </c>
      <c r="AB216" s="77">
        <v>0</v>
      </c>
      <c r="AC216" s="77">
        <v>4</v>
      </c>
      <c r="AD216" s="77">
        <v>7</v>
      </c>
      <c r="AE216" s="77">
        <v>1</v>
      </c>
      <c r="AF216" s="77">
        <v>0</v>
      </c>
      <c r="AG216" s="77">
        <v>1</v>
      </c>
      <c r="AH216" s="77">
        <v>1</v>
      </c>
      <c r="AI216" s="77">
        <v>1</v>
      </c>
      <c r="AJ216" s="77">
        <v>38</v>
      </c>
      <c r="AK216" s="77">
        <v>159</v>
      </c>
      <c r="AL216" s="77" t="s">
        <v>342</v>
      </c>
      <c r="AM216" s="77">
        <v>0.56999999999999995</v>
      </c>
      <c r="AN216" s="77">
        <v>0.52600000000000002</v>
      </c>
      <c r="AO216" s="77">
        <v>0.67900000000000005</v>
      </c>
      <c r="AP216" s="77">
        <v>1.2050000000000001</v>
      </c>
      <c r="AQ216" s="77">
        <v>9.9499999999999993</v>
      </c>
      <c r="AR216" s="77">
        <v>9.9499999999999993</v>
      </c>
      <c r="AS216" s="77">
        <v>17.05</v>
      </c>
      <c r="AT216" s="77">
        <v>1</v>
      </c>
      <c r="AU216" s="77">
        <v>25.11</v>
      </c>
    </row>
    <row r="217" spans="1:47" x14ac:dyDescent="0.2">
      <c r="A217" s="77">
        <v>28</v>
      </c>
      <c r="B217" s="78" t="s">
        <v>816</v>
      </c>
      <c r="C217" s="77" t="s">
        <v>231</v>
      </c>
      <c r="D217" s="77"/>
      <c r="E217" s="77">
        <v>430634</v>
      </c>
      <c r="F217" s="77">
        <v>0</v>
      </c>
      <c r="G217" s="77">
        <v>0</v>
      </c>
      <c r="H217" s="77">
        <v>13.5</v>
      </c>
      <c r="I217" s="77">
        <v>3</v>
      </c>
      <c r="J217" s="77">
        <v>0</v>
      </c>
      <c r="K217" s="77">
        <v>0</v>
      </c>
      <c r="L217" s="77">
        <v>0</v>
      </c>
      <c r="M217" s="77">
        <v>0.2</v>
      </c>
      <c r="N217" s="77">
        <v>1</v>
      </c>
      <c r="O217" s="77">
        <v>1</v>
      </c>
      <c r="P217" s="77">
        <v>1</v>
      </c>
      <c r="Q217" s="77">
        <v>0</v>
      </c>
      <c r="R217" s="77">
        <v>0</v>
      </c>
      <c r="S217" s="77">
        <v>0</v>
      </c>
      <c r="T217" s="77">
        <v>0.33300000000000002</v>
      </c>
      <c r="U217" s="77">
        <v>1.5</v>
      </c>
      <c r="V217" s="77">
        <v>0</v>
      </c>
      <c r="W217" s="77">
        <v>0</v>
      </c>
      <c r="X217" s="77">
        <v>0</v>
      </c>
      <c r="Y217" s="77">
        <v>0</v>
      </c>
      <c r="Z217" s="77">
        <v>0</v>
      </c>
      <c r="AA217" s="77">
        <v>1</v>
      </c>
      <c r="AB217" s="77">
        <v>0</v>
      </c>
      <c r="AC217" s="77">
        <v>1</v>
      </c>
      <c r="AD217" s="77">
        <v>1</v>
      </c>
      <c r="AE217" s="77">
        <v>0</v>
      </c>
      <c r="AF217" s="77">
        <v>0</v>
      </c>
      <c r="AG217" s="77">
        <v>0</v>
      </c>
      <c r="AH217" s="77">
        <v>0</v>
      </c>
      <c r="AI217" s="77">
        <v>0</v>
      </c>
      <c r="AJ217" s="77">
        <v>3</v>
      </c>
      <c r="AK217" s="77">
        <v>19</v>
      </c>
      <c r="AL217" s="77" t="s">
        <v>342</v>
      </c>
      <c r="AM217" s="77">
        <v>1</v>
      </c>
      <c r="AN217" s="77">
        <v>0.33300000000000002</v>
      </c>
      <c r="AO217" s="77">
        <v>0.33300000000000002</v>
      </c>
      <c r="AP217" s="77">
        <v>0.66700000000000004</v>
      </c>
      <c r="AQ217" s="77">
        <v>0</v>
      </c>
      <c r="AR217" s="77">
        <v>0</v>
      </c>
      <c r="AS217" s="77">
        <v>13.5</v>
      </c>
      <c r="AT217" s="77" t="s">
        <v>342</v>
      </c>
      <c r="AU217" s="77">
        <v>28.5</v>
      </c>
    </row>
    <row r="218" spans="1:47" x14ac:dyDescent="0.2">
      <c r="A218" s="77">
        <v>28</v>
      </c>
      <c r="B218" s="78" t="s">
        <v>1218</v>
      </c>
      <c r="C218" s="77" t="s">
        <v>231</v>
      </c>
      <c r="D218" s="77"/>
      <c r="E218" s="77">
        <v>459439</v>
      </c>
      <c r="F218" s="77">
        <v>0</v>
      </c>
      <c r="G218" s="77">
        <v>0</v>
      </c>
      <c r="H218" s="77">
        <v>13.5</v>
      </c>
      <c r="I218" s="77">
        <v>1</v>
      </c>
      <c r="J218" s="77">
        <v>0</v>
      </c>
      <c r="K218" s="77">
        <v>0</v>
      </c>
      <c r="L218" s="77">
        <v>0</v>
      </c>
      <c r="M218" s="77">
        <v>0.2</v>
      </c>
      <c r="N218" s="77">
        <v>1</v>
      </c>
      <c r="O218" s="77">
        <v>1</v>
      </c>
      <c r="P218" s="77">
        <v>1</v>
      </c>
      <c r="Q218" s="77">
        <v>1</v>
      </c>
      <c r="R218" s="77">
        <v>0</v>
      </c>
      <c r="S218" s="77">
        <v>0</v>
      </c>
      <c r="T218" s="77">
        <v>0.33300000000000002</v>
      </c>
      <c r="U218" s="77">
        <v>1.5</v>
      </c>
      <c r="V218" s="77">
        <v>0</v>
      </c>
      <c r="W218" s="77">
        <v>0</v>
      </c>
      <c r="X218" s="77">
        <v>0</v>
      </c>
      <c r="Y218" s="77">
        <v>0</v>
      </c>
      <c r="Z218" s="77">
        <v>1</v>
      </c>
      <c r="AA218" s="77">
        <v>0</v>
      </c>
      <c r="AB218" s="77">
        <v>0</v>
      </c>
      <c r="AC218" s="77">
        <v>0</v>
      </c>
      <c r="AD218" s="77">
        <v>2</v>
      </c>
      <c r="AE218" s="77">
        <v>0</v>
      </c>
      <c r="AF218" s="77">
        <v>0</v>
      </c>
      <c r="AG218" s="77">
        <v>0</v>
      </c>
      <c r="AH218" s="77">
        <v>0</v>
      </c>
      <c r="AI218" s="77">
        <v>0</v>
      </c>
      <c r="AJ218" s="77">
        <v>3</v>
      </c>
      <c r="AK218" s="77">
        <v>7</v>
      </c>
      <c r="AL218" s="77" t="s">
        <v>342</v>
      </c>
      <c r="AM218" s="77">
        <v>0</v>
      </c>
      <c r="AN218" s="77">
        <v>0.33300000000000002</v>
      </c>
      <c r="AO218" s="77">
        <v>1.333</v>
      </c>
      <c r="AP218" s="77">
        <v>1.667</v>
      </c>
      <c r="AQ218" s="77">
        <v>0</v>
      </c>
      <c r="AR218" s="77">
        <v>0</v>
      </c>
      <c r="AS218" s="77">
        <v>13.5</v>
      </c>
      <c r="AT218" s="77" t="s">
        <v>342</v>
      </c>
      <c r="AU218" s="77">
        <v>10.5</v>
      </c>
    </row>
    <row r="219" spans="1:47" x14ac:dyDescent="0.2">
      <c r="A219" s="77">
        <v>30</v>
      </c>
      <c r="B219" s="78" t="s">
        <v>546</v>
      </c>
      <c r="C219" s="77" t="s">
        <v>231</v>
      </c>
      <c r="D219" s="77"/>
      <c r="E219" s="77">
        <v>476205</v>
      </c>
      <c r="F219" s="77">
        <v>0</v>
      </c>
      <c r="G219" s="77">
        <v>0</v>
      </c>
      <c r="H219" s="77">
        <v>54</v>
      </c>
      <c r="I219" s="77">
        <v>2</v>
      </c>
      <c r="J219" s="77">
        <v>0</v>
      </c>
      <c r="K219" s="77">
        <v>0</v>
      </c>
      <c r="L219" s="77">
        <v>0</v>
      </c>
      <c r="M219" s="77">
        <v>1</v>
      </c>
      <c r="N219" s="77">
        <v>5</v>
      </c>
      <c r="O219" s="77">
        <v>6</v>
      </c>
      <c r="P219" s="77">
        <v>6</v>
      </c>
      <c r="Q219" s="77">
        <v>0</v>
      </c>
      <c r="R219" s="77">
        <v>3</v>
      </c>
      <c r="S219" s="77">
        <v>0</v>
      </c>
      <c r="T219" s="77">
        <v>0.71399999999999997</v>
      </c>
      <c r="U219" s="77">
        <v>8</v>
      </c>
      <c r="V219" s="77">
        <v>0</v>
      </c>
      <c r="W219" s="77">
        <v>0</v>
      </c>
      <c r="X219" s="77">
        <v>0</v>
      </c>
      <c r="Y219" s="77">
        <v>0</v>
      </c>
      <c r="Z219" s="77">
        <v>1</v>
      </c>
      <c r="AA219" s="77">
        <v>0</v>
      </c>
      <c r="AB219" s="77">
        <v>0</v>
      </c>
      <c r="AC219" s="77">
        <v>0</v>
      </c>
      <c r="AD219" s="77">
        <v>3</v>
      </c>
      <c r="AE219" s="77">
        <v>0</v>
      </c>
      <c r="AF219" s="77">
        <v>0</v>
      </c>
      <c r="AG219" s="77">
        <v>0</v>
      </c>
      <c r="AH219" s="77">
        <v>0</v>
      </c>
      <c r="AI219" s="77">
        <v>0</v>
      </c>
      <c r="AJ219" s="77">
        <v>11</v>
      </c>
      <c r="AK219" s="77">
        <v>43</v>
      </c>
      <c r="AL219" s="77" t="s">
        <v>342</v>
      </c>
      <c r="AM219" s="77">
        <v>0</v>
      </c>
      <c r="AN219" s="77">
        <v>0.72699999999999998</v>
      </c>
      <c r="AO219" s="77">
        <v>0.85699999999999998</v>
      </c>
      <c r="AP219" s="77">
        <v>1.5840000000000001</v>
      </c>
      <c r="AQ219" s="77">
        <v>0</v>
      </c>
      <c r="AR219" s="77">
        <v>27</v>
      </c>
      <c r="AS219" s="77">
        <v>45</v>
      </c>
      <c r="AT219" s="77">
        <v>0</v>
      </c>
      <c r="AU219" s="77">
        <v>43</v>
      </c>
    </row>
    <row r="220" spans="1:47" x14ac:dyDescent="0.2">
      <c r="A220" s="77">
        <v>31</v>
      </c>
      <c r="B220" s="78" t="s">
        <v>763</v>
      </c>
      <c r="C220" s="77" t="s">
        <v>231</v>
      </c>
      <c r="D220" s="77"/>
      <c r="E220" s="77">
        <v>448179</v>
      </c>
      <c r="F220" s="77">
        <v>0</v>
      </c>
      <c r="G220" s="77">
        <v>0</v>
      </c>
      <c r="H220" s="77" t="s">
        <v>1187</v>
      </c>
      <c r="I220" s="77">
        <v>2</v>
      </c>
      <c r="J220" s="77">
        <v>0</v>
      </c>
      <c r="K220" s="77">
        <v>0</v>
      </c>
      <c r="L220" s="77">
        <v>0</v>
      </c>
      <c r="M220" s="77">
        <v>0</v>
      </c>
      <c r="N220" s="77">
        <v>1</v>
      </c>
      <c r="O220" s="77">
        <v>1</v>
      </c>
      <c r="P220" s="77">
        <v>1</v>
      </c>
      <c r="Q220" s="77">
        <v>0</v>
      </c>
      <c r="R220" s="77">
        <v>3</v>
      </c>
      <c r="S220" s="77">
        <v>0</v>
      </c>
      <c r="T220" s="77">
        <v>1</v>
      </c>
      <c r="U220" s="77" t="s">
        <v>342</v>
      </c>
      <c r="V220" s="77">
        <v>0</v>
      </c>
      <c r="W220" s="77">
        <v>0</v>
      </c>
      <c r="X220" s="77">
        <v>0</v>
      </c>
      <c r="Y220" s="77">
        <v>0</v>
      </c>
      <c r="Z220" s="77">
        <v>0</v>
      </c>
      <c r="AA220" s="77">
        <v>0</v>
      </c>
      <c r="AB220" s="77">
        <v>0</v>
      </c>
      <c r="AC220" s="77">
        <v>0</v>
      </c>
      <c r="AD220" s="77">
        <v>0</v>
      </c>
      <c r="AE220" s="77">
        <v>1</v>
      </c>
      <c r="AF220" s="77">
        <v>0</v>
      </c>
      <c r="AG220" s="77">
        <v>0</v>
      </c>
      <c r="AH220" s="77">
        <v>0</v>
      </c>
      <c r="AI220" s="77">
        <v>0</v>
      </c>
      <c r="AJ220" s="77">
        <v>4</v>
      </c>
      <c r="AK220" s="77">
        <v>19</v>
      </c>
      <c r="AL220" s="77" t="s">
        <v>342</v>
      </c>
      <c r="AM220" s="77" t="s">
        <v>342</v>
      </c>
      <c r="AN220" s="77">
        <v>1</v>
      </c>
      <c r="AO220" s="77">
        <v>1</v>
      </c>
      <c r="AP220" s="77">
        <v>2</v>
      </c>
      <c r="AQ220" s="77" t="s">
        <v>342</v>
      </c>
      <c r="AR220" s="77" t="s">
        <v>342</v>
      </c>
      <c r="AS220" s="77" t="s">
        <v>342</v>
      </c>
      <c r="AT220" s="77">
        <v>0</v>
      </c>
      <c r="AU220" s="77" t="s">
        <v>342</v>
      </c>
    </row>
    <row r="221" spans="1:47" x14ac:dyDescent="0.2">
      <c r="A221" s="186"/>
      <c r="B221"/>
      <c r="F221"/>
      <c r="H221"/>
      <c r="I221"/>
      <c r="J221"/>
      <c r="K221"/>
      <c r="L221"/>
      <c r="M221"/>
      <c r="R221"/>
      <c r="S221"/>
      <c r="T221"/>
      <c r="U221"/>
      <c r="W221"/>
      <c r="X221"/>
      <c r="AK221"/>
      <c r="AL221"/>
      <c r="AM221"/>
      <c r="AN221"/>
      <c r="AO221"/>
      <c r="AP221"/>
      <c r="AQ221"/>
      <c r="AR221"/>
      <c r="AS221"/>
      <c r="AT221"/>
      <c r="AU221"/>
    </row>
    <row r="222" spans="1:47" ht="25.5" x14ac:dyDescent="0.2">
      <c r="A222" s="185" t="s">
        <v>150</v>
      </c>
      <c r="B222" s="185" t="s">
        <v>151</v>
      </c>
      <c r="C222" s="185" t="s">
        <v>245</v>
      </c>
      <c r="D222" s="185"/>
      <c r="E222" s="185" t="s">
        <v>300</v>
      </c>
      <c r="F222" s="185" t="s">
        <v>301</v>
      </c>
      <c r="G222" s="185" t="s">
        <v>302</v>
      </c>
      <c r="H222" s="185" t="s">
        <v>152</v>
      </c>
      <c r="I222" s="185" t="s">
        <v>303</v>
      </c>
      <c r="J222" s="185" t="s">
        <v>304</v>
      </c>
      <c r="K222" s="185" t="s">
        <v>305</v>
      </c>
      <c r="L222" s="185" t="s">
        <v>306</v>
      </c>
      <c r="M222" s="185" t="s">
        <v>307</v>
      </c>
      <c r="N222" s="185" t="s">
        <v>308</v>
      </c>
      <c r="O222" s="185" t="s">
        <v>309</v>
      </c>
      <c r="P222" s="185" t="s">
        <v>310</v>
      </c>
      <c r="Q222" s="185" t="s">
        <v>311</v>
      </c>
      <c r="R222" s="185" t="s">
        <v>312</v>
      </c>
      <c r="S222" s="185" t="s">
        <v>313</v>
      </c>
      <c r="T222" s="185" t="s">
        <v>314</v>
      </c>
      <c r="U222" s="185" t="s">
        <v>315</v>
      </c>
      <c r="V222" s="185" t="s">
        <v>316</v>
      </c>
      <c r="W222" s="185" t="s">
        <v>317</v>
      </c>
      <c r="X222" s="185" t="s">
        <v>318</v>
      </c>
      <c r="Y222" s="185" t="s">
        <v>319</v>
      </c>
      <c r="Z222" s="185" t="s">
        <v>320</v>
      </c>
      <c r="AA222" s="185" t="s">
        <v>321</v>
      </c>
      <c r="AB222" s="185" t="s">
        <v>322</v>
      </c>
      <c r="AC222" s="185" t="s">
        <v>323</v>
      </c>
      <c r="AD222" s="185" t="s">
        <v>324</v>
      </c>
      <c r="AE222" s="185" t="s">
        <v>325</v>
      </c>
      <c r="AF222" s="185" t="s">
        <v>326</v>
      </c>
      <c r="AG222" s="185" t="s">
        <v>327</v>
      </c>
      <c r="AH222" s="185" t="s">
        <v>328</v>
      </c>
      <c r="AI222" s="185" t="s">
        <v>329</v>
      </c>
      <c r="AJ222" s="185" t="s">
        <v>330</v>
      </c>
      <c r="AK222" s="185" t="s">
        <v>331</v>
      </c>
      <c r="AL222" s="185" t="s">
        <v>332</v>
      </c>
      <c r="AM222" s="185" t="s">
        <v>333</v>
      </c>
      <c r="AN222" s="185" t="s">
        <v>334</v>
      </c>
      <c r="AO222" s="185" t="s">
        <v>1097</v>
      </c>
      <c r="AP222" s="185" t="s">
        <v>336</v>
      </c>
      <c r="AQ222" s="185" t="s">
        <v>337</v>
      </c>
      <c r="AR222" s="185" t="s">
        <v>338</v>
      </c>
      <c r="AS222" s="185" t="s">
        <v>339</v>
      </c>
      <c r="AT222" s="185" t="s">
        <v>340</v>
      </c>
      <c r="AU222" s="185" t="s">
        <v>341</v>
      </c>
    </row>
    <row r="223" spans="1:47" x14ac:dyDescent="0.2">
      <c r="A223" s="77">
        <v>1</v>
      </c>
      <c r="B223" s="78" t="s">
        <v>1219</v>
      </c>
      <c r="C223" s="77" t="s">
        <v>239</v>
      </c>
      <c r="D223" s="77"/>
      <c r="E223" s="77">
        <v>457744</v>
      </c>
      <c r="F223" s="77">
        <v>0</v>
      </c>
      <c r="G223" s="77">
        <v>0</v>
      </c>
      <c r="H223" s="77">
        <v>2.4500000000000002</v>
      </c>
      <c r="I223" s="77">
        <v>7</v>
      </c>
      <c r="J223" s="77">
        <v>0</v>
      </c>
      <c r="K223" s="77">
        <v>0</v>
      </c>
      <c r="L223" s="77">
        <v>0</v>
      </c>
      <c r="M223" s="77">
        <v>7.1</v>
      </c>
      <c r="N223" s="77">
        <v>8</v>
      </c>
      <c r="O223" s="77">
        <v>2</v>
      </c>
      <c r="P223" s="77">
        <v>2</v>
      </c>
      <c r="Q223" s="77">
        <v>0</v>
      </c>
      <c r="R223" s="77">
        <v>2</v>
      </c>
      <c r="S223" s="77">
        <v>6</v>
      </c>
      <c r="T223" s="77">
        <v>0.28599999999999998</v>
      </c>
      <c r="U223" s="77">
        <v>1.36</v>
      </c>
      <c r="V223" s="77">
        <v>0</v>
      </c>
      <c r="W223" s="77">
        <v>0</v>
      </c>
      <c r="X223" s="77">
        <v>0</v>
      </c>
      <c r="Y223" s="77">
        <v>1</v>
      </c>
      <c r="Z223" s="77">
        <v>2</v>
      </c>
      <c r="AA223" s="77">
        <v>1</v>
      </c>
      <c r="AB223" s="77">
        <v>1</v>
      </c>
      <c r="AC223" s="77">
        <v>5</v>
      </c>
      <c r="AD223" s="77">
        <v>10</v>
      </c>
      <c r="AE223" s="77">
        <v>0</v>
      </c>
      <c r="AF223" s="77">
        <v>0</v>
      </c>
      <c r="AG223" s="77">
        <v>0</v>
      </c>
      <c r="AH223" s="77">
        <v>0</v>
      </c>
      <c r="AI223" s="77">
        <v>0</v>
      </c>
      <c r="AJ223" s="77">
        <v>31</v>
      </c>
      <c r="AK223" s="77">
        <v>102</v>
      </c>
      <c r="AL223" s="77" t="s">
        <v>342</v>
      </c>
      <c r="AM223" s="77">
        <v>0.5</v>
      </c>
      <c r="AN223" s="77">
        <v>0.32300000000000001</v>
      </c>
      <c r="AO223" s="77">
        <v>0.39300000000000002</v>
      </c>
      <c r="AP223" s="77">
        <v>0.71499999999999997</v>
      </c>
      <c r="AQ223" s="77">
        <v>7.36</v>
      </c>
      <c r="AR223" s="77">
        <v>2.4500000000000002</v>
      </c>
      <c r="AS223" s="77">
        <v>9.82</v>
      </c>
      <c r="AT223" s="77">
        <v>3</v>
      </c>
      <c r="AU223" s="77">
        <v>13.91</v>
      </c>
    </row>
    <row r="224" spans="1:47" x14ac:dyDescent="0.2">
      <c r="A224" s="77">
        <v>2</v>
      </c>
      <c r="B224" s="78" t="s">
        <v>836</v>
      </c>
      <c r="C224" s="77" t="s">
        <v>239</v>
      </c>
      <c r="D224" s="77"/>
      <c r="E224" s="77">
        <v>519151</v>
      </c>
      <c r="F224" s="77">
        <v>2</v>
      </c>
      <c r="G224" s="77">
        <v>0</v>
      </c>
      <c r="H224" s="77">
        <v>2.86</v>
      </c>
      <c r="I224" s="77">
        <v>25</v>
      </c>
      <c r="J224" s="77">
        <v>0</v>
      </c>
      <c r="K224" s="77">
        <v>0</v>
      </c>
      <c r="L224" s="77">
        <v>1</v>
      </c>
      <c r="M224" s="77">
        <v>28.1</v>
      </c>
      <c r="N224" s="77">
        <v>30</v>
      </c>
      <c r="O224" s="77">
        <v>10</v>
      </c>
      <c r="P224" s="77">
        <v>9</v>
      </c>
      <c r="Q224" s="77">
        <v>3</v>
      </c>
      <c r="R224" s="77">
        <v>8</v>
      </c>
      <c r="S224" s="77">
        <v>14</v>
      </c>
      <c r="T224" s="77">
        <v>0.27800000000000002</v>
      </c>
      <c r="U224" s="77">
        <v>1.34</v>
      </c>
      <c r="V224" s="77">
        <v>0</v>
      </c>
      <c r="W224" s="77">
        <v>0</v>
      </c>
      <c r="X224" s="77">
        <v>1</v>
      </c>
      <c r="Y224" s="77">
        <v>2</v>
      </c>
      <c r="Z224" s="77">
        <v>5</v>
      </c>
      <c r="AA224" s="77">
        <v>2</v>
      </c>
      <c r="AB224" s="77">
        <v>1</v>
      </c>
      <c r="AC224" s="77">
        <v>39</v>
      </c>
      <c r="AD224" s="77">
        <v>30</v>
      </c>
      <c r="AE224" s="77">
        <v>1</v>
      </c>
      <c r="AF224" s="77">
        <v>0</v>
      </c>
      <c r="AG224" s="77">
        <v>4</v>
      </c>
      <c r="AH224" s="77">
        <v>1</v>
      </c>
      <c r="AI224" s="77">
        <v>0</v>
      </c>
      <c r="AJ224" s="77">
        <v>122</v>
      </c>
      <c r="AK224" s="77">
        <v>387</v>
      </c>
      <c r="AL224" s="77">
        <v>1</v>
      </c>
      <c r="AM224" s="77">
        <v>1.3</v>
      </c>
      <c r="AN224" s="77">
        <v>0.32500000000000001</v>
      </c>
      <c r="AO224" s="77">
        <v>0.45400000000000001</v>
      </c>
      <c r="AP224" s="77">
        <v>0.77900000000000003</v>
      </c>
      <c r="AQ224" s="77">
        <v>4.45</v>
      </c>
      <c r="AR224" s="77">
        <v>2.54</v>
      </c>
      <c r="AS224" s="77">
        <v>9.5299999999999994</v>
      </c>
      <c r="AT224" s="77">
        <v>1.75</v>
      </c>
      <c r="AU224" s="77">
        <v>13.66</v>
      </c>
    </row>
    <row r="225" spans="1:47" x14ac:dyDescent="0.2">
      <c r="A225" s="77">
        <v>3</v>
      </c>
      <c r="B225" s="78" t="s">
        <v>1220</v>
      </c>
      <c r="C225" s="77" t="s">
        <v>239</v>
      </c>
      <c r="D225" s="77"/>
      <c r="E225" s="77">
        <v>592091</v>
      </c>
      <c r="F225" s="77">
        <v>1</v>
      </c>
      <c r="G225" s="77">
        <v>0</v>
      </c>
      <c r="H225" s="77">
        <v>3.27</v>
      </c>
      <c r="I225" s="77">
        <v>7</v>
      </c>
      <c r="J225" s="77">
        <v>0</v>
      </c>
      <c r="K225" s="77">
        <v>0</v>
      </c>
      <c r="L225" s="77">
        <v>0</v>
      </c>
      <c r="M225" s="77">
        <v>11</v>
      </c>
      <c r="N225" s="77">
        <v>14</v>
      </c>
      <c r="O225" s="77">
        <v>7</v>
      </c>
      <c r="P225" s="77">
        <v>4</v>
      </c>
      <c r="Q225" s="77">
        <v>2</v>
      </c>
      <c r="R225" s="77">
        <v>3</v>
      </c>
      <c r="S225" s="77">
        <v>5</v>
      </c>
      <c r="T225" s="77">
        <v>0.30399999999999999</v>
      </c>
      <c r="U225" s="77">
        <v>1.55</v>
      </c>
      <c r="V225" s="77">
        <v>0</v>
      </c>
      <c r="W225" s="77">
        <v>0</v>
      </c>
      <c r="X225" s="77">
        <v>0</v>
      </c>
      <c r="Y225" s="77">
        <v>0</v>
      </c>
      <c r="Z225" s="77">
        <v>1</v>
      </c>
      <c r="AA225" s="77">
        <v>0</v>
      </c>
      <c r="AB225" s="77">
        <v>0</v>
      </c>
      <c r="AC225" s="77">
        <v>8</v>
      </c>
      <c r="AD225" s="77">
        <v>19</v>
      </c>
      <c r="AE225" s="77">
        <v>0</v>
      </c>
      <c r="AF225" s="77">
        <v>0</v>
      </c>
      <c r="AG225" s="77">
        <v>1</v>
      </c>
      <c r="AH225" s="77">
        <v>1</v>
      </c>
      <c r="AI225" s="77">
        <v>0</v>
      </c>
      <c r="AJ225" s="77">
        <v>49</v>
      </c>
      <c r="AK225" s="77">
        <v>169</v>
      </c>
      <c r="AL225" s="77">
        <v>1</v>
      </c>
      <c r="AM225" s="77">
        <v>0.42</v>
      </c>
      <c r="AN225" s="77">
        <v>0.34699999999999998</v>
      </c>
      <c r="AO225" s="77">
        <v>0.52200000000000002</v>
      </c>
      <c r="AP225" s="77">
        <v>0.86899999999999999</v>
      </c>
      <c r="AQ225" s="77">
        <v>4.09</v>
      </c>
      <c r="AR225" s="77">
        <v>2.4500000000000002</v>
      </c>
      <c r="AS225" s="77">
        <v>11.45</v>
      </c>
      <c r="AT225" s="77">
        <v>1.67</v>
      </c>
      <c r="AU225" s="77">
        <v>15.36</v>
      </c>
    </row>
    <row r="226" spans="1:47" x14ac:dyDescent="0.2">
      <c r="A226" s="77">
        <v>4</v>
      </c>
      <c r="B226" s="78" t="s">
        <v>838</v>
      </c>
      <c r="C226" s="77" t="s">
        <v>239</v>
      </c>
      <c r="D226" s="77"/>
      <c r="E226" s="77">
        <v>488846</v>
      </c>
      <c r="F226" s="77">
        <v>3</v>
      </c>
      <c r="G226" s="77">
        <v>3</v>
      </c>
      <c r="H226" s="77">
        <v>3.31</v>
      </c>
      <c r="I226" s="77">
        <v>62</v>
      </c>
      <c r="J226" s="77">
        <v>0</v>
      </c>
      <c r="K226" s="77">
        <v>0</v>
      </c>
      <c r="L226" s="77">
        <v>4</v>
      </c>
      <c r="M226" s="77">
        <v>54.1</v>
      </c>
      <c r="N226" s="77">
        <v>52</v>
      </c>
      <c r="O226" s="77">
        <v>20</v>
      </c>
      <c r="P226" s="77">
        <v>20</v>
      </c>
      <c r="Q226" s="77">
        <v>6</v>
      </c>
      <c r="R226" s="77">
        <v>20</v>
      </c>
      <c r="S226" s="77">
        <v>33</v>
      </c>
      <c r="T226" s="77">
        <v>0.254</v>
      </c>
      <c r="U226" s="77">
        <v>1.33</v>
      </c>
      <c r="V226" s="77">
        <v>0</v>
      </c>
      <c r="W226" s="77">
        <v>0</v>
      </c>
      <c r="X226" s="77">
        <v>1</v>
      </c>
      <c r="Y226" s="77">
        <v>2</v>
      </c>
      <c r="Z226" s="77">
        <v>10</v>
      </c>
      <c r="AA226" s="77">
        <v>7</v>
      </c>
      <c r="AB226" s="77">
        <v>5</v>
      </c>
      <c r="AC226" s="77">
        <v>65</v>
      </c>
      <c r="AD226" s="77">
        <v>58</v>
      </c>
      <c r="AE226" s="77">
        <v>2</v>
      </c>
      <c r="AF226" s="77">
        <v>0</v>
      </c>
      <c r="AG226" s="77">
        <v>2</v>
      </c>
      <c r="AH226" s="77">
        <v>2</v>
      </c>
      <c r="AI226" s="77">
        <v>2</v>
      </c>
      <c r="AJ226" s="77">
        <v>229</v>
      </c>
      <c r="AK226" s="77">
        <v>873</v>
      </c>
      <c r="AL226" s="77">
        <v>0.5</v>
      </c>
      <c r="AM226" s="77">
        <v>1.1200000000000001</v>
      </c>
      <c r="AN226" s="77">
        <v>0.32</v>
      </c>
      <c r="AO226" s="77">
        <v>0.40500000000000003</v>
      </c>
      <c r="AP226" s="77">
        <v>0.72499999999999998</v>
      </c>
      <c r="AQ226" s="77">
        <v>5.47</v>
      </c>
      <c r="AR226" s="77">
        <v>3.31</v>
      </c>
      <c r="AS226" s="77">
        <v>8.61</v>
      </c>
      <c r="AT226" s="77">
        <v>1.65</v>
      </c>
      <c r="AU226" s="77">
        <v>16.07</v>
      </c>
    </row>
    <row r="227" spans="1:47" x14ac:dyDescent="0.2">
      <c r="A227" s="77">
        <v>5</v>
      </c>
      <c r="B227" s="78" t="s">
        <v>831</v>
      </c>
      <c r="C227" s="77" t="s">
        <v>239</v>
      </c>
      <c r="D227" s="77"/>
      <c r="E227" s="77">
        <v>573204</v>
      </c>
      <c r="F227" s="77">
        <v>2</v>
      </c>
      <c r="G227" s="77">
        <v>1</v>
      </c>
      <c r="H227" s="77">
        <v>3.4</v>
      </c>
      <c r="I227" s="77">
        <v>54</v>
      </c>
      <c r="J227" s="77">
        <v>0</v>
      </c>
      <c r="K227" s="77">
        <v>0</v>
      </c>
      <c r="L227" s="77">
        <v>1</v>
      </c>
      <c r="M227" s="77">
        <v>47.2</v>
      </c>
      <c r="N227" s="77">
        <v>51</v>
      </c>
      <c r="O227" s="77">
        <v>19</v>
      </c>
      <c r="P227" s="77">
        <v>18</v>
      </c>
      <c r="Q227" s="77">
        <v>3</v>
      </c>
      <c r="R227" s="77">
        <v>16</v>
      </c>
      <c r="S227" s="77">
        <v>35</v>
      </c>
      <c r="T227" s="77">
        <v>0.28000000000000003</v>
      </c>
      <c r="U227" s="77">
        <v>1.41</v>
      </c>
      <c r="V227" s="77">
        <v>0</v>
      </c>
      <c r="W227" s="77">
        <v>0</v>
      </c>
      <c r="X227" s="77">
        <v>1</v>
      </c>
      <c r="Y227" s="77">
        <v>1</v>
      </c>
      <c r="Z227" s="77">
        <v>7</v>
      </c>
      <c r="AA227" s="77">
        <v>7</v>
      </c>
      <c r="AB227" s="77">
        <v>2</v>
      </c>
      <c r="AC227" s="77">
        <v>39</v>
      </c>
      <c r="AD227" s="77">
        <v>64</v>
      </c>
      <c r="AE227" s="77">
        <v>0</v>
      </c>
      <c r="AF227" s="77">
        <v>0</v>
      </c>
      <c r="AG227" s="77">
        <v>5</v>
      </c>
      <c r="AH227" s="77">
        <v>1</v>
      </c>
      <c r="AI227" s="77">
        <v>1</v>
      </c>
      <c r="AJ227" s="77">
        <v>206</v>
      </c>
      <c r="AK227" s="77">
        <v>813</v>
      </c>
      <c r="AL227" s="77">
        <v>0.66700000000000004</v>
      </c>
      <c r="AM227" s="77">
        <v>0.61</v>
      </c>
      <c r="AN227" s="77">
        <v>0.33200000000000002</v>
      </c>
      <c r="AO227" s="77">
        <v>0.40699999999999997</v>
      </c>
      <c r="AP227" s="77">
        <v>0.73799999999999999</v>
      </c>
      <c r="AQ227" s="77">
        <v>6.61</v>
      </c>
      <c r="AR227" s="77">
        <v>3.02</v>
      </c>
      <c r="AS227" s="77">
        <v>9.6300000000000008</v>
      </c>
      <c r="AT227" s="77">
        <v>2.19</v>
      </c>
      <c r="AU227" s="77">
        <v>17.059999999999999</v>
      </c>
    </row>
    <row r="228" spans="1:47" x14ac:dyDescent="0.2">
      <c r="A228" s="77">
        <v>6</v>
      </c>
      <c r="B228" s="78" t="s">
        <v>858</v>
      </c>
      <c r="C228" s="77" t="s">
        <v>239</v>
      </c>
      <c r="D228" s="77"/>
      <c r="E228" s="77">
        <v>461833</v>
      </c>
      <c r="F228" s="77">
        <v>16</v>
      </c>
      <c r="G228" s="77">
        <v>10</v>
      </c>
      <c r="H228" s="77">
        <v>3.52</v>
      </c>
      <c r="I228" s="77">
        <v>32</v>
      </c>
      <c r="J228" s="77">
        <v>32</v>
      </c>
      <c r="K228" s="77">
        <v>0</v>
      </c>
      <c r="L228" s="77">
        <v>0</v>
      </c>
      <c r="M228" s="77">
        <v>209.2</v>
      </c>
      <c r="N228" s="77">
        <v>221</v>
      </c>
      <c r="O228" s="77">
        <v>88</v>
      </c>
      <c r="P228" s="77">
        <v>82</v>
      </c>
      <c r="Q228" s="77">
        <v>16</v>
      </c>
      <c r="R228" s="77">
        <v>16</v>
      </c>
      <c r="S228" s="77">
        <v>186</v>
      </c>
      <c r="T228" s="77">
        <v>0.26800000000000002</v>
      </c>
      <c r="U228" s="77">
        <v>1.1299999999999999</v>
      </c>
      <c r="V228" s="77">
        <v>1</v>
      </c>
      <c r="W228" s="77">
        <v>0</v>
      </c>
      <c r="X228" s="77">
        <v>5</v>
      </c>
      <c r="Y228" s="77">
        <v>1</v>
      </c>
      <c r="Z228" s="77">
        <v>0</v>
      </c>
      <c r="AA228" s="77">
        <v>0</v>
      </c>
      <c r="AB228" s="77">
        <v>16</v>
      </c>
      <c r="AC228" s="77">
        <v>167</v>
      </c>
      <c r="AD228" s="77">
        <v>260</v>
      </c>
      <c r="AE228" s="77">
        <v>1</v>
      </c>
      <c r="AF228" s="77">
        <v>0</v>
      </c>
      <c r="AG228" s="77">
        <v>14</v>
      </c>
      <c r="AH228" s="77">
        <v>1</v>
      </c>
      <c r="AI228" s="77">
        <v>0</v>
      </c>
      <c r="AJ228" s="77">
        <v>855</v>
      </c>
      <c r="AK228" s="77">
        <v>3046</v>
      </c>
      <c r="AL228" s="77">
        <v>0.61499999999999999</v>
      </c>
      <c r="AM228" s="77">
        <v>0.64</v>
      </c>
      <c r="AN228" s="77">
        <v>0.28399999999999997</v>
      </c>
      <c r="AO228" s="77">
        <v>0.39</v>
      </c>
      <c r="AP228" s="77">
        <v>0.67400000000000004</v>
      </c>
      <c r="AQ228" s="77">
        <v>7.98</v>
      </c>
      <c r="AR228" s="77">
        <v>0.69</v>
      </c>
      <c r="AS228" s="77">
        <v>9.49</v>
      </c>
      <c r="AT228" s="77">
        <v>11.63</v>
      </c>
      <c r="AU228" s="77">
        <v>14.53</v>
      </c>
    </row>
    <row r="229" spans="1:47" x14ac:dyDescent="0.2">
      <c r="A229" s="77">
        <v>7</v>
      </c>
      <c r="B229" s="78" t="s">
        <v>832</v>
      </c>
      <c r="C229" s="77" t="s">
        <v>239</v>
      </c>
      <c r="D229" s="77"/>
      <c r="E229" s="77">
        <v>450282</v>
      </c>
      <c r="F229" s="77">
        <v>4</v>
      </c>
      <c r="G229" s="77">
        <v>3</v>
      </c>
      <c r="H229" s="77">
        <v>3.65</v>
      </c>
      <c r="I229" s="77">
        <v>63</v>
      </c>
      <c r="J229" s="77">
        <v>0</v>
      </c>
      <c r="K229" s="77">
        <v>34</v>
      </c>
      <c r="L229" s="77">
        <v>41</v>
      </c>
      <c r="M229" s="77">
        <v>61.2</v>
      </c>
      <c r="N229" s="77">
        <v>62</v>
      </c>
      <c r="O229" s="77">
        <v>29</v>
      </c>
      <c r="P229" s="77">
        <v>25</v>
      </c>
      <c r="Q229" s="77">
        <v>7</v>
      </c>
      <c r="R229" s="77">
        <v>11</v>
      </c>
      <c r="S229" s="77">
        <v>66</v>
      </c>
      <c r="T229" s="77">
        <v>0.25800000000000001</v>
      </c>
      <c r="U229" s="77">
        <v>1.18</v>
      </c>
      <c r="V229" s="77">
        <v>0</v>
      </c>
      <c r="W229" s="77">
        <v>0</v>
      </c>
      <c r="X229" s="77">
        <v>2</v>
      </c>
      <c r="Y229" s="77">
        <v>2</v>
      </c>
      <c r="Z229" s="77">
        <v>56</v>
      </c>
      <c r="AA229" s="77">
        <v>0</v>
      </c>
      <c r="AB229" s="77">
        <v>2</v>
      </c>
      <c r="AC229" s="77">
        <v>46</v>
      </c>
      <c r="AD229" s="77">
        <v>73</v>
      </c>
      <c r="AE229" s="77">
        <v>3</v>
      </c>
      <c r="AF229" s="77">
        <v>0</v>
      </c>
      <c r="AG229" s="77">
        <v>2</v>
      </c>
      <c r="AH229" s="77">
        <v>2</v>
      </c>
      <c r="AI229" s="77">
        <v>1</v>
      </c>
      <c r="AJ229" s="77">
        <v>260</v>
      </c>
      <c r="AK229" s="77">
        <v>946</v>
      </c>
      <c r="AL229" s="77">
        <v>0.57099999999999995</v>
      </c>
      <c r="AM229" s="77">
        <v>0.63</v>
      </c>
      <c r="AN229" s="77">
        <v>0.29099999999999998</v>
      </c>
      <c r="AO229" s="77">
        <v>0.42899999999999999</v>
      </c>
      <c r="AP229" s="77">
        <v>0.72</v>
      </c>
      <c r="AQ229" s="77">
        <v>9.6300000000000008</v>
      </c>
      <c r="AR229" s="77">
        <v>1.61</v>
      </c>
      <c r="AS229" s="77">
        <v>9.0500000000000007</v>
      </c>
      <c r="AT229" s="77">
        <v>6</v>
      </c>
      <c r="AU229" s="77">
        <v>15.34</v>
      </c>
    </row>
    <row r="230" spans="1:47" x14ac:dyDescent="0.2">
      <c r="A230" s="77">
        <v>8</v>
      </c>
      <c r="B230" s="78" t="s">
        <v>475</v>
      </c>
      <c r="C230" s="77" t="s">
        <v>239</v>
      </c>
      <c r="D230" s="77"/>
      <c r="E230" s="77">
        <v>407825</v>
      </c>
      <c r="F230" s="77">
        <v>0</v>
      </c>
      <c r="G230" s="77">
        <v>1</v>
      </c>
      <c r="H230" s="77">
        <v>3.86</v>
      </c>
      <c r="I230" s="77">
        <v>27</v>
      </c>
      <c r="J230" s="77">
        <v>0</v>
      </c>
      <c r="K230" s="77">
        <v>0</v>
      </c>
      <c r="L230" s="77">
        <v>1</v>
      </c>
      <c r="M230" s="77">
        <v>28</v>
      </c>
      <c r="N230" s="77">
        <v>30</v>
      </c>
      <c r="O230" s="77">
        <v>12</v>
      </c>
      <c r="P230" s="77">
        <v>12</v>
      </c>
      <c r="Q230" s="77">
        <v>1</v>
      </c>
      <c r="R230" s="77">
        <v>10</v>
      </c>
      <c r="S230" s="77">
        <v>12</v>
      </c>
      <c r="T230" s="77">
        <v>0.27300000000000002</v>
      </c>
      <c r="U230" s="77">
        <v>1.43</v>
      </c>
      <c r="V230" s="77">
        <v>0</v>
      </c>
      <c r="W230" s="77">
        <v>0</v>
      </c>
      <c r="X230" s="77">
        <v>1</v>
      </c>
      <c r="Y230" s="77">
        <v>3</v>
      </c>
      <c r="Z230" s="77">
        <v>11</v>
      </c>
      <c r="AA230" s="77">
        <v>3</v>
      </c>
      <c r="AB230" s="77">
        <v>2</v>
      </c>
      <c r="AC230" s="77">
        <v>33</v>
      </c>
      <c r="AD230" s="77">
        <v>38</v>
      </c>
      <c r="AE230" s="77">
        <v>3</v>
      </c>
      <c r="AF230" s="77">
        <v>0</v>
      </c>
      <c r="AG230" s="77">
        <v>2</v>
      </c>
      <c r="AH230" s="77">
        <v>0</v>
      </c>
      <c r="AI230" s="77">
        <v>0</v>
      </c>
      <c r="AJ230" s="77">
        <v>124</v>
      </c>
      <c r="AK230" s="77">
        <v>440</v>
      </c>
      <c r="AL230" s="77">
        <v>0</v>
      </c>
      <c r="AM230" s="77">
        <v>0.87</v>
      </c>
      <c r="AN230" s="77">
        <v>0.33300000000000002</v>
      </c>
      <c r="AO230" s="77">
        <v>0.373</v>
      </c>
      <c r="AP230" s="77">
        <v>0.70599999999999996</v>
      </c>
      <c r="AQ230" s="77">
        <v>3.86</v>
      </c>
      <c r="AR230" s="77">
        <v>3.21</v>
      </c>
      <c r="AS230" s="77">
        <v>9.64</v>
      </c>
      <c r="AT230" s="77">
        <v>1.2</v>
      </c>
      <c r="AU230" s="77">
        <v>15.71</v>
      </c>
    </row>
    <row r="231" spans="1:47" x14ac:dyDescent="0.2">
      <c r="A231" s="77">
        <v>9</v>
      </c>
      <c r="B231" s="78" t="s">
        <v>837</v>
      </c>
      <c r="C231" s="77" t="s">
        <v>239</v>
      </c>
      <c r="D231" s="77"/>
      <c r="E231" s="77">
        <v>502272</v>
      </c>
      <c r="F231" s="77">
        <v>5</v>
      </c>
      <c r="G231" s="77">
        <v>6</v>
      </c>
      <c r="H231" s="77">
        <v>3.98</v>
      </c>
      <c r="I231" s="77">
        <v>73</v>
      </c>
      <c r="J231" s="77">
        <v>0</v>
      </c>
      <c r="K231" s="77">
        <v>1</v>
      </c>
      <c r="L231" s="77">
        <v>5</v>
      </c>
      <c r="M231" s="77">
        <v>63.1</v>
      </c>
      <c r="N231" s="77">
        <v>64</v>
      </c>
      <c r="O231" s="77">
        <v>29</v>
      </c>
      <c r="P231" s="77">
        <v>28</v>
      </c>
      <c r="Q231" s="77">
        <v>7</v>
      </c>
      <c r="R231" s="77">
        <v>10</v>
      </c>
      <c r="S231" s="77">
        <v>51</v>
      </c>
      <c r="T231" s="77">
        <v>0.26200000000000001</v>
      </c>
      <c r="U231" s="77">
        <v>1.17</v>
      </c>
      <c r="V231" s="77">
        <v>0</v>
      </c>
      <c r="W231" s="77">
        <v>0</v>
      </c>
      <c r="X231" s="77">
        <v>0</v>
      </c>
      <c r="Y231" s="77">
        <v>0</v>
      </c>
      <c r="Z231" s="77">
        <v>15</v>
      </c>
      <c r="AA231" s="77">
        <v>26</v>
      </c>
      <c r="AB231" s="77">
        <v>5</v>
      </c>
      <c r="AC231" s="77">
        <v>51</v>
      </c>
      <c r="AD231" s="77">
        <v>84</v>
      </c>
      <c r="AE231" s="77">
        <v>2</v>
      </c>
      <c r="AF231" s="77">
        <v>0</v>
      </c>
      <c r="AG231" s="77">
        <v>1</v>
      </c>
      <c r="AH231" s="77">
        <v>0</v>
      </c>
      <c r="AI231" s="77">
        <v>0</v>
      </c>
      <c r="AJ231" s="77">
        <v>260</v>
      </c>
      <c r="AK231" s="77">
        <v>987</v>
      </c>
      <c r="AL231" s="77">
        <v>0.45500000000000002</v>
      </c>
      <c r="AM231" s="77">
        <v>0.61</v>
      </c>
      <c r="AN231" s="77">
        <v>0.28699999999999998</v>
      </c>
      <c r="AO231" s="77">
        <v>0.41799999999999998</v>
      </c>
      <c r="AP231" s="77">
        <v>0.70499999999999996</v>
      </c>
      <c r="AQ231" s="77">
        <v>7.25</v>
      </c>
      <c r="AR231" s="77">
        <v>1.42</v>
      </c>
      <c r="AS231" s="77">
        <v>9.09</v>
      </c>
      <c r="AT231" s="77">
        <v>5.0999999999999996</v>
      </c>
      <c r="AU231" s="77">
        <v>15.58</v>
      </c>
    </row>
    <row r="232" spans="1:47" x14ac:dyDescent="0.2">
      <c r="A232" s="77">
        <v>10</v>
      </c>
      <c r="B232" s="78" t="s">
        <v>834</v>
      </c>
      <c r="C232" s="77" t="s">
        <v>239</v>
      </c>
      <c r="D232" s="77"/>
      <c r="E232" s="77">
        <v>454537</v>
      </c>
      <c r="F232" s="77">
        <v>3</v>
      </c>
      <c r="G232" s="77">
        <v>5</v>
      </c>
      <c r="H232" s="77">
        <v>4.3600000000000003</v>
      </c>
      <c r="I232" s="77">
        <v>68</v>
      </c>
      <c r="J232" s="77">
        <v>0</v>
      </c>
      <c r="K232" s="77">
        <v>3</v>
      </c>
      <c r="L232" s="77">
        <v>4</v>
      </c>
      <c r="M232" s="77">
        <v>64</v>
      </c>
      <c r="N232" s="77">
        <v>58</v>
      </c>
      <c r="O232" s="77">
        <v>34</v>
      </c>
      <c r="P232" s="77">
        <v>31</v>
      </c>
      <c r="Q232" s="77">
        <v>6</v>
      </c>
      <c r="R232" s="77">
        <v>25</v>
      </c>
      <c r="S232" s="77">
        <v>46</v>
      </c>
      <c r="T232" s="77">
        <v>0.24099999999999999</v>
      </c>
      <c r="U232" s="77">
        <v>1.3</v>
      </c>
      <c r="V232" s="77">
        <v>0</v>
      </c>
      <c r="W232" s="77">
        <v>0</v>
      </c>
      <c r="X232" s="77">
        <v>3</v>
      </c>
      <c r="Y232" s="77">
        <v>3</v>
      </c>
      <c r="Z232" s="77">
        <v>21</v>
      </c>
      <c r="AA232" s="77">
        <v>14</v>
      </c>
      <c r="AB232" s="77">
        <v>6</v>
      </c>
      <c r="AC232" s="77">
        <v>58</v>
      </c>
      <c r="AD232" s="77">
        <v>82</v>
      </c>
      <c r="AE232" s="77">
        <v>1</v>
      </c>
      <c r="AF232" s="77">
        <v>0</v>
      </c>
      <c r="AG232" s="77">
        <v>10</v>
      </c>
      <c r="AH232" s="77">
        <v>0</v>
      </c>
      <c r="AI232" s="77">
        <v>1</v>
      </c>
      <c r="AJ232" s="77">
        <v>272</v>
      </c>
      <c r="AK232" s="77">
        <v>1013</v>
      </c>
      <c r="AL232" s="77">
        <v>0.375</v>
      </c>
      <c r="AM232" s="77">
        <v>0.71</v>
      </c>
      <c r="AN232" s="77">
        <v>0.316</v>
      </c>
      <c r="AO232" s="77">
        <v>0.36499999999999999</v>
      </c>
      <c r="AP232" s="77">
        <v>0.68100000000000005</v>
      </c>
      <c r="AQ232" s="77">
        <v>6.47</v>
      </c>
      <c r="AR232" s="77">
        <v>3.52</v>
      </c>
      <c r="AS232" s="77">
        <v>8.16</v>
      </c>
      <c r="AT232" s="77">
        <v>1.84</v>
      </c>
      <c r="AU232" s="77">
        <v>15.83</v>
      </c>
    </row>
    <row r="233" spans="1:47" x14ac:dyDescent="0.2">
      <c r="A233" s="77">
        <v>11</v>
      </c>
      <c r="B233" s="78" t="s">
        <v>841</v>
      </c>
      <c r="C233" s="77" t="s">
        <v>239</v>
      </c>
      <c r="D233" s="77"/>
      <c r="E233" s="77">
        <v>502043</v>
      </c>
      <c r="F233" s="77">
        <v>13</v>
      </c>
      <c r="G233" s="77">
        <v>12</v>
      </c>
      <c r="H233" s="77">
        <v>4.47</v>
      </c>
      <c r="I233" s="77">
        <v>31</v>
      </c>
      <c r="J233" s="77">
        <v>31</v>
      </c>
      <c r="K233" s="77">
        <v>0</v>
      </c>
      <c r="L233" s="77">
        <v>0</v>
      </c>
      <c r="M233" s="77">
        <v>179.1</v>
      </c>
      <c r="N233" s="77">
        <v>178</v>
      </c>
      <c r="O233" s="77">
        <v>91</v>
      </c>
      <c r="P233" s="77">
        <v>89</v>
      </c>
      <c r="Q233" s="77">
        <v>12</v>
      </c>
      <c r="R233" s="77">
        <v>57</v>
      </c>
      <c r="S233" s="77">
        <v>107</v>
      </c>
      <c r="T233" s="77">
        <v>0.25800000000000001</v>
      </c>
      <c r="U233" s="77">
        <v>1.31</v>
      </c>
      <c r="V233" s="77">
        <v>0</v>
      </c>
      <c r="W233" s="77">
        <v>0</v>
      </c>
      <c r="X233" s="77">
        <v>2</v>
      </c>
      <c r="Y233" s="77">
        <v>0</v>
      </c>
      <c r="Z233" s="77">
        <v>0</v>
      </c>
      <c r="AA233" s="77">
        <v>0</v>
      </c>
      <c r="AB233" s="77">
        <v>22</v>
      </c>
      <c r="AC233" s="77">
        <v>268</v>
      </c>
      <c r="AD233" s="77">
        <v>145</v>
      </c>
      <c r="AE233" s="77">
        <v>11</v>
      </c>
      <c r="AF233" s="77">
        <v>0</v>
      </c>
      <c r="AG233" s="77">
        <v>7</v>
      </c>
      <c r="AH233" s="77">
        <v>4</v>
      </c>
      <c r="AI233" s="77">
        <v>2</v>
      </c>
      <c r="AJ233" s="77">
        <v>757</v>
      </c>
      <c r="AK233" s="77">
        <v>2800</v>
      </c>
      <c r="AL233" s="77">
        <v>0.52</v>
      </c>
      <c r="AM233" s="77">
        <v>1.85</v>
      </c>
      <c r="AN233" s="77">
        <v>0.315</v>
      </c>
      <c r="AO233" s="77">
        <v>0.36499999999999999</v>
      </c>
      <c r="AP233" s="77">
        <v>0.67900000000000005</v>
      </c>
      <c r="AQ233" s="77">
        <v>5.37</v>
      </c>
      <c r="AR233" s="77">
        <v>2.86</v>
      </c>
      <c r="AS233" s="77">
        <v>8.93</v>
      </c>
      <c r="AT233" s="77">
        <v>1.88</v>
      </c>
      <c r="AU233" s="77">
        <v>15.61</v>
      </c>
    </row>
    <row r="234" spans="1:47" x14ac:dyDescent="0.2">
      <c r="A234" s="77">
        <v>12</v>
      </c>
      <c r="B234" s="78" t="s">
        <v>835</v>
      </c>
      <c r="C234" s="77" t="s">
        <v>239</v>
      </c>
      <c r="D234" s="77"/>
      <c r="E234" s="77">
        <v>465679</v>
      </c>
      <c r="F234" s="77">
        <v>2</v>
      </c>
      <c r="G234" s="77">
        <v>5</v>
      </c>
      <c r="H234" s="77">
        <v>4.5999999999999996</v>
      </c>
      <c r="I234" s="77">
        <v>30</v>
      </c>
      <c r="J234" s="77">
        <v>8</v>
      </c>
      <c r="K234" s="77">
        <v>0</v>
      </c>
      <c r="L234" s="77">
        <v>0</v>
      </c>
      <c r="M234" s="77">
        <v>92</v>
      </c>
      <c r="N234" s="77">
        <v>92</v>
      </c>
      <c r="O234" s="77">
        <v>49</v>
      </c>
      <c r="P234" s="77">
        <v>47</v>
      </c>
      <c r="Q234" s="77">
        <v>9</v>
      </c>
      <c r="R234" s="77">
        <v>41</v>
      </c>
      <c r="S234" s="77">
        <v>74</v>
      </c>
      <c r="T234" s="77">
        <v>0.26100000000000001</v>
      </c>
      <c r="U234" s="77">
        <v>1.45</v>
      </c>
      <c r="V234" s="77">
        <v>0</v>
      </c>
      <c r="W234" s="77">
        <v>0</v>
      </c>
      <c r="X234" s="77">
        <v>10</v>
      </c>
      <c r="Y234" s="77">
        <v>1</v>
      </c>
      <c r="Z234" s="77">
        <v>8</v>
      </c>
      <c r="AA234" s="77">
        <v>1</v>
      </c>
      <c r="AB234" s="77">
        <v>11</v>
      </c>
      <c r="AC234" s="77">
        <v>119</v>
      </c>
      <c r="AD234" s="77">
        <v>72</v>
      </c>
      <c r="AE234" s="77">
        <v>8</v>
      </c>
      <c r="AF234" s="77">
        <v>3</v>
      </c>
      <c r="AG234" s="77">
        <v>10</v>
      </c>
      <c r="AH234" s="77">
        <v>1</v>
      </c>
      <c r="AI234" s="77">
        <v>0</v>
      </c>
      <c r="AJ234" s="77">
        <v>408</v>
      </c>
      <c r="AK234" s="77">
        <v>1565</v>
      </c>
      <c r="AL234" s="77">
        <v>0.28599999999999998</v>
      </c>
      <c r="AM234" s="77">
        <v>1.65</v>
      </c>
      <c r="AN234" s="77">
        <v>0.35099999999999998</v>
      </c>
      <c r="AO234" s="77">
        <v>0.39500000000000002</v>
      </c>
      <c r="AP234" s="77">
        <v>0.746</v>
      </c>
      <c r="AQ234" s="77">
        <v>7.24</v>
      </c>
      <c r="AR234" s="77">
        <v>4.01</v>
      </c>
      <c r="AS234" s="77">
        <v>9</v>
      </c>
      <c r="AT234" s="77">
        <v>1.8</v>
      </c>
      <c r="AU234" s="77">
        <v>17.010000000000002</v>
      </c>
    </row>
    <row r="235" spans="1:47" x14ac:dyDescent="0.2">
      <c r="A235" s="77">
        <v>13</v>
      </c>
      <c r="B235" s="78" t="s">
        <v>833</v>
      </c>
      <c r="C235" s="77" t="s">
        <v>239</v>
      </c>
      <c r="D235" s="77"/>
      <c r="E235" s="77">
        <v>461872</v>
      </c>
      <c r="F235" s="77">
        <v>3</v>
      </c>
      <c r="G235" s="77">
        <v>2</v>
      </c>
      <c r="H235" s="77">
        <v>4.5999999999999996</v>
      </c>
      <c r="I235" s="77">
        <v>50</v>
      </c>
      <c r="J235" s="77">
        <v>4</v>
      </c>
      <c r="K235" s="77">
        <v>0</v>
      </c>
      <c r="L235" s="77">
        <v>1</v>
      </c>
      <c r="M235" s="77">
        <v>86</v>
      </c>
      <c r="N235" s="77">
        <v>100</v>
      </c>
      <c r="O235" s="77">
        <v>48</v>
      </c>
      <c r="P235" s="77">
        <v>44</v>
      </c>
      <c r="Q235" s="77">
        <v>5</v>
      </c>
      <c r="R235" s="77">
        <v>28</v>
      </c>
      <c r="S235" s="77">
        <v>47</v>
      </c>
      <c r="T235" s="77">
        <v>0.28799999999999998</v>
      </c>
      <c r="U235" s="77">
        <v>1.49</v>
      </c>
      <c r="V235" s="77">
        <v>0</v>
      </c>
      <c r="W235" s="77">
        <v>0</v>
      </c>
      <c r="X235" s="77">
        <v>0</v>
      </c>
      <c r="Y235" s="77">
        <v>5</v>
      </c>
      <c r="Z235" s="77">
        <v>11</v>
      </c>
      <c r="AA235" s="77">
        <v>3</v>
      </c>
      <c r="AB235" s="77">
        <v>11</v>
      </c>
      <c r="AC235" s="77">
        <v>101</v>
      </c>
      <c r="AD235" s="77">
        <v>102</v>
      </c>
      <c r="AE235" s="77">
        <v>0</v>
      </c>
      <c r="AF235" s="77">
        <v>2</v>
      </c>
      <c r="AG235" s="77">
        <v>2</v>
      </c>
      <c r="AH235" s="77">
        <v>0</v>
      </c>
      <c r="AI235" s="77">
        <v>0</v>
      </c>
      <c r="AJ235" s="77">
        <v>378</v>
      </c>
      <c r="AK235" s="77">
        <v>1405</v>
      </c>
      <c r="AL235" s="77">
        <v>0.6</v>
      </c>
      <c r="AM235" s="77">
        <v>0.99</v>
      </c>
      <c r="AN235" s="77">
        <v>0.34</v>
      </c>
      <c r="AO235" s="77">
        <v>0.41199999999999998</v>
      </c>
      <c r="AP235" s="77">
        <v>0.752</v>
      </c>
      <c r="AQ235" s="77">
        <v>4.92</v>
      </c>
      <c r="AR235" s="77">
        <v>2.93</v>
      </c>
      <c r="AS235" s="77">
        <v>10.47</v>
      </c>
      <c r="AT235" s="77">
        <v>1.68</v>
      </c>
      <c r="AU235" s="77">
        <v>16.34</v>
      </c>
    </row>
    <row r="236" spans="1:47" x14ac:dyDescent="0.2">
      <c r="A236" s="77">
        <v>14</v>
      </c>
      <c r="B236" s="78" t="s">
        <v>632</v>
      </c>
      <c r="C236" s="77" t="s">
        <v>239</v>
      </c>
      <c r="D236" s="77"/>
      <c r="E236" s="77">
        <v>453241</v>
      </c>
      <c r="F236" s="77">
        <v>0</v>
      </c>
      <c r="G236" s="77">
        <v>1</v>
      </c>
      <c r="H236" s="77">
        <v>4.7300000000000004</v>
      </c>
      <c r="I236" s="77">
        <v>3</v>
      </c>
      <c r="J236" s="77">
        <v>3</v>
      </c>
      <c r="K236" s="77">
        <v>0</v>
      </c>
      <c r="L236" s="77">
        <v>0</v>
      </c>
      <c r="M236" s="77">
        <v>13.1</v>
      </c>
      <c r="N236" s="77">
        <v>17</v>
      </c>
      <c r="O236" s="77">
        <v>7</v>
      </c>
      <c r="P236" s="77">
        <v>7</v>
      </c>
      <c r="Q236" s="77">
        <v>2</v>
      </c>
      <c r="R236" s="77">
        <v>9</v>
      </c>
      <c r="S236" s="77">
        <v>12</v>
      </c>
      <c r="T236" s="77">
        <v>0.315</v>
      </c>
      <c r="U236" s="77">
        <v>1.95</v>
      </c>
      <c r="V236" s="77">
        <v>0</v>
      </c>
      <c r="W236" s="77">
        <v>0</v>
      </c>
      <c r="X236" s="77">
        <v>0</v>
      </c>
      <c r="Y236" s="77">
        <v>0</v>
      </c>
      <c r="Z236" s="77">
        <v>0</v>
      </c>
      <c r="AA236" s="77">
        <v>0</v>
      </c>
      <c r="AB236" s="77">
        <v>1</v>
      </c>
      <c r="AC236" s="77">
        <v>17</v>
      </c>
      <c r="AD236" s="77">
        <v>9</v>
      </c>
      <c r="AE236" s="77">
        <v>1</v>
      </c>
      <c r="AF236" s="77">
        <v>0</v>
      </c>
      <c r="AG236" s="77">
        <v>1</v>
      </c>
      <c r="AH236" s="77">
        <v>1</v>
      </c>
      <c r="AI236" s="77">
        <v>1</v>
      </c>
      <c r="AJ236" s="77">
        <v>64</v>
      </c>
      <c r="AK236" s="77">
        <v>254</v>
      </c>
      <c r="AL236" s="77">
        <v>0</v>
      </c>
      <c r="AM236" s="77">
        <v>1.89</v>
      </c>
      <c r="AN236" s="77">
        <v>0.41299999999999998</v>
      </c>
      <c r="AO236" s="77">
        <v>0.48099999999999998</v>
      </c>
      <c r="AP236" s="77">
        <v>0.89400000000000002</v>
      </c>
      <c r="AQ236" s="77">
        <v>8.1</v>
      </c>
      <c r="AR236" s="77">
        <v>6.08</v>
      </c>
      <c r="AS236" s="77">
        <v>11.48</v>
      </c>
      <c r="AT236" s="77">
        <v>1.33</v>
      </c>
      <c r="AU236" s="77">
        <v>19.05</v>
      </c>
    </row>
    <row r="237" spans="1:47" x14ac:dyDescent="0.2">
      <c r="A237" s="77">
        <v>15</v>
      </c>
      <c r="B237" s="78" t="s">
        <v>830</v>
      </c>
      <c r="C237" s="77" t="s">
        <v>239</v>
      </c>
      <c r="D237" s="77"/>
      <c r="E237" s="77">
        <v>543859</v>
      </c>
      <c r="F237" s="77">
        <v>0</v>
      </c>
      <c r="G237" s="77">
        <v>0</v>
      </c>
      <c r="H237" s="77">
        <v>4.74</v>
      </c>
      <c r="I237" s="77">
        <v>25</v>
      </c>
      <c r="J237" s="77">
        <v>0</v>
      </c>
      <c r="K237" s="77">
        <v>0</v>
      </c>
      <c r="L237" s="77">
        <v>0</v>
      </c>
      <c r="M237" s="77">
        <v>19</v>
      </c>
      <c r="N237" s="77">
        <v>23</v>
      </c>
      <c r="O237" s="77">
        <v>13</v>
      </c>
      <c r="P237" s="77">
        <v>10</v>
      </c>
      <c r="Q237" s="77">
        <v>2</v>
      </c>
      <c r="R237" s="77">
        <v>6</v>
      </c>
      <c r="S237" s="77">
        <v>16</v>
      </c>
      <c r="T237" s="77">
        <v>0.307</v>
      </c>
      <c r="U237" s="77">
        <v>1.53</v>
      </c>
      <c r="V237" s="77">
        <v>0</v>
      </c>
      <c r="W237" s="77">
        <v>0</v>
      </c>
      <c r="X237" s="77">
        <v>2</v>
      </c>
      <c r="Y237" s="77">
        <v>0</v>
      </c>
      <c r="Z237" s="77">
        <v>8</v>
      </c>
      <c r="AA237" s="77">
        <v>4</v>
      </c>
      <c r="AB237" s="77">
        <v>2</v>
      </c>
      <c r="AC237" s="77">
        <v>20</v>
      </c>
      <c r="AD237" s="77">
        <v>19</v>
      </c>
      <c r="AE237" s="77">
        <v>1</v>
      </c>
      <c r="AF237" s="77">
        <v>0</v>
      </c>
      <c r="AG237" s="77">
        <v>4</v>
      </c>
      <c r="AH237" s="77">
        <v>0</v>
      </c>
      <c r="AI237" s="77">
        <v>1</v>
      </c>
      <c r="AJ237" s="77">
        <v>87</v>
      </c>
      <c r="AK237" s="77">
        <v>332</v>
      </c>
      <c r="AL237" s="77" t="s">
        <v>342</v>
      </c>
      <c r="AM237" s="77">
        <v>1.05</v>
      </c>
      <c r="AN237" s="77">
        <v>0.36899999999999999</v>
      </c>
      <c r="AO237" s="77">
        <v>0.45300000000000001</v>
      </c>
      <c r="AP237" s="77">
        <v>0.82199999999999995</v>
      </c>
      <c r="AQ237" s="77">
        <v>7.58</v>
      </c>
      <c r="AR237" s="77">
        <v>2.84</v>
      </c>
      <c r="AS237" s="77">
        <v>10.89</v>
      </c>
      <c r="AT237" s="77">
        <v>2.67</v>
      </c>
      <c r="AU237" s="77">
        <v>17.47</v>
      </c>
    </row>
    <row r="238" spans="1:47" x14ac:dyDescent="0.2">
      <c r="A238" s="77">
        <v>16</v>
      </c>
      <c r="B238" s="78" t="s">
        <v>839</v>
      </c>
      <c r="C238" s="77" t="s">
        <v>239</v>
      </c>
      <c r="D238" s="77"/>
      <c r="E238" s="77">
        <v>429781</v>
      </c>
      <c r="F238" s="77">
        <v>5</v>
      </c>
      <c r="G238" s="77">
        <v>13</v>
      </c>
      <c r="H238" s="77">
        <v>4.9400000000000004</v>
      </c>
      <c r="I238" s="77">
        <v>23</v>
      </c>
      <c r="J238" s="77">
        <v>23</v>
      </c>
      <c r="K238" s="77">
        <v>0</v>
      </c>
      <c r="L238" s="77">
        <v>0</v>
      </c>
      <c r="M238" s="77">
        <v>129.1</v>
      </c>
      <c r="N238" s="77">
        <v>157</v>
      </c>
      <c r="O238" s="77">
        <v>76</v>
      </c>
      <c r="P238" s="77">
        <v>71</v>
      </c>
      <c r="Q238" s="77">
        <v>13</v>
      </c>
      <c r="R238" s="77">
        <v>32</v>
      </c>
      <c r="S238" s="77">
        <v>61</v>
      </c>
      <c r="T238" s="77">
        <v>0.29699999999999999</v>
      </c>
      <c r="U238" s="77">
        <v>1.46</v>
      </c>
      <c r="V238" s="77">
        <v>0</v>
      </c>
      <c r="W238" s="77">
        <v>0</v>
      </c>
      <c r="X238" s="77">
        <v>5</v>
      </c>
      <c r="Y238" s="77">
        <v>1</v>
      </c>
      <c r="Z238" s="77">
        <v>0</v>
      </c>
      <c r="AA238" s="77">
        <v>0</v>
      </c>
      <c r="AB238" s="77">
        <v>9</v>
      </c>
      <c r="AC238" s="77">
        <v>151</v>
      </c>
      <c r="AD238" s="77">
        <v>166</v>
      </c>
      <c r="AE238" s="77">
        <v>3</v>
      </c>
      <c r="AF238" s="77">
        <v>1</v>
      </c>
      <c r="AG238" s="77">
        <v>7</v>
      </c>
      <c r="AH238" s="77">
        <v>0</v>
      </c>
      <c r="AI238" s="77">
        <v>0</v>
      </c>
      <c r="AJ238" s="77">
        <v>572</v>
      </c>
      <c r="AK238" s="77">
        <v>2122</v>
      </c>
      <c r="AL238" s="77">
        <v>0.27800000000000002</v>
      </c>
      <c r="AM238" s="77">
        <v>0.91</v>
      </c>
      <c r="AN238" s="77">
        <v>0.34</v>
      </c>
      <c r="AO238" s="77">
        <v>0.44600000000000001</v>
      </c>
      <c r="AP238" s="77">
        <v>0.78600000000000003</v>
      </c>
      <c r="AQ238" s="77">
        <v>4.24</v>
      </c>
      <c r="AR238" s="77">
        <v>2.23</v>
      </c>
      <c r="AS238" s="77">
        <v>10.93</v>
      </c>
      <c r="AT238" s="77">
        <v>1.91</v>
      </c>
      <c r="AU238" s="77">
        <v>16.41</v>
      </c>
    </row>
    <row r="239" spans="1:47" x14ac:dyDescent="0.2">
      <c r="A239" s="77">
        <v>17</v>
      </c>
      <c r="B239" s="78" t="s">
        <v>1221</v>
      </c>
      <c r="C239" s="77" t="s">
        <v>239</v>
      </c>
      <c r="D239" s="77"/>
      <c r="E239" s="77">
        <v>464416</v>
      </c>
      <c r="F239" s="77">
        <v>2</v>
      </c>
      <c r="G239" s="77">
        <v>5</v>
      </c>
      <c r="H239" s="77">
        <v>5.07</v>
      </c>
      <c r="I239" s="77">
        <v>11</v>
      </c>
      <c r="J239" s="77">
        <v>11</v>
      </c>
      <c r="K239" s="77">
        <v>0</v>
      </c>
      <c r="L239" s="77">
        <v>0</v>
      </c>
      <c r="M239" s="77">
        <v>60.1</v>
      </c>
      <c r="N239" s="77">
        <v>66</v>
      </c>
      <c r="O239" s="77">
        <v>37</v>
      </c>
      <c r="P239" s="77">
        <v>34</v>
      </c>
      <c r="Q239" s="77">
        <v>8</v>
      </c>
      <c r="R239" s="77">
        <v>14</v>
      </c>
      <c r="S239" s="77">
        <v>50</v>
      </c>
      <c r="T239" s="77">
        <v>0.27800000000000002</v>
      </c>
      <c r="U239" s="77">
        <v>1.33</v>
      </c>
      <c r="V239" s="77">
        <v>0</v>
      </c>
      <c r="W239" s="77">
        <v>0</v>
      </c>
      <c r="X239" s="77">
        <v>1</v>
      </c>
      <c r="Y239" s="77">
        <v>0</v>
      </c>
      <c r="Z239" s="77">
        <v>0</v>
      </c>
      <c r="AA239" s="77">
        <v>0</v>
      </c>
      <c r="AB239" s="77">
        <v>2</v>
      </c>
      <c r="AC239" s="77">
        <v>45</v>
      </c>
      <c r="AD239" s="77">
        <v>82</v>
      </c>
      <c r="AE239" s="77">
        <v>2</v>
      </c>
      <c r="AF239" s="77">
        <v>0</v>
      </c>
      <c r="AG239" s="77">
        <v>3</v>
      </c>
      <c r="AH239" s="77">
        <v>1</v>
      </c>
      <c r="AI239" s="77">
        <v>1</v>
      </c>
      <c r="AJ239" s="77">
        <v>258</v>
      </c>
      <c r="AK239" s="77">
        <v>1012</v>
      </c>
      <c r="AL239" s="77">
        <v>0.28599999999999998</v>
      </c>
      <c r="AM239" s="77">
        <v>0.55000000000000004</v>
      </c>
      <c r="AN239" s="77">
        <v>0.316</v>
      </c>
      <c r="AO239" s="77">
        <v>0.443</v>
      </c>
      <c r="AP239" s="77">
        <v>0.75900000000000001</v>
      </c>
      <c r="AQ239" s="77">
        <v>7.46</v>
      </c>
      <c r="AR239" s="77">
        <v>2.09</v>
      </c>
      <c r="AS239" s="77">
        <v>9.85</v>
      </c>
      <c r="AT239" s="77">
        <v>3.57</v>
      </c>
      <c r="AU239" s="77">
        <v>16.77</v>
      </c>
    </row>
    <row r="240" spans="1:47" x14ac:dyDescent="0.2">
      <c r="A240" s="77">
        <v>18</v>
      </c>
      <c r="B240" s="78" t="s">
        <v>538</v>
      </c>
      <c r="C240" s="77" t="s">
        <v>239</v>
      </c>
      <c r="D240" s="77"/>
      <c r="E240" s="77">
        <v>445060</v>
      </c>
      <c r="F240" s="77">
        <v>6</v>
      </c>
      <c r="G240" s="77">
        <v>12</v>
      </c>
      <c r="H240" s="77">
        <v>5.38</v>
      </c>
      <c r="I240" s="77">
        <v>27</v>
      </c>
      <c r="J240" s="77">
        <v>27</v>
      </c>
      <c r="K240" s="77">
        <v>0</v>
      </c>
      <c r="L240" s="77">
        <v>0</v>
      </c>
      <c r="M240" s="77">
        <v>159</v>
      </c>
      <c r="N240" s="77">
        <v>203</v>
      </c>
      <c r="O240" s="77">
        <v>96</v>
      </c>
      <c r="P240" s="77">
        <v>95</v>
      </c>
      <c r="Q240" s="77">
        <v>22</v>
      </c>
      <c r="R240" s="77">
        <v>38</v>
      </c>
      <c r="S240" s="77">
        <v>115</v>
      </c>
      <c r="T240" s="77">
        <v>0.316</v>
      </c>
      <c r="U240" s="77">
        <v>1.52</v>
      </c>
      <c r="V240" s="77">
        <v>1</v>
      </c>
      <c r="W240" s="77">
        <v>0</v>
      </c>
      <c r="X240" s="77">
        <v>5</v>
      </c>
      <c r="Y240" s="77">
        <v>1</v>
      </c>
      <c r="Z240" s="77">
        <v>0</v>
      </c>
      <c r="AA240" s="77">
        <v>0</v>
      </c>
      <c r="AB240" s="77">
        <v>16</v>
      </c>
      <c r="AC240" s="77">
        <v>162</v>
      </c>
      <c r="AD240" s="77">
        <v>172</v>
      </c>
      <c r="AE240" s="77">
        <v>5</v>
      </c>
      <c r="AF240" s="77">
        <v>0</v>
      </c>
      <c r="AG240" s="77">
        <v>16</v>
      </c>
      <c r="AH240" s="77">
        <v>5</v>
      </c>
      <c r="AI240" s="77">
        <v>2</v>
      </c>
      <c r="AJ240" s="77">
        <v>695</v>
      </c>
      <c r="AK240" s="77">
        <v>2641</v>
      </c>
      <c r="AL240" s="77">
        <v>0.33300000000000002</v>
      </c>
      <c r="AM240" s="77">
        <v>0.94</v>
      </c>
      <c r="AN240" s="77">
        <v>0.35599999999999998</v>
      </c>
      <c r="AO240" s="77">
        <v>0.505</v>
      </c>
      <c r="AP240" s="77">
        <v>0.86099999999999999</v>
      </c>
      <c r="AQ240" s="77">
        <v>6.51</v>
      </c>
      <c r="AR240" s="77">
        <v>2.15</v>
      </c>
      <c r="AS240" s="77">
        <v>11.49</v>
      </c>
      <c r="AT240" s="77">
        <v>3.03</v>
      </c>
      <c r="AU240" s="77">
        <v>16.61</v>
      </c>
    </row>
    <row r="241" spans="1:47" x14ac:dyDescent="0.2">
      <c r="A241" s="77">
        <v>19</v>
      </c>
      <c r="B241" s="78" t="s">
        <v>871</v>
      </c>
      <c r="C241" s="77" t="s">
        <v>239</v>
      </c>
      <c r="D241" s="77"/>
      <c r="E241" s="77">
        <v>543548</v>
      </c>
      <c r="F241" s="77">
        <v>0</v>
      </c>
      <c r="G241" s="77">
        <v>1</v>
      </c>
      <c r="H241" s="77">
        <v>7.06</v>
      </c>
      <c r="I241" s="77">
        <v>6</v>
      </c>
      <c r="J241" s="77">
        <v>5</v>
      </c>
      <c r="K241" s="77">
        <v>0</v>
      </c>
      <c r="L241" s="77">
        <v>0</v>
      </c>
      <c r="M241" s="77">
        <v>21.2</v>
      </c>
      <c r="N241" s="77">
        <v>37</v>
      </c>
      <c r="O241" s="77">
        <v>21</v>
      </c>
      <c r="P241" s="77">
        <v>17</v>
      </c>
      <c r="Q241" s="77">
        <v>4</v>
      </c>
      <c r="R241" s="77">
        <v>11</v>
      </c>
      <c r="S241" s="77">
        <v>14</v>
      </c>
      <c r="T241" s="77">
        <v>0.36299999999999999</v>
      </c>
      <c r="U241" s="77">
        <v>2.2200000000000002</v>
      </c>
      <c r="V241" s="77">
        <v>0</v>
      </c>
      <c r="W241" s="77">
        <v>0</v>
      </c>
      <c r="X241" s="77">
        <v>1</v>
      </c>
      <c r="Y241" s="77">
        <v>0</v>
      </c>
      <c r="Z241" s="77">
        <v>1</v>
      </c>
      <c r="AA241" s="77">
        <v>0</v>
      </c>
      <c r="AB241" s="77">
        <v>2</v>
      </c>
      <c r="AC241" s="77">
        <v>26</v>
      </c>
      <c r="AD241" s="77">
        <v>25</v>
      </c>
      <c r="AE241" s="77">
        <v>0</v>
      </c>
      <c r="AF241" s="77">
        <v>0</v>
      </c>
      <c r="AG241" s="77">
        <v>3</v>
      </c>
      <c r="AH241" s="77">
        <v>2</v>
      </c>
      <c r="AI241" s="77">
        <v>1</v>
      </c>
      <c r="AJ241" s="77">
        <v>114</v>
      </c>
      <c r="AK241" s="77">
        <v>431</v>
      </c>
      <c r="AL241" s="77">
        <v>0</v>
      </c>
      <c r="AM241" s="77">
        <v>1.04</v>
      </c>
      <c r="AN241" s="77">
        <v>0.43</v>
      </c>
      <c r="AO241" s="77">
        <v>0.53900000000000003</v>
      </c>
      <c r="AP241" s="77">
        <v>0.96899999999999997</v>
      </c>
      <c r="AQ241" s="77">
        <v>5.82</v>
      </c>
      <c r="AR241" s="77">
        <v>4.57</v>
      </c>
      <c r="AS241" s="77">
        <v>15.37</v>
      </c>
      <c r="AT241" s="77">
        <v>1.27</v>
      </c>
      <c r="AU241" s="77">
        <v>19.89</v>
      </c>
    </row>
    <row r="242" spans="1:47" x14ac:dyDescent="0.2">
      <c r="A242" s="77">
        <v>20</v>
      </c>
      <c r="B242" s="78" t="s">
        <v>1222</v>
      </c>
      <c r="C242" s="77" t="s">
        <v>239</v>
      </c>
      <c r="D242" s="77"/>
      <c r="E242" s="77">
        <v>500902</v>
      </c>
      <c r="F242" s="77">
        <v>0</v>
      </c>
      <c r="G242" s="77">
        <v>1</v>
      </c>
      <c r="H242" s="77">
        <v>7.11</v>
      </c>
      <c r="I242" s="77">
        <v>7</v>
      </c>
      <c r="J242" s="77">
        <v>0</v>
      </c>
      <c r="K242" s="77">
        <v>0</v>
      </c>
      <c r="L242" s="77">
        <v>0</v>
      </c>
      <c r="M242" s="77">
        <v>6.1</v>
      </c>
      <c r="N242" s="77">
        <v>6</v>
      </c>
      <c r="O242" s="77">
        <v>5</v>
      </c>
      <c r="P242" s="77">
        <v>5</v>
      </c>
      <c r="Q242" s="77">
        <v>2</v>
      </c>
      <c r="R242" s="77">
        <v>3</v>
      </c>
      <c r="S242" s="77">
        <v>5</v>
      </c>
      <c r="T242" s="77">
        <v>0.26100000000000001</v>
      </c>
      <c r="U242" s="77">
        <v>1.42</v>
      </c>
      <c r="V242" s="77">
        <v>0</v>
      </c>
      <c r="W242" s="77">
        <v>0</v>
      </c>
      <c r="X242" s="77">
        <v>0</v>
      </c>
      <c r="Y242" s="77">
        <v>0</v>
      </c>
      <c r="Z242" s="77">
        <v>2</v>
      </c>
      <c r="AA242" s="77">
        <v>0</v>
      </c>
      <c r="AB242" s="77">
        <v>1</v>
      </c>
      <c r="AC242" s="77">
        <v>5</v>
      </c>
      <c r="AD242" s="77">
        <v>8</v>
      </c>
      <c r="AE242" s="77">
        <v>2</v>
      </c>
      <c r="AF242" s="77">
        <v>0</v>
      </c>
      <c r="AG242" s="77">
        <v>0</v>
      </c>
      <c r="AH242" s="77">
        <v>0</v>
      </c>
      <c r="AI242" s="77">
        <v>0</v>
      </c>
      <c r="AJ242" s="77">
        <v>27</v>
      </c>
      <c r="AK242" s="77">
        <v>123</v>
      </c>
      <c r="AL242" s="77">
        <v>0</v>
      </c>
      <c r="AM242" s="77">
        <v>0.63</v>
      </c>
      <c r="AN242" s="77">
        <v>0.33300000000000002</v>
      </c>
      <c r="AO242" s="77">
        <v>0.60899999999999999</v>
      </c>
      <c r="AP242" s="77">
        <v>0.94199999999999995</v>
      </c>
      <c r="AQ242" s="77">
        <v>7.11</v>
      </c>
      <c r="AR242" s="77">
        <v>4.26</v>
      </c>
      <c r="AS242" s="77">
        <v>8.5299999999999994</v>
      </c>
      <c r="AT242" s="77">
        <v>1.67</v>
      </c>
      <c r="AU242" s="77">
        <v>19.420000000000002</v>
      </c>
    </row>
    <row r="243" spans="1:47" x14ac:dyDescent="0.2">
      <c r="A243" s="77">
        <v>21</v>
      </c>
      <c r="B243" s="78" t="s">
        <v>1223</v>
      </c>
      <c r="C243" s="77" t="s">
        <v>239</v>
      </c>
      <c r="D243" s="77"/>
      <c r="E243" s="77">
        <v>592244</v>
      </c>
      <c r="F243" s="77">
        <v>0</v>
      </c>
      <c r="G243" s="77">
        <v>2</v>
      </c>
      <c r="H243" s="77">
        <v>7.13</v>
      </c>
      <c r="I243" s="77">
        <v>7</v>
      </c>
      <c r="J243" s="77">
        <v>4</v>
      </c>
      <c r="K243" s="77">
        <v>0</v>
      </c>
      <c r="L243" s="77">
        <v>0</v>
      </c>
      <c r="M243" s="77">
        <v>24</v>
      </c>
      <c r="N243" s="77">
        <v>31</v>
      </c>
      <c r="O243" s="77">
        <v>20</v>
      </c>
      <c r="P243" s="77">
        <v>19</v>
      </c>
      <c r="Q243" s="77">
        <v>5</v>
      </c>
      <c r="R243" s="77">
        <v>8</v>
      </c>
      <c r="S243" s="77">
        <v>22</v>
      </c>
      <c r="T243" s="77">
        <v>0.307</v>
      </c>
      <c r="U243" s="77">
        <v>1.63</v>
      </c>
      <c r="V243" s="77">
        <v>0</v>
      </c>
      <c r="W243" s="77">
        <v>0</v>
      </c>
      <c r="X243" s="77">
        <v>1</v>
      </c>
      <c r="Y243" s="77">
        <v>0</v>
      </c>
      <c r="Z243" s="77">
        <v>2</v>
      </c>
      <c r="AA243" s="77">
        <v>0</v>
      </c>
      <c r="AB243" s="77">
        <v>0</v>
      </c>
      <c r="AC243" s="77">
        <v>29</v>
      </c>
      <c r="AD243" s="77">
        <v>21</v>
      </c>
      <c r="AE243" s="77">
        <v>0</v>
      </c>
      <c r="AF243" s="77">
        <v>0</v>
      </c>
      <c r="AG243" s="77">
        <v>0</v>
      </c>
      <c r="AH243" s="77">
        <v>0</v>
      </c>
      <c r="AI243" s="77">
        <v>0</v>
      </c>
      <c r="AJ243" s="77">
        <v>112</v>
      </c>
      <c r="AK243" s="77">
        <v>394</v>
      </c>
      <c r="AL243" s="77">
        <v>0</v>
      </c>
      <c r="AM243" s="77">
        <v>1.38</v>
      </c>
      <c r="AN243" s="77">
        <v>0.35699999999999998</v>
      </c>
      <c r="AO243" s="77">
        <v>0.54500000000000004</v>
      </c>
      <c r="AP243" s="77">
        <v>0.90200000000000002</v>
      </c>
      <c r="AQ243" s="77">
        <v>8.25</v>
      </c>
      <c r="AR243" s="77">
        <v>3</v>
      </c>
      <c r="AS243" s="77">
        <v>11.62</v>
      </c>
      <c r="AT243" s="77">
        <v>2.75</v>
      </c>
      <c r="AU243" s="77">
        <v>16.420000000000002</v>
      </c>
    </row>
    <row r="244" spans="1:47" x14ac:dyDescent="0.2">
      <c r="A244" s="77">
        <v>22</v>
      </c>
      <c r="B244" s="78" t="s">
        <v>1224</v>
      </c>
      <c r="C244" s="77" t="s">
        <v>239</v>
      </c>
      <c r="D244" s="77"/>
      <c r="E244" s="77">
        <v>543507</v>
      </c>
      <c r="F244" s="77">
        <v>3</v>
      </c>
      <c r="G244" s="77">
        <v>6</v>
      </c>
      <c r="H244" s="77">
        <v>7.88</v>
      </c>
      <c r="I244" s="77">
        <v>10</v>
      </c>
      <c r="J244" s="77">
        <v>9</v>
      </c>
      <c r="K244" s="77">
        <v>0</v>
      </c>
      <c r="L244" s="77">
        <v>0</v>
      </c>
      <c r="M244" s="77">
        <v>45.2</v>
      </c>
      <c r="N244" s="77">
        <v>59</v>
      </c>
      <c r="O244" s="77">
        <v>41</v>
      </c>
      <c r="P244" s="77">
        <v>40</v>
      </c>
      <c r="Q244" s="77">
        <v>7</v>
      </c>
      <c r="R244" s="77">
        <v>22</v>
      </c>
      <c r="S244" s="77">
        <v>44</v>
      </c>
      <c r="T244" s="77">
        <v>0.314</v>
      </c>
      <c r="U244" s="77">
        <v>1.77</v>
      </c>
      <c r="V244" s="77">
        <v>0</v>
      </c>
      <c r="W244" s="77">
        <v>0</v>
      </c>
      <c r="X244" s="77">
        <v>2</v>
      </c>
      <c r="Y244" s="77">
        <v>1</v>
      </c>
      <c r="Z244" s="77">
        <v>0</v>
      </c>
      <c r="AA244" s="77">
        <v>0</v>
      </c>
      <c r="AB244" s="77">
        <v>3</v>
      </c>
      <c r="AC244" s="77">
        <v>37</v>
      </c>
      <c r="AD244" s="77">
        <v>49</v>
      </c>
      <c r="AE244" s="77">
        <v>3</v>
      </c>
      <c r="AF244" s="77">
        <v>0</v>
      </c>
      <c r="AG244" s="77">
        <v>1</v>
      </c>
      <c r="AH244" s="77">
        <v>0</v>
      </c>
      <c r="AI244" s="77">
        <v>0</v>
      </c>
      <c r="AJ244" s="77">
        <v>213</v>
      </c>
      <c r="AK244" s="77">
        <v>839</v>
      </c>
      <c r="AL244" s="77">
        <v>0.33300000000000002</v>
      </c>
      <c r="AM244" s="77">
        <v>0.76</v>
      </c>
      <c r="AN244" s="77">
        <v>0.39</v>
      </c>
      <c r="AO244" s="77">
        <v>0.51100000000000001</v>
      </c>
      <c r="AP244" s="77">
        <v>0.9</v>
      </c>
      <c r="AQ244" s="77">
        <v>8.67</v>
      </c>
      <c r="AR244" s="77">
        <v>4.34</v>
      </c>
      <c r="AS244" s="77">
        <v>11.63</v>
      </c>
      <c r="AT244" s="77">
        <v>2</v>
      </c>
      <c r="AU244" s="77">
        <v>18.37</v>
      </c>
    </row>
    <row r="245" spans="1:47" x14ac:dyDescent="0.2">
      <c r="A245" s="77">
        <v>23</v>
      </c>
      <c r="B245" s="78" t="s">
        <v>840</v>
      </c>
      <c r="C245" s="77" t="s">
        <v>239</v>
      </c>
      <c r="D245" s="77"/>
      <c r="E245" s="77">
        <v>460059</v>
      </c>
      <c r="F245" s="77">
        <v>0</v>
      </c>
      <c r="G245" s="77">
        <v>3</v>
      </c>
      <c r="H245" s="77">
        <v>7.99</v>
      </c>
      <c r="I245" s="77">
        <v>5</v>
      </c>
      <c r="J245" s="77">
        <v>5</v>
      </c>
      <c r="K245" s="77">
        <v>0</v>
      </c>
      <c r="L245" s="77">
        <v>0</v>
      </c>
      <c r="M245" s="77">
        <v>23.2</v>
      </c>
      <c r="N245" s="77">
        <v>29</v>
      </c>
      <c r="O245" s="77">
        <v>23</v>
      </c>
      <c r="P245" s="77">
        <v>21</v>
      </c>
      <c r="Q245" s="77">
        <v>5</v>
      </c>
      <c r="R245" s="77">
        <v>18</v>
      </c>
      <c r="S245" s="77">
        <v>10</v>
      </c>
      <c r="T245" s="77">
        <v>0.30499999999999999</v>
      </c>
      <c r="U245" s="77">
        <v>1.99</v>
      </c>
      <c r="V245" s="77">
        <v>0</v>
      </c>
      <c r="W245" s="77">
        <v>0</v>
      </c>
      <c r="X245" s="77">
        <v>2</v>
      </c>
      <c r="Y245" s="77">
        <v>0</v>
      </c>
      <c r="Z245" s="77">
        <v>0</v>
      </c>
      <c r="AA245" s="77">
        <v>0</v>
      </c>
      <c r="AB245" s="77">
        <v>0</v>
      </c>
      <c r="AC245" s="77">
        <v>29</v>
      </c>
      <c r="AD245" s="77">
        <v>31</v>
      </c>
      <c r="AE245" s="77">
        <v>1</v>
      </c>
      <c r="AF245" s="77">
        <v>0</v>
      </c>
      <c r="AG245" s="77">
        <v>5</v>
      </c>
      <c r="AH245" s="77">
        <v>0</v>
      </c>
      <c r="AI245" s="77">
        <v>0</v>
      </c>
      <c r="AJ245" s="77">
        <v>119</v>
      </c>
      <c r="AK245" s="77">
        <v>457</v>
      </c>
      <c r="AL245" s="77">
        <v>0</v>
      </c>
      <c r="AM245" s="77">
        <v>0.94</v>
      </c>
      <c r="AN245" s="77">
        <v>0.41899999999999998</v>
      </c>
      <c r="AO245" s="77">
        <v>0.505</v>
      </c>
      <c r="AP245" s="77">
        <v>0.92400000000000004</v>
      </c>
      <c r="AQ245" s="77">
        <v>3.8</v>
      </c>
      <c r="AR245" s="77">
        <v>6.85</v>
      </c>
      <c r="AS245" s="77">
        <v>11.03</v>
      </c>
      <c r="AT245" s="77">
        <v>0.56000000000000005</v>
      </c>
      <c r="AU245" s="77">
        <v>19.309999999999999</v>
      </c>
    </row>
    <row r="246" spans="1:47" x14ac:dyDescent="0.2">
      <c r="A246" s="186"/>
      <c r="B246"/>
      <c r="F246"/>
      <c r="H246"/>
      <c r="I246"/>
      <c r="J246"/>
      <c r="K246"/>
      <c r="L246"/>
      <c r="M246"/>
      <c r="R246"/>
      <c r="S246"/>
      <c r="T246"/>
      <c r="U246"/>
      <c r="W246"/>
      <c r="X246"/>
      <c r="AK246"/>
      <c r="AL246"/>
      <c r="AM246"/>
      <c r="AN246"/>
      <c r="AO246"/>
      <c r="AP246"/>
      <c r="AQ246"/>
      <c r="AR246"/>
      <c r="AS246"/>
      <c r="AT246"/>
      <c r="AU246"/>
    </row>
    <row r="247" spans="1:47" ht="25.5" x14ac:dyDescent="0.2">
      <c r="A247" s="185" t="s">
        <v>150</v>
      </c>
      <c r="B247" s="185" t="s">
        <v>151</v>
      </c>
      <c r="C247" s="185" t="s">
        <v>245</v>
      </c>
      <c r="D247" s="185"/>
      <c r="E247" s="185" t="s">
        <v>300</v>
      </c>
      <c r="F247" s="185" t="s">
        <v>301</v>
      </c>
      <c r="G247" s="185" t="s">
        <v>302</v>
      </c>
      <c r="H247" s="185" t="s">
        <v>152</v>
      </c>
      <c r="I247" s="185" t="s">
        <v>303</v>
      </c>
      <c r="J247" s="185" t="s">
        <v>304</v>
      </c>
      <c r="K247" s="185" t="s">
        <v>305</v>
      </c>
      <c r="L247" s="185" t="s">
        <v>306</v>
      </c>
      <c r="M247" s="185" t="s">
        <v>307</v>
      </c>
      <c r="N247" s="185" t="s">
        <v>308</v>
      </c>
      <c r="O247" s="185" t="s">
        <v>309</v>
      </c>
      <c r="P247" s="185" t="s">
        <v>310</v>
      </c>
      <c r="Q247" s="185" t="s">
        <v>311</v>
      </c>
      <c r="R247" s="185" t="s">
        <v>312</v>
      </c>
      <c r="S247" s="185" t="s">
        <v>313</v>
      </c>
      <c r="T247" s="185" t="s">
        <v>314</v>
      </c>
      <c r="U247" s="185" t="s">
        <v>315</v>
      </c>
      <c r="V247" s="185" t="s">
        <v>316</v>
      </c>
      <c r="W247" s="185" t="s">
        <v>317</v>
      </c>
      <c r="X247" s="185" t="s">
        <v>318</v>
      </c>
      <c r="Y247" s="185" t="s">
        <v>319</v>
      </c>
      <c r="Z247" s="185" t="s">
        <v>320</v>
      </c>
      <c r="AA247" s="185" t="s">
        <v>321</v>
      </c>
      <c r="AB247" s="185" t="s">
        <v>322</v>
      </c>
      <c r="AC247" s="185" t="s">
        <v>323</v>
      </c>
      <c r="AD247" s="185" t="s">
        <v>324</v>
      </c>
      <c r="AE247" s="185" t="s">
        <v>325</v>
      </c>
      <c r="AF247" s="185" t="s">
        <v>326</v>
      </c>
      <c r="AG247" s="185" t="s">
        <v>327</v>
      </c>
      <c r="AH247" s="185" t="s">
        <v>328</v>
      </c>
      <c r="AI247" s="185" t="s">
        <v>329</v>
      </c>
      <c r="AJ247" s="185" t="s">
        <v>330</v>
      </c>
      <c r="AK247" s="185" t="s">
        <v>331</v>
      </c>
      <c r="AL247" s="185" t="s">
        <v>332</v>
      </c>
      <c r="AM247" s="185" t="s">
        <v>333</v>
      </c>
      <c r="AN247" s="185" t="s">
        <v>334</v>
      </c>
      <c r="AO247" s="185" t="s">
        <v>1097</v>
      </c>
      <c r="AP247" s="185" t="s">
        <v>336</v>
      </c>
      <c r="AQ247" s="185" t="s">
        <v>337</v>
      </c>
      <c r="AR247" s="185" t="s">
        <v>338</v>
      </c>
      <c r="AS247" s="185" t="s">
        <v>339</v>
      </c>
      <c r="AT247" s="185" t="s">
        <v>340</v>
      </c>
      <c r="AU247" s="185" t="s">
        <v>341</v>
      </c>
    </row>
    <row r="248" spans="1:47" x14ac:dyDescent="0.2">
      <c r="A248" s="77">
        <v>1</v>
      </c>
      <c r="B248" s="78" t="s">
        <v>520</v>
      </c>
      <c r="C248" s="77" t="s">
        <v>240</v>
      </c>
      <c r="D248" s="77"/>
      <c r="E248" s="77">
        <v>489189</v>
      </c>
      <c r="F248" s="77">
        <v>0</v>
      </c>
      <c r="G248" s="77">
        <v>0</v>
      </c>
      <c r="H248" s="77">
        <v>0</v>
      </c>
      <c r="I248" s="77">
        <v>9</v>
      </c>
      <c r="J248" s="77">
        <v>0</v>
      </c>
      <c r="K248" s="77">
        <v>0</v>
      </c>
      <c r="L248" s="77">
        <v>0</v>
      </c>
      <c r="M248" s="77">
        <v>3.2</v>
      </c>
      <c r="N248" s="77">
        <v>2</v>
      </c>
      <c r="O248" s="77">
        <v>0</v>
      </c>
      <c r="P248" s="77">
        <v>0</v>
      </c>
      <c r="Q248" s="77">
        <v>0</v>
      </c>
      <c r="R248" s="77">
        <v>0</v>
      </c>
      <c r="S248" s="77">
        <v>2</v>
      </c>
      <c r="T248" s="77">
        <v>0.182</v>
      </c>
      <c r="U248" s="77">
        <v>0.55000000000000004</v>
      </c>
      <c r="V248" s="77">
        <v>0</v>
      </c>
      <c r="W248" s="77">
        <v>0</v>
      </c>
      <c r="X248" s="77">
        <v>0</v>
      </c>
      <c r="Y248" s="77">
        <v>0</v>
      </c>
      <c r="Z248" s="77">
        <v>0</v>
      </c>
      <c r="AA248" s="77">
        <v>1</v>
      </c>
      <c r="AB248" s="77">
        <v>1</v>
      </c>
      <c r="AC248" s="77">
        <v>5</v>
      </c>
      <c r="AD248" s="77">
        <v>3</v>
      </c>
      <c r="AE248" s="77">
        <v>0</v>
      </c>
      <c r="AF248" s="77">
        <v>0</v>
      </c>
      <c r="AG248" s="77">
        <v>0</v>
      </c>
      <c r="AH248" s="77">
        <v>0</v>
      </c>
      <c r="AI248" s="77">
        <v>0</v>
      </c>
      <c r="AJ248" s="77">
        <v>12</v>
      </c>
      <c r="AK248" s="77">
        <v>49</v>
      </c>
      <c r="AL248" s="77" t="s">
        <v>342</v>
      </c>
      <c r="AM248" s="77">
        <v>1.67</v>
      </c>
      <c r="AN248" s="77">
        <v>0.182</v>
      </c>
      <c r="AO248" s="77">
        <v>0.27300000000000002</v>
      </c>
      <c r="AP248" s="77">
        <v>0.45500000000000002</v>
      </c>
      <c r="AQ248" s="77">
        <v>4.91</v>
      </c>
      <c r="AR248" s="77">
        <v>0</v>
      </c>
      <c r="AS248" s="77">
        <v>4.91</v>
      </c>
      <c r="AT248" s="77" t="s">
        <v>342</v>
      </c>
      <c r="AU248" s="77">
        <v>13.36</v>
      </c>
    </row>
    <row r="249" spans="1:47" x14ac:dyDescent="0.2">
      <c r="A249" s="77">
        <v>2</v>
      </c>
      <c r="B249" s="78" t="s">
        <v>859</v>
      </c>
      <c r="C249" s="77" t="s">
        <v>240</v>
      </c>
      <c r="D249" s="77"/>
      <c r="E249" s="77">
        <v>476454</v>
      </c>
      <c r="F249" s="77">
        <v>5</v>
      </c>
      <c r="G249" s="77">
        <v>0</v>
      </c>
      <c r="H249" s="77">
        <v>1.4</v>
      </c>
      <c r="I249" s="77">
        <v>70</v>
      </c>
      <c r="J249" s="77">
        <v>0</v>
      </c>
      <c r="K249" s="77">
        <v>1</v>
      </c>
      <c r="L249" s="77">
        <v>5</v>
      </c>
      <c r="M249" s="77">
        <v>90</v>
      </c>
      <c r="N249" s="77">
        <v>46</v>
      </c>
      <c r="O249" s="77">
        <v>15</v>
      </c>
      <c r="P249" s="77">
        <v>14</v>
      </c>
      <c r="Q249" s="77">
        <v>4</v>
      </c>
      <c r="R249" s="77">
        <v>24</v>
      </c>
      <c r="S249" s="77">
        <v>135</v>
      </c>
      <c r="T249" s="77">
        <v>0.14899999999999999</v>
      </c>
      <c r="U249" s="77">
        <v>0.78</v>
      </c>
      <c r="V249" s="77">
        <v>0</v>
      </c>
      <c r="W249" s="77">
        <v>0</v>
      </c>
      <c r="X249" s="77">
        <v>4</v>
      </c>
      <c r="Y249" s="77">
        <v>1</v>
      </c>
      <c r="Z249" s="77">
        <v>8</v>
      </c>
      <c r="AA249" s="77">
        <v>22</v>
      </c>
      <c r="AB249" s="77">
        <v>1</v>
      </c>
      <c r="AC249" s="77">
        <v>68</v>
      </c>
      <c r="AD249" s="77">
        <v>64</v>
      </c>
      <c r="AE249" s="77">
        <v>2</v>
      </c>
      <c r="AF249" s="77">
        <v>1</v>
      </c>
      <c r="AG249" s="77">
        <v>12</v>
      </c>
      <c r="AH249" s="77">
        <v>3</v>
      </c>
      <c r="AI249" s="77">
        <v>1</v>
      </c>
      <c r="AJ249" s="77">
        <v>341</v>
      </c>
      <c r="AK249" s="77">
        <v>1365</v>
      </c>
      <c r="AL249" s="77">
        <v>1</v>
      </c>
      <c r="AM249" s="77">
        <v>1.06</v>
      </c>
      <c r="AN249" s="77">
        <v>0.218</v>
      </c>
      <c r="AO249" s="77">
        <v>0.224</v>
      </c>
      <c r="AP249" s="77">
        <v>0.442</v>
      </c>
      <c r="AQ249" s="77">
        <v>13.5</v>
      </c>
      <c r="AR249" s="77">
        <v>2.4</v>
      </c>
      <c r="AS249" s="77">
        <v>4.5999999999999996</v>
      </c>
      <c r="AT249" s="77">
        <v>5.63</v>
      </c>
      <c r="AU249" s="77">
        <v>15.17</v>
      </c>
    </row>
    <row r="250" spans="1:47" x14ac:dyDescent="0.2">
      <c r="A250" s="77">
        <v>3</v>
      </c>
      <c r="B250" s="78" t="s">
        <v>763</v>
      </c>
      <c r="C250" s="77" t="s">
        <v>240</v>
      </c>
      <c r="D250" s="77"/>
      <c r="E250" s="77">
        <v>448179</v>
      </c>
      <c r="F250" s="77">
        <v>0</v>
      </c>
      <c r="G250" s="77">
        <v>0</v>
      </c>
      <c r="H250" s="77">
        <v>1.69</v>
      </c>
      <c r="I250" s="77">
        <v>14</v>
      </c>
      <c r="J250" s="77">
        <v>0</v>
      </c>
      <c r="K250" s="77">
        <v>0</v>
      </c>
      <c r="L250" s="77">
        <v>0</v>
      </c>
      <c r="M250" s="77">
        <v>5.0999999999999996</v>
      </c>
      <c r="N250" s="77">
        <v>6</v>
      </c>
      <c r="O250" s="77">
        <v>1</v>
      </c>
      <c r="P250" s="77">
        <v>1</v>
      </c>
      <c r="Q250" s="77">
        <v>0</v>
      </c>
      <c r="R250" s="77">
        <v>3</v>
      </c>
      <c r="S250" s="77">
        <v>9</v>
      </c>
      <c r="T250" s="77">
        <v>0.28599999999999998</v>
      </c>
      <c r="U250" s="77">
        <v>1.69</v>
      </c>
      <c r="V250" s="77">
        <v>0</v>
      </c>
      <c r="W250" s="77">
        <v>0</v>
      </c>
      <c r="X250" s="77">
        <v>1</v>
      </c>
      <c r="Y250" s="77">
        <v>1</v>
      </c>
      <c r="Z250" s="77">
        <v>2</v>
      </c>
      <c r="AA250" s="77">
        <v>1</v>
      </c>
      <c r="AB250" s="77">
        <v>1</v>
      </c>
      <c r="AC250" s="77">
        <v>3</v>
      </c>
      <c r="AD250" s="77">
        <v>3</v>
      </c>
      <c r="AE250" s="77">
        <v>0</v>
      </c>
      <c r="AF250" s="77">
        <v>0</v>
      </c>
      <c r="AG250" s="77">
        <v>2</v>
      </c>
      <c r="AH250" s="77">
        <v>0</v>
      </c>
      <c r="AI250" s="77">
        <v>0</v>
      </c>
      <c r="AJ250" s="77">
        <v>25</v>
      </c>
      <c r="AK250" s="77">
        <v>99</v>
      </c>
      <c r="AL250" s="77" t="s">
        <v>342</v>
      </c>
      <c r="AM250" s="77">
        <v>1</v>
      </c>
      <c r="AN250" s="77">
        <v>0.4</v>
      </c>
      <c r="AO250" s="77">
        <v>0.28599999999999998</v>
      </c>
      <c r="AP250" s="77">
        <v>0.68600000000000005</v>
      </c>
      <c r="AQ250" s="77">
        <v>15.19</v>
      </c>
      <c r="AR250" s="77">
        <v>5.0599999999999996</v>
      </c>
      <c r="AS250" s="77">
        <v>10.130000000000001</v>
      </c>
      <c r="AT250" s="77">
        <v>3</v>
      </c>
      <c r="AU250" s="77">
        <v>18.559999999999999</v>
      </c>
    </row>
    <row r="251" spans="1:47" x14ac:dyDescent="0.2">
      <c r="A251" s="77">
        <v>4</v>
      </c>
      <c r="B251" s="78" t="s">
        <v>766</v>
      </c>
      <c r="C251" s="77" t="s">
        <v>240</v>
      </c>
      <c r="D251" s="77"/>
      <c r="E251" s="77">
        <v>453307</v>
      </c>
      <c r="F251" s="77">
        <v>3</v>
      </c>
      <c r="G251" s="77">
        <v>1</v>
      </c>
      <c r="H251" s="77">
        <v>1.85</v>
      </c>
      <c r="I251" s="77">
        <v>30</v>
      </c>
      <c r="J251" s="77">
        <v>0</v>
      </c>
      <c r="K251" s="77">
        <v>0</v>
      </c>
      <c r="L251" s="77">
        <v>0</v>
      </c>
      <c r="M251" s="77">
        <v>39</v>
      </c>
      <c r="N251" s="77">
        <v>34</v>
      </c>
      <c r="O251" s="77">
        <v>10</v>
      </c>
      <c r="P251" s="77">
        <v>8</v>
      </c>
      <c r="Q251" s="77">
        <v>3</v>
      </c>
      <c r="R251" s="77">
        <v>17</v>
      </c>
      <c r="S251" s="77">
        <v>28</v>
      </c>
      <c r="T251" s="77">
        <v>0.23100000000000001</v>
      </c>
      <c r="U251" s="77">
        <v>1.31</v>
      </c>
      <c r="V251" s="77">
        <v>0</v>
      </c>
      <c r="W251" s="77">
        <v>0</v>
      </c>
      <c r="X251" s="77">
        <v>0</v>
      </c>
      <c r="Y251" s="77">
        <v>2</v>
      </c>
      <c r="Z251" s="77">
        <v>13</v>
      </c>
      <c r="AA251" s="77">
        <v>3</v>
      </c>
      <c r="AB251" s="77">
        <v>2</v>
      </c>
      <c r="AC251" s="77">
        <v>40</v>
      </c>
      <c r="AD251" s="77">
        <v>47</v>
      </c>
      <c r="AE251" s="77">
        <v>1</v>
      </c>
      <c r="AF251" s="77">
        <v>0</v>
      </c>
      <c r="AG251" s="77">
        <v>2</v>
      </c>
      <c r="AH251" s="77">
        <v>2</v>
      </c>
      <c r="AI251" s="77">
        <v>2</v>
      </c>
      <c r="AJ251" s="77">
        <v>166</v>
      </c>
      <c r="AK251" s="77">
        <v>642</v>
      </c>
      <c r="AL251" s="77">
        <v>0.75</v>
      </c>
      <c r="AM251" s="77">
        <v>0.85</v>
      </c>
      <c r="AN251" s="77">
        <v>0.311</v>
      </c>
      <c r="AO251" s="77">
        <v>0.313</v>
      </c>
      <c r="AP251" s="77">
        <v>0.624</v>
      </c>
      <c r="AQ251" s="77">
        <v>6.46</v>
      </c>
      <c r="AR251" s="77">
        <v>3.92</v>
      </c>
      <c r="AS251" s="77">
        <v>7.85</v>
      </c>
      <c r="AT251" s="77">
        <v>1.65</v>
      </c>
      <c r="AU251" s="77">
        <v>16.46</v>
      </c>
    </row>
    <row r="252" spans="1:47" x14ac:dyDescent="0.2">
      <c r="A252" s="77">
        <v>5</v>
      </c>
      <c r="B252" s="78" t="s">
        <v>1225</v>
      </c>
      <c r="C252" s="77" t="s">
        <v>240</v>
      </c>
      <c r="D252" s="77"/>
      <c r="E252" s="77">
        <v>501381</v>
      </c>
      <c r="F252" s="77">
        <v>5</v>
      </c>
      <c r="G252" s="77">
        <v>5</v>
      </c>
      <c r="H252" s="77">
        <v>1.89</v>
      </c>
      <c r="I252" s="77">
        <v>13</v>
      </c>
      <c r="J252" s="77">
        <v>13</v>
      </c>
      <c r="K252" s="77">
        <v>0</v>
      </c>
      <c r="L252" s="77">
        <v>0</v>
      </c>
      <c r="M252" s="77">
        <v>76.099999999999994</v>
      </c>
      <c r="N252" s="77">
        <v>56</v>
      </c>
      <c r="O252" s="77">
        <v>18</v>
      </c>
      <c r="P252" s="77">
        <v>16</v>
      </c>
      <c r="Q252" s="77">
        <v>5</v>
      </c>
      <c r="R252" s="77">
        <v>7</v>
      </c>
      <c r="S252" s="77">
        <v>59</v>
      </c>
      <c r="T252" s="77">
        <v>0.2</v>
      </c>
      <c r="U252" s="77">
        <v>0.83</v>
      </c>
      <c r="V252" s="77">
        <v>0</v>
      </c>
      <c r="W252" s="77">
        <v>0</v>
      </c>
      <c r="X252" s="77">
        <v>0</v>
      </c>
      <c r="Y252" s="77">
        <v>0</v>
      </c>
      <c r="Z252" s="77">
        <v>0</v>
      </c>
      <c r="AA252" s="77">
        <v>0</v>
      </c>
      <c r="AB252" s="77">
        <v>0</v>
      </c>
      <c r="AC252" s="77">
        <v>75</v>
      </c>
      <c r="AD252" s="77">
        <v>93</v>
      </c>
      <c r="AE252" s="77">
        <v>3</v>
      </c>
      <c r="AF252" s="77">
        <v>1</v>
      </c>
      <c r="AG252" s="77">
        <v>5</v>
      </c>
      <c r="AH252" s="77">
        <v>4</v>
      </c>
      <c r="AI252" s="77">
        <v>1</v>
      </c>
      <c r="AJ252" s="77">
        <v>290</v>
      </c>
      <c r="AK252" s="77">
        <v>1140</v>
      </c>
      <c r="AL252" s="77">
        <v>0.5</v>
      </c>
      <c r="AM252" s="77">
        <v>0.81</v>
      </c>
      <c r="AN252" s="77">
        <v>0.219</v>
      </c>
      <c r="AO252" s="77">
        <v>0.307</v>
      </c>
      <c r="AP252" s="77">
        <v>0.52600000000000002</v>
      </c>
      <c r="AQ252" s="77">
        <v>6.96</v>
      </c>
      <c r="AR252" s="77">
        <v>0.83</v>
      </c>
      <c r="AS252" s="77">
        <v>6.6</v>
      </c>
      <c r="AT252" s="77">
        <v>8.43</v>
      </c>
      <c r="AU252" s="77">
        <v>14.93</v>
      </c>
    </row>
    <row r="253" spans="1:47" x14ac:dyDescent="0.2">
      <c r="A253" s="77">
        <v>6</v>
      </c>
      <c r="B253" s="78" t="s">
        <v>1226</v>
      </c>
      <c r="C253" s="77" t="s">
        <v>240</v>
      </c>
      <c r="D253" s="77"/>
      <c r="E253" s="77">
        <v>571951</v>
      </c>
      <c r="F253" s="77">
        <v>0</v>
      </c>
      <c r="G253" s="77">
        <v>1</v>
      </c>
      <c r="H253" s="77">
        <v>2.4500000000000002</v>
      </c>
      <c r="I253" s="77">
        <v>3</v>
      </c>
      <c r="J253" s="77">
        <v>1</v>
      </c>
      <c r="K253" s="77">
        <v>0</v>
      </c>
      <c r="L253" s="77">
        <v>0</v>
      </c>
      <c r="M253" s="77">
        <v>11</v>
      </c>
      <c r="N253" s="77">
        <v>10</v>
      </c>
      <c r="O253" s="77">
        <v>3</v>
      </c>
      <c r="P253" s="77">
        <v>3</v>
      </c>
      <c r="Q253" s="77">
        <v>0</v>
      </c>
      <c r="R253" s="77">
        <v>3</v>
      </c>
      <c r="S253" s="77">
        <v>7</v>
      </c>
      <c r="T253" s="77">
        <v>0.25600000000000001</v>
      </c>
      <c r="U253" s="77">
        <v>1.18</v>
      </c>
      <c r="V253" s="77">
        <v>0</v>
      </c>
      <c r="W253" s="77">
        <v>0</v>
      </c>
      <c r="X253" s="77">
        <v>2</v>
      </c>
      <c r="Y253" s="77">
        <v>0</v>
      </c>
      <c r="Z253" s="77">
        <v>1</v>
      </c>
      <c r="AA253" s="77">
        <v>0</v>
      </c>
      <c r="AB253" s="77">
        <v>1</v>
      </c>
      <c r="AC253" s="77">
        <v>15</v>
      </c>
      <c r="AD253" s="77">
        <v>8</v>
      </c>
      <c r="AE253" s="77">
        <v>0</v>
      </c>
      <c r="AF253" s="77">
        <v>0</v>
      </c>
      <c r="AG253" s="77">
        <v>0</v>
      </c>
      <c r="AH253" s="77">
        <v>1</v>
      </c>
      <c r="AI253" s="77">
        <v>0</v>
      </c>
      <c r="AJ253" s="77">
        <v>44</v>
      </c>
      <c r="AK253" s="77">
        <v>157</v>
      </c>
      <c r="AL253" s="77">
        <v>0</v>
      </c>
      <c r="AM253" s="77">
        <v>1.88</v>
      </c>
      <c r="AN253" s="77">
        <v>0.34100000000000003</v>
      </c>
      <c r="AO253" s="77">
        <v>0.41</v>
      </c>
      <c r="AP253" s="77">
        <v>0.751</v>
      </c>
      <c r="AQ253" s="77">
        <v>5.73</v>
      </c>
      <c r="AR253" s="77">
        <v>2.4500000000000002</v>
      </c>
      <c r="AS253" s="77">
        <v>8.18</v>
      </c>
      <c r="AT253" s="77">
        <v>2.33</v>
      </c>
      <c r="AU253" s="77">
        <v>14.27</v>
      </c>
    </row>
    <row r="254" spans="1:47" x14ac:dyDescent="0.2">
      <c r="A254" s="77">
        <v>7</v>
      </c>
      <c r="B254" s="78" t="s">
        <v>719</v>
      </c>
      <c r="C254" s="77" t="s">
        <v>240</v>
      </c>
      <c r="D254" s="77"/>
      <c r="E254" s="77">
        <v>407819</v>
      </c>
      <c r="F254" s="77">
        <v>0</v>
      </c>
      <c r="G254" s="77">
        <v>3</v>
      </c>
      <c r="H254" s="77">
        <v>2.5499999999999998</v>
      </c>
      <c r="I254" s="77">
        <v>46</v>
      </c>
      <c r="J254" s="77">
        <v>0</v>
      </c>
      <c r="K254" s="77">
        <v>0</v>
      </c>
      <c r="L254" s="77">
        <v>4</v>
      </c>
      <c r="M254" s="77">
        <v>24.2</v>
      </c>
      <c r="N254" s="77">
        <v>23</v>
      </c>
      <c r="O254" s="77">
        <v>9</v>
      </c>
      <c r="P254" s="77">
        <v>7</v>
      </c>
      <c r="Q254" s="77">
        <v>0</v>
      </c>
      <c r="R254" s="77">
        <v>6</v>
      </c>
      <c r="S254" s="77">
        <v>20</v>
      </c>
      <c r="T254" s="77">
        <v>0.247</v>
      </c>
      <c r="U254" s="77">
        <v>1.18</v>
      </c>
      <c r="V254" s="77">
        <v>0</v>
      </c>
      <c r="W254" s="77">
        <v>0</v>
      </c>
      <c r="X254" s="77">
        <v>4</v>
      </c>
      <c r="Y254" s="77">
        <v>2</v>
      </c>
      <c r="Z254" s="77">
        <v>6</v>
      </c>
      <c r="AA254" s="77">
        <v>12</v>
      </c>
      <c r="AB254" s="77">
        <v>1</v>
      </c>
      <c r="AC254" s="77">
        <v>31</v>
      </c>
      <c r="AD254" s="77">
        <v>23</v>
      </c>
      <c r="AE254" s="77">
        <v>0</v>
      </c>
      <c r="AF254" s="77">
        <v>0</v>
      </c>
      <c r="AG254" s="77">
        <v>4</v>
      </c>
      <c r="AH254" s="77">
        <v>2</v>
      </c>
      <c r="AI254" s="77">
        <v>1</v>
      </c>
      <c r="AJ254" s="77">
        <v>107</v>
      </c>
      <c r="AK254" s="77">
        <v>460</v>
      </c>
      <c r="AL254" s="77">
        <v>0</v>
      </c>
      <c r="AM254" s="77">
        <v>1.35</v>
      </c>
      <c r="AN254" s="77">
        <v>0.314</v>
      </c>
      <c r="AO254" s="77">
        <v>0.30099999999999999</v>
      </c>
      <c r="AP254" s="77">
        <v>0.61499999999999999</v>
      </c>
      <c r="AQ254" s="77">
        <v>7.3</v>
      </c>
      <c r="AR254" s="77">
        <v>2.19</v>
      </c>
      <c r="AS254" s="77">
        <v>8.39</v>
      </c>
      <c r="AT254" s="77">
        <v>3.33</v>
      </c>
      <c r="AU254" s="77">
        <v>18.649999999999999</v>
      </c>
    </row>
    <row r="255" spans="1:47" x14ac:dyDescent="0.2">
      <c r="A255" s="77">
        <v>8</v>
      </c>
      <c r="B255" s="78" t="s">
        <v>1227</v>
      </c>
      <c r="C255" s="77" t="s">
        <v>240</v>
      </c>
      <c r="D255" s="77"/>
      <c r="E255" s="77">
        <v>547888</v>
      </c>
      <c r="F255" s="77">
        <v>13</v>
      </c>
      <c r="G255" s="77">
        <v>5</v>
      </c>
      <c r="H255" s="77">
        <v>2.77</v>
      </c>
      <c r="I255" s="77">
        <v>20</v>
      </c>
      <c r="J255" s="77">
        <v>20</v>
      </c>
      <c r="K255" s="77">
        <v>0</v>
      </c>
      <c r="L255" s="77">
        <v>0</v>
      </c>
      <c r="M255" s="77">
        <v>136.1</v>
      </c>
      <c r="N255" s="77">
        <v>123</v>
      </c>
      <c r="O255" s="77">
        <v>47</v>
      </c>
      <c r="P255" s="77">
        <v>42</v>
      </c>
      <c r="Q255" s="77">
        <v>15</v>
      </c>
      <c r="R255" s="77">
        <v>21</v>
      </c>
      <c r="S255" s="77">
        <v>141</v>
      </c>
      <c r="T255" s="77">
        <v>0.24</v>
      </c>
      <c r="U255" s="77">
        <v>1.06</v>
      </c>
      <c r="V255" s="77">
        <v>3</v>
      </c>
      <c r="W255" s="77">
        <v>1</v>
      </c>
      <c r="X255" s="77">
        <v>4</v>
      </c>
      <c r="Y255" s="77">
        <v>0</v>
      </c>
      <c r="Z255" s="77">
        <v>0</v>
      </c>
      <c r="AA255" s="77">
        <v>0</v>
      </c>
      <c r="AB255" s="77">
        <v>11</v>
      </c>
      <c r="AC255" s="77">
        <v>140</v>
      </c>
      <c r="AD255" s="77">
        <v>113</v>
      </c>
      <c r="AE255" s="77">
        <v>4</v>
      </c>
      <c r="AF255" s="77">
        <v>0</v>
      </c>
      <c r="AG255" s="77">
        <v>6</v>
      </c>
      <c r="AH255" s="77">
        <v>1</v>
      </c>
      <c r="AI255" s="77">
        <v>0</v>
      </c>
      <c r="AJ255" s="77">
        <v>542</v>
      </c>
      <c r="AK255" s="77">
        <v>2009</v>
      </c>
      <c r="AL255" s="77">
        <v>0.72199999999999998</v>
      </c>
      <c r="AM255" s="77">
        <v>1.24</v>
      </c>
      <c r="AN255" s="77">
        <v>0.27400000000000002</v>
      </c>
      <c r="AO255" s="77">
        <v>0.38300000000000001</v>
      </c>
      <c r="AP255" s="77">
        <v>0.65700000000000003</v>
      </c>
      <c r="AQ255" s="77">
        <v>9.31</v>
      </c>
      <c r="AR255" s="77">
        <v>1.39</v>
      </c>
      <c r="AS255" s="77">
        <v>8.1199999999999992</v>
      </c>
      <c r="AT255" s="77">
        <v>6.71</v>
      </c>
      <c r="AU255" s="77">
        <v>14.74</v>
      </c>
    </row>
    <row r="256" spans="1:47" x14ac:dyDescent="0.2">
      <c r="A256" s="77">
        <v>9</v>
      </c>
      <c r="B256" s="78" t="s">
        <v>449</v>
      </c>
      <c r="C256" s="77" t="s">
        <v>240</v>
      </c>
      <c r="D256" s="77"/>
      <c r="E256" s="77">
        <v>435221</v>
      </c>
      <c r="F256" s="77">
        <v>7</v>
      </c>
      <c r="G256" s="77">
        <v>5</v>
      </c>
      <c r="H256" s="77">
        <v>2.89</v>
      </c>
      <c r="I256" s="77">
        <v>14</v>
      </c>
      <c r="J256" s="77">
        <v>14</v>
      </c>
      <c r="K256" s="77">
        <v>0</v>
      </c>
      <c r="L256" s="77">
        <v>0</v>
      </c>
      <c r="M256" s="77">
        <v>90.1</v>
      </c>
      <c r="N256" s="77">
        <v>91</v>
      </c>
      <c r="O256" s="77">
        <v>35</v>
      </c>
      <c r="P256" s="77">
        <v>29</v>
      </c>
      <c r="Q256" s="77">
        <v>10</v>
      </c>
      <c r="R256" s="77">
        <v>13</v>
      </c>
      <c r="S256" s="77">
        <v>82</v>
      </c>
      <c r="T256" s="77">
        <v>0.25700000000000001</v>
      </c>
      <c r="U256" s="77">
        <v>1.1499999999999999</v>
      </c>
      <c r="V256" s="77">
        <v>1</v>
      </c>
      <c r="W256" s="77">
        <v>1</v>
      </c>
      <c r="X256" s="77">
        <v>1</v>
      </c>
      <c r="Y256" s="77">
        <v>0</v>
      </c>
      <c r="Z256" s="77">
        <v>0</v>
      </c>
      <c r="AA256" s="77">
        <v>0</v>
      </c>
      <c r="AB256" s="77">
        <v>6</v>
      </c>
      <c r="AC256" s="77">
        <v>111</v>
      </c>
      <c r="AD256" s="77">
        <v>72</v>
      </c>
      <c r="AE256" s="77">
        <v>1</v>
      </c>
      <c r="AF256" s="77">
        <v>0</v>
      </c>
      <c r="AG256" s="77">
        <v>6</v>
      </c>
      <c r="AH256" s="77">
        <v>2</v>
      </c>
      <c r="AI256" s="77">
        <v>0</v>
      </c>
      <c r="AJ256" s="77">
        <v>370</v>
      </c>
      <c r="AK256" s="77">
        <v>1409</v>
      </c>
      <c r="AL256" s="77">
        <v>0.58299999999999996</v>
      </c>
      <c r="AM256" s="77">
        <v>1.54</v>
      </c>
      <c r="AN256" s="77">
        <v>0.28499999999999998</v>
      </c>
      <c r="AO256" s="77">
        <v>0.39500000000000002</v>
      </c>
      <c r="AP256" s="77">
        <v>0.68</v>
      </c>
      <c r="AQ256" s="77">
        <v>8.17</v>
      </c>
      <c r="AR256" s="77">
        <v>1.3</v>
      </c>
      <c r="AS256" s="77">
        <v>9.07</v>
      </c>
      <c r="AT256" s="77">
        <v>6.31</v>
      </c>
      <c r="AU256" s="77">
        <v>15.6</v>
      </c>
    </row>
    <row r="257" spans="1:47" x14ac:dyDescent="0.2">
      <c r="A257" s="77">
        <v>10</v>
      </c>
      <c r="B257" s="78" t="s">
        <v>852</v>
      </c>
      <c r="C257" s="77" t="s">
        <v>240</v>
      </c>
      <c r="D257" s="77"/>
      <c r="E257" s="77">
        <v>476589</v>
      </c>
      <c r="F257" s="77">
        <v>3</v>
      </c>
      <c r="G257" s="77">
        <v>6</v>
      </c>
      <c r="H257" s="77">
        <v>2.97</v>
      </c>
      <c r="I257" s="77">
        <v>69</v>
      </c>
      <c r="J257" s="77">
        <v>0</v>
      </c>
      <c r="K257" s="77">
        <v>3</v>
      </c>
      <c r="L257" s="77">
        <v>6</v>
      </c>
      <c r="M257" s="77">
        <v>78.2</v>
      </c>
      <c r="N257" s="77">
        <v>63</v>
      </c>
      <c r="O257" s="77">
        <v>27</v>
      </c>
      <c r="P257" s="77">
        <v>26</v>
      </c>
      <c r="Q257" s="77">
        <v>4</v>
      </c>
      <c r="R257" s="77">
        <v>24</v>
      </c>
      <c r="S257" s="77">
        <v>76</v>
      </c>
      <c r="T257" s="77">
        <v>0.219</v>
      </c>
      <c r="U257" s="77">
        <v>1.1100000000000001</v>
      </c>
      <c r="V257" s="77">
        <v>0</v>
      </c>
      <c r="W257" s="77">
        <v>0</v>
      </c>
      <c r="X257" s="77">
        <v>3</v>
      </c>
      <c r="Y257" s="77">
        <v>1</v>
      </c>
      <c r="Z257" s="77">
        <v>11</v>
      </c>
      <c r="AA257" s="77">
        <v>23</v>
      </c>
      <c r="AB257" s="77">
        <v>7</v>
      </c>
      <c r="AC257" s="77">
        <v>85</v>
      </c>
      <c r="AD257" s="77">
        <v>73</v>
      </c>
      <c r="AE257" s="77">
        <v>4</v>
      </c>
      <c r="AF257" s="77">
        <v>0</v>
      </c>
      <c r="AG257" s="77">
        <v>1</v>
      </c>
      <c r="AH257" s="77">
        <v>2</v>
      </c>
      <c r="AI257" s="77">
        <v>0</v>
      </c>
      <c r="AJ257" s="77">
        <v>324</v>
      </c>
      <c r="AK257" s="77">
        <v>1332</v>
      </c>
      <c r="AL257" s="77">
        <v>0.33300000000000002</v>
      </c>
      <c r="AM257" s="77">
        <v>1.1599999999999999</v>
      </c>
      <c r="AN257" s="77">
        <v>0.28199999999999997</v>
      </c>
      <c r="AO257" s="77">
        <v>0.33300000000000002</v>
      </c>
      <c r="AP257" s="77">
        <v>0.61499999999999999</v>
      </c>
      <c r="AQ257" s="77">
        <v>8.69</v>
      </c>
      <c r="AR257" s="77">
        <v>2.75</v>
      </c>
      <c r="AS257" s="77">
        <v>7.21</v>
      </c>
      <c r="AT257" s="77">
        <v>3.17</v>
      </c>
      <c r="AU257" s="77">
        <v>16.93</v>
      </c>
    </row>
    <row r="258" spans="1:47" x14ac:dyDescent="0.2">
      <c r="A258" s="77">
        <v>11</v>
      </c>
      <c r="B258" s="78" t="s">
        <v>853</v>
      </c>
      <c r="C258" s="77" t="s">
        <v>240</v>
      </c>
      <c r="D258" s="77"/>
      <c r="E258" s="77">
        <v>502011</v>
      </c>
      <c r="F258" s="77">
        <v>3</v>
      </c>
      <c r="G258" s="77">
        <v>0</v>
      </c>
      <c r="H258" s="77">
        <v>3</v>
      </c>
      <c r="I258" s="77">
        <v>18</v>
      </c>
      <c r="J258" s="77">
        <v>0</v>
      </c>
      <c r="K258" s="77">
        <v>0</v>
      </c>
      <c r="L258" s="77">
        <v>1</v>
      </c>
      <c r="M258" s="77">
        <v>21</v>
      </c>
      <c r="N258" s="77">
        <v>24</v>
      </c>
      <c r="O258" s="77">
        <v>9</v>
      </c>
      <c r="P258" s="77">
        <v>7</v>
      </c>
      <c r="Q258" s="77">
        <v>1</v>
      </c>
      <c r="R258" s="77">
        <v>10</v>
      </c>
      <c r="S258" s="77">
        <v>16</v>
      </c>
      <c r="T258" s="77">
        <v>0.28599999999999998</v>
      </c>
      <c r="U258" s="77">
        <v>1.62</v>
      </c>
      <c r="V258" s="77">
        <v>0</v>
      </c>
      <c r="W258" s="77">
        <v>0</v>
      </c>
      <c r="X258" s="77">
        <v>0</v>
      </c>
      <c r="Y258" s="77">
        <v>3</v>
      </c>
      <c r="Z258" s="77">
        <v>9</v>
      </c>
      <c r="AA258" s="77">
        <v>0</v>
      </c>
      <c r="AB258" s="77">
        <v>1</v>
      </c>
      <c r="AC258" s="77">
        <v>19</v>
      </c>
      <c r="AD258" s="77">
        <v>27</v>
      </c>
      <c r="AE258" s="77">
        <v>0</v>
      </c>
      <c r="AF258" s="77">
        <v>0</v>
      </c>
      <c r="AG258" s="77">
        <v>2</v>
      </c>
      <c r="AH258" s="77">
        <v>2</v>
      </c>
      <c r="AI258" s="77">
        <v>0</v>
      </c>
      <c r="AJ258" s="77">
        <v>96</v>
      </c>
      <c r="AK258" s="77">
        <v>367</v>
      </c>
      <c r="AL258" s="77">
        <v>1</v>
      </c>
      <c r="AM258" s="77">
        <v>0.7</v>
      </c>
      <c r="AN258" s="77">
        <v>0.35399999999999998</v>
      </c>
      <c r="AO258" s="77">
        <v>0.41699999999999998</v>
      </c>
      <c r="AP258" s="77">
        <v>0.77100000000000002</v>
      </c>
      <c r="AQ258" s="77">
        <v>6.86</v>
      </c>
      <c r="AR258" s="77">
        <v>4.29</v>
      </c>
      <c r="AS258" s="77">
        <v>10.29</v>
      </c>
      <c r="AT258" s="77">
        <v>1.6</v>
      </c>
      <c r="AU258" s="77">
        <v>17.48</v>
      </c>
    </row>
    <row r="259" spans="1:47" x14ac:dyDescent="0.2">
      <c r="A259" s="77">
        <v>12</v>
      </c>
      <c r="B259" s="78" t="s">
        <v>846</v>
      </c>
      <c r="C259" s="77" t="s">
        <v>240</v>
      </c>
      <c r="D259" s="77"/>
      <c r="E259" s="77">
        <v>502085</v>
      </c>
      <c r="F259" s="77">
        <v>4</v>
      </c>
      <c r="G259" s="77">
        <v>5</v>
      </c>
      <c r="H259" s="77">
        <v>3.08</v>
      </c>
      <c r="I259" s="77">
        <v>63</v>
      </c>
      <c r="J259" s="77">
        <v>0</v>
      </c>
      <c r="K259" s="77">
        <v>39</v>
      </c>
      <c r="L259" s="77">
        <v>44</v>
      </c>
      <c r="M259" s="77">
        <v>64.099999999999994</v>
      </c>
      <c r="N259" s="77">
        <v>45</v>
      </c>
      <c r="O259" s="77">
        <v>23</v>
      </c>
      <c r="P259" s="77">
        <v>22</v>
      </c>
      <c r="Q259" s="77">
        <v>7</v>
      </c>
      <c r="R259" s="77">
        <v>23</v>
      </c>
      <c r="S259" s="77">
        <v>96</v>
      </c>
      <c r="T259" s="77">
        <v>0.192</v>
      </c>
      <c r="U259" s="77">
        <v>1.06</v>
      </c>
      <c r="V259" s="77">
        <v>0</v>
      </c>
      <c r="W259" s="77">
        <v>0</v>
      </c>
      <c r="X259" s="77">
        <v>1</v>
      </c>
      <c r="Y259" s="77">
        <v>2</v>
      </c>
      <c r="Z259" s="77">
        <v>55</v>
      </c>
      <c r="AA259" s="77">
        <v>0</v>
      </c>
      <c r="AB259" s="77">
        <v>2</v>
      </c>
      <c r="AC259" s="77">
        <v>47</v>
      </c>
      <c r="AD259" s="77">
        <v>47</v>
      </c>
      <c r="AE259" s="77">
        <v>0</v>
      </c>
      <c r="AF259" s="77">
        <v>0</v>
      </c>
      <c r="AG259" s="77">
        <v>8</v>
      </c>
      <c r="AH259" s="77">
        <v>1</v>
      </c>
      <c r="AI259" s="77">
        <v>0</v>
      </c>
      <c r="AJ259" s="77">
        <v>259</v>
      </c>
      <c r="AK259" s="77">
        <v>1088</v>
      </c>
      <c r="AL259" s="77">
        <v>0.44400000000000001</v>
      </c>
      <c r="AM259" s="77">
        <v>1</v>
      </c>
      <c r="AN259" s="77">
        <v>0.26700000000000002</v>
      </c>
      <c r="AO259" s="77">
        <v>0.32100000000000001</v>
      </c>
      <c r="AP259" s="77">
        <v>0.58799999999999997</v>
      </c>
      <c r="AQ259" s="77">
        <v>13.43</v>
      </c>
      <c r="AR259" s="77">
        <v>3.22</v>
      </c>
      <c r="AS259" s="77">
        <v>6.3</v>
      </c>
      <c r="AT259" s="77">
        <v>4.17</v>
      </c>
      <c r="AU259" s="77">
        <v>16.91</v>
      </c>
    </row>
    <row r="260" spans="1:47" x14ac:dyDescent="0.2">
      <c r="A260" s="77">
        <v>13</v>
      </c>
      <c r="B260" s="78" t="s">
        <v>851</v>
      </c>
      <c r="C260" s="77" t="s">
        <v>240</v>
      </c>
      <c r="D260" s="77"/>
      <c r="E260" s="77">
        <v>493133</v>
      </c>
      <c r="F260" s="77">
        <v>11</v>
      </c>
      <c r="G260" s="77">
        <v>9</v>
      </c>
      <c r="H260" s="77">
        <v>3.71</v>
      </c>
      <c r="I260" s="77">
        <v>32</v>
      </c>
      <c r="J260" s="77">
        <v>32</v>
      </c>
      <c r="K260" s="77">
        <v>0</v>
      </c>
      <c r="L260" s="77">
        <v>0</v>
      </c>
      <c r="M260" s="77">
        <v>199</v>
      </c>
      <c r="N260" s="77">
        <v>191</v>
      </c>
      <c r="O260" s="77">
        <v>91</v>
      </c>
      <c r="P260" s="77">
        <v>82</v>
      </c>
      <c r="Q260" s="77">
        <v>20</v>
      </c>
      <c r="R260" s="77">
        <v>35</v>
      </c>
      <c r="S260" s="77">
        <v>146</v>
      </c>
      <c r="T260" s="77">
        <v>0.249</v>
      </c>
      <c r="U260" s="77">
        <v>1.1399999999999999</v>
      </c>
      <c r="V260" s="77">
        <v>0</v>
      </c>
      <c r="W260" s="77">
        <v>0</v>
      </c>
      <c r="X260" s="77">
        <v>7</v>
      </c>
      <c r="Y260" s="77">
        <v>0</v>
      </c>
      <c r="Z260" s="77">
        <v>0</v>
      </c>
      <c r="AA260" s="77">
        <v>0</v>
      </c>
      <c r="AB260" s="77">
        <v>15</v>
      </c>
      <c r="AC260" s="77">
        <v>240</v>
      </c>
      <c r="AD260" s="77">
        <v>201</v>
      </c>
      <c r="AE260" s="77">
        <v>13</v>
      </c>
      <c r="AF260" s="77">
        <v>0</v>
      </c>
      <c r="AG260" s="77">
        <v>4</v>
      </c>
      <c r="AH260" s="77">
        <v>2</v>
      </c>
      <c r="AI260" s="77">
        <v>1</v>
      </c>
      <c r="AJ260" s="77">
        <v>820</v>
      </c>
      <c r="AK260" s="77">
        <v>3097</v>
      </c>
      <c r="AL260" s="77">
        <v>0.55000000000000004</v>
      </c>
      <c r="AM260" s="77">
        <v>1.19</v>
      </c>
      <c r="AN260" s="77">
        <v>0.28599999999999998</v>
      </c>
      <c r="AO260" s="77">
        <v>0.38200000000000001</v>
      </c>
      <c r="AP260" s="77">
        <v>0.66800000000000004</v>
      </c>
      <c r="AQ260" s="77">
        <v>6.6</v>
      </c>
      <c r="AR260" s="77">
        <v>1.58</v>
      </c>
      <c r="AS260" s="77">
        <v>8.64</v>
      </c>
      <c r="AT260" s="77">
        <v>4.17</v>
      </c>
      <c r="AU260" s="77">
        <v>15.56</v>
      </c>
    </row>
    <row r="261" spans="1:47" x14ac:dyDescent="0.2">
      <c r="A261" s="77">
        <v>14</v>
      </c>
      <c r="B261" s="78" t="s">
        <v>1228</v>
      </c>
      <c r="C261" s="77" t="s">
        <v>240</v>
      </c>
      <c r="D261" s="77"/>
      <c r="E261" s="77">
        <v>572888</v>
      </c>
      <c r="F261" s="77">
        <v>5</v>
      </c>
      <c r="G261" s="77">
        <v>4</v>
      </c>
      <c r="H261" s="77">
        <v>3.78</v>
      </c>
      <c r="I261" s="77">
        <v>15</v>
      </c>
      <c r="J261" s="77">
        <v>14</v>
      </c>
      <c r="K261" s="77">
        <v>0</v>
      </c>
      <c r="L261" s="77">
        <v>0</v>
      </c>
      <c r="M261" s="77">
        <v>78.2</v>
      </c>
      <c r="N261" s="77">
        <v>81</v>
      </c>
      <c r="O261" s="77">
        <v>38</v>
      </c>
      <c r="P261" s="77">
        <v>33</v>
      </c>
      <c r="Q261" s="77">
        <v>8</v>
      </c>
      <c r="R261" s="77">
        <v>29</v>
      </c>
      <c r="S261" s="77">
        <v>81</v>
      </c>
      <c r="T261" s="77">
        <v>0.26200000000000001</v>
      </c>
      <c r="U261" s="77">
        <v>1.4</v>
      </c>
      <c r="V261" s="77">
        <v>0</v>
      </c>
      <c r="W261" s="77">
        <v>0</v>
      </c>
      <c r="X261" s="77">
        <v>6</v>
      </c>
      <c r="Y261" s="77">
        <v>0</v>
      </c>
      <c r="Z261" s="77">
        <v>0</v>
      </c>
      <c r="AA261" s="77">
        <v>0</v>
      </c>
      <c r="AB261" s="77">
        <v>8</v>
      </c>
      <c r="AC261" s="77">
        <v>84</v>
      </c>
      <c r="AD261" s="77">
        <v>64</v>
      </c>
      <c r="AE261" s="77">
        <v>1</v>
      </c>
      <c r="AF261" s="77">
        <v>0</v>
      </c>
      <c r="AG261" s="77">
        <v>5</v>
      </c>
      <c r="AH261" s="77">
        <v>3</v>
      </c>
      <c r="AI261" s="77">
        <v>0</v>
      </c>
      <c r="AJ261" s="77">
        <v>345</v>
      </c>
      <c r="AK261" s="77">
        <v>1353</v>
      </c>
      <c r="AL261" s="77">
        <v>0.55600000000000005</v>
      </c>
      <c r="AM261" s="77">
        <v>1.31</v>
      </c>
      <c r="AN261" s="77">
        <v>0.33600000000000002</v>
      </c>
      <c r="AO261" s="77">
        <v>0.379</v>
      </c>
      <c r="AP261" s="77">
        <v>0.71499999999999997</v>
      </c>
      <c r="AQ261" s="77">
        <v>9.27</v>
      </c>
      <c r="AR261" s="77">
        <v>3.32</v>
      </c>
      <c r="AS261" s="77">
        <v>9.27</v>
      </c>
      <c r="AT261" s="77">
        <v>2.79</v>
      </c>
      <c r="AU261" s="77">
        <v>17.2</v>
      </c>
    </row>
    <row r="262" spans="1:47" x14ac:dyDescent="0.2">
      <c r="A262" s="77">
        <v>15</v>
      </c>
      <c r="B262" s="78" t="s">
        <v>542</v>
      </c>
      <c r="C262" s="77" t="s">
        <v>240</v>
      </c>
      <c r="D262" s="77"/>
      <c r="E262" s="77">
        <v>425626</v>
      </c>
      <c r="F262" s="77">
        <v>2</v>
      </c>
      <c r="G262" s="77">
        <v>3</v>
      </c>
      <c r="H262" s="77">
        <v>4.25</v>
      </c>
      <c r="I262" s="77">
        <v>12</v>
      </c>
      <c r="J262" s="77">
        <v>12</v>
      </c>
      <c r="K262" s="77">
        <v>0</v>
      </c>
      <c r="L262" s="77">
        <v>0</v>
      </c>
      <c r="M262" s="77">
        <v>65.2</v>
      </c>
      <c r="N262" s="77">
        <v>67</v>
      </c>
      <c r="O262" s="77">
        <v>34</v>
      </c>
      <c r="P262" s="77">
        <v>31</v>
      </c>
      <c r="Q262" s="77">
        <v>7</v>
      </c>
      <c r="R262" s="77">
        <v>19</v>
      </c>
      <c r="S262" s="77">
        <v>55</v>
      </c>
      <c r="T262" s="77">
        <v>0.26100000000000001</v>
      </c>
      <c r="U262" s="77">
        <v>1.31</v>
      </c>
      <c r="V262" s="77">
        <v>0</v>
      </c>
      <c r="W262" s="77">
        <v>0</v>
      </c>
      <c r="X262" s="77">
        <v>3</v>
      </c>
      <c r="Y262" s="77">
        <v>1</v>
      </c>
      <c r="Z262" s="77">
        <v>0</v>
      </c>
      <c r="AA262" s="77">
        <v>0</v>
      </c>
      <c r="AB262" s="77">
        <v>2</v>
      </c>
      <c r="AC262" s="77">
        <v>69</v>
      </c>
      <c r="AD262" s="77">
        <v>73</v>
      </c>
      <c r="AE262" s="77">
        <v>4</v>
      </c>
      <c r="AF262" s="77">
        <v>0</v>
      </c>
      <c r="AG262" s="77">
        <v>1</v>
      </c>
      <c r="AH262" s="77">
        <v>0</v>
      </c>
      <c r="AI262" s="77">
        <v>0</v>
      </c>
      <c r="AJ262" s="77">
        <v>286</v>
      </c>
      <c r="AK262" s="77">
        <v>1083</v>
      </c>
      <c r="AL262" s="77">
        <v>0.4</v>
      </c>
      <c r="AM262" s="77">
        <v>0.95</v>
      </c>
      <c r="AN262" s="77">
        <v>0.314</v>
      </c>
      <c r="AO262" s="77">
        <v>0.41199999999999998</v>
      </c>
      <c r="AP262" s="77">
        <v>0.72699999999999998</v>
      </c>
      <c r="AQ262" s="77">
        <v>7.54</v>
      </c>
      <c r="AR262" s="77">
        <v>2.6</v>
      </c>
      <c r="AS262" s="77">
        <v>9.18</v>
      </c>
      <c r="AT262" s="77">
        <v>2.89</v>
      </c>
      <c r="AU262" s="77">
        <v>16.489999999999998</v>
      </c>
    </row>
    <row r="263" spans="1:47" x14ac:dyDescent="0.2">
      <c r="A263" s="77">
        <v>16</v>
      </c>
      <c r="B263" s="78" t="s">
        <v>857</v>
      </c>
      <c r="C263" s="77" t="s">
        <v>240</v>
      </c>
      <c r="D263" s="77"/>
      <c r="E263" s="77">
        <v>475479</v>
      </c>
      <c r="F263" s="77">
        <v>5</v>
      </c>
      <c r="G263" s="77">
        <v>5</v>
      </c>
      <c r="H263" s="77">
        <v>4.38</v>
      </c>
      <c r="I263" s="77">
        <v>32</v>
      </c>
      <c r="J263" s="77">
        <v>17</v>
      </c>
      <c r="K263" s="77">
        <v>1</v>
      </c>
      <c r="L263" s="77">
        <v>1</v>
      </c>
      <c r="M263" s="77">
        <v>113</v>
      </c>
      <c r="N263" s="77">
        <v>115</v>
      </c>
      <c r="O263" s="77">
        <v>62</v>
      </c>
      <c r="P263" s="77">
        <v>55</v>
      </c>
      <c r="Q263" s="77">
        <v>13</v>
      </c>
      <c r="R263" s="77">
        <v>46</v>
      </c>
      <c r="S263" s="77">
        <v>92</v>
      </c>
      <c r="T263" s="77">
        <v>0.26300000000000001</v>
      </c>
      <c r="U263" s="77">
        <v>1.42</v>
      </c>
      <c r="V263" s="77">
        <v>1</v>
      </c>
      <c r="W263" s="77">
        <v>0</v>
      </c>
      <c r="X263" s="77">
        <v>7</v>
      </c>
      <c r="Y263" s="77">
        <v>2</v>
      </c>
      <c r="Z263" s="77">
        <v>5</v>
      </c>
      <c r="AA263" s="77">
        <v>5</v>
      </c>
      <c r="AB263" s="77">
        <v>7</v>
      </c>
      <c r="AC263" s="77">
        <v>113</v>
      </c>
      <c r="AD263" s="77">
        <v>124</v>
      </c>
      <c r="AE263" s="77">
        <v>2</v>
      </c>
      <c r="AF263" s="77">
        <v>1</v>
      </c>
      <c r="AG263" s="77">
        <v>7</v>
      </c>
      <c r="AH263" s="77">
        <v>6</v>
      </c>
      <c r="AI263" s="77">
        <v>3</v>
      </c>
      <c r="AJ263" s="77">
        <v>497</v>
      </c>
      <c r="AK263" s="77">
        <v>1925</v>
      </c>
      <c r="AL263" s="77">
        <v>0.5</v>
      </c>
      <c r="AM263" s="77">
        <v>0.91</v>
      </c>
      <c r="AN263" s="77">
        <v>0.34100000000000003</v>
      </c>
      <c r="AO263" s="77">
        <v>0.41199999999999998</v>
      </c>
      <c r="AP263" s="77">
        <v>0.753</v>
      </c>
      <c r="AQ263" s="77">
        <v>7.33</v>
      </c>
      <c r="AR263" s="77">
        <v>3.66</v>
      </c>
      <c r="AS263" s="77">
        <v>9.16</v>
      </c>
      <c r="AT263" s="77">
        <v>2</v>
      </c>
      <c r="AU263" s="77">
        <v>17.04</v>
      </c>
    </row>
    <row r="264" spans="1:47" x14ac:dyDescent="0.2">
      <c r="A264" s="77">
        <v>17</v>
      </c>
      <c r="B264" s="78" t="s">
        <v>854</v>
      </c>
      <c r="C264" s="77" t="s">
        <v>240</v>
      </c>
      <c r="D264" s="77"/>
      <c r="E264" s="77">
        <v>518875</v>
      </c>
      <c r="F264" s="77">
        <v>3</v>
      </c>
      <c r="G264" s="77">
        <v>6</v>
      </c>
      <c r="H264" s="77">
        <v>4.53</v>
      </c>
      <c r="I264" s="77">
        <v>59</v>
      </c>
      <c r="J264" s="77">
        <v>0</v>
      </c>
      <c r="K264" s="77">
        <v>4</v>
      </c>
      <c r="L264" s="77">
        <v>7</v>
      </c>
      <c r="M264" s="77">
        <v>51.2</v>
      </c>
      <c r="N264" s="77">
        <v>45</v>
      </c>
      <c r="O264" s="77">
        <v>26</v>
      </c>
      <c r="P264" s="77">
        <v>26</v>
      </c>
      <c r="Q264" s="77">
        <v>5</v>
      </c>
      <c r="R264" s="77">
        <v>20</v>
      </c>
      <c r="S264" s="77">
        <v>67</v>
      </c>
      <c r="T264" s="77">
        <v>0.23100000000000001</v>
      </c>
      <c r="U264" s="77">
        <v>1.26</v>
      </c>
      <c r="V264" s="77">
        <v>0</v>
      </c>
      <c r="W264" s="77">
        <v>0</v>
      </c>
      <c r="X264" s="77">
        <v>1</v>
      </c>
      <c r="Y264" s="77">
        <v>4</v>
      </c>
      <c r="Z264" s="77">
        <v>15</v>
      </c>
      <c r="AA264" s="77">
        <v>12</v>
      </c>
      <c r="AB264" s="77">
        <v>1</v>
      </c>
      <c r="AC264" s="77">
        <v>39</v>
      </c>
      <c r="AD264" s="77">
        <v>48</v>
      </c>
      <c r="AE264" s="77">
        <v>3</v>
      </c>
      <c r="AF264" s="77">
        <v>0</v>
      </c>
      <c r="AG264" s="77">
        <v>1</v>
      </c>
      <c r="AH264" s="77">
        <v>0</v>
      </c>
      <c r="AI264" s="77">
        <v>0</v>
      </c>
      <c r="AJ264" s="77">
        <v>220</v>
      </c>
      <c r="AK264" s="77">
        <v>889</v>
      </c>
      <c r="AL264" s="77">
        <v>0.33300000000000002</v>
      </c>
      <c r="AM264" s="77">
        <v>0.81</v>
      </c>
      <c r="AN264" s="77">
        <v>0.30399999999999999</v>
      </c>
      <c r="AO264" s="77">
        <v>0.35899999999999999</v>
      </c>
      <c r="AP264" s="77">
        <v>0.66300000000000003</v>
      </c>
      <c r="AQ264" s="77">
        <v>11.67</v>
      </c>
      <c r="AR264" s="77">
        <v>3.48</v>
      </c>
      <c r="AS264" s="77">
        <v>7.84</v>
      </c>
      <c r="AT264" s="77">
        <v>3.35</v>
      </c>
      <c r="AU264" s="77">
        <v>17.21</v>
      </c>
    </row>
    <row r="265" spans="1:47" s="147" customFormat="1" x14ac:dyDescent="0.2">
      <c r="A265" s="77">
        <v>18</v>
      </c>
      <c r="B265" s="78" t="s">
        <v>907</v>
      </c>
      <c r="C265" s="77" t="s">
        <v>240</v>
      </c>
      <c r="D265" s="77"/>
      <c r="E265" s="77">
        <v>469134</v>
      </c>
      <c r="F265" s="77">
        <v>2</v>
      </c>
      <c r="G265" s="77">
        <v>0</v>
      </c>
      <c r="H265" s="77">
        <v>4.68</v>
      </c>
      <c r="I265" s="77">
        <v>18</v>
      </c>
      <c r="J265" s="77">
        <v>1</v>
      </c>
      <c r="K265" s="77">
        <v>0</v>
      </c>
      <c r="L265" s="77">
        <v>1</v>
      </c>
      <c r="M265" s="77">
        <v>25</v>
      </c>
      <c r="N265" s="77">
        <v>22</v>
      </c>
      <c r="O265" s="77">
        <v>13</v>
      </c>
      <c r="P265" s="77">
        <v>13</v>
      </c>
      <c r="Q265" s="77">
        <v>3</v>
      </c>
      <c r="R265" s="77">
        <v>10</v>
      </c>
      <c r="S265" s="77">
        <v>23</v>
      </c>
      <c r="T265" s="77">
        <v>0.23699999999999999</v>
      </c>
      <c r="U265" s="77">
        <v>1.28</v>
      </c>
      <c r="V265" s="77">
        <v>0</v>
      </c>
      <c r="W265" s="77">
        <v>0</v>
      </c>
      <c r="X265" s="77">
        <v>1</v>
      </c>
      <c r="Y265" s="77">
        <v>0</v>
      </c>
      <c r="Z265" s="77">
        <v>4</v>
      </c>
      <c r="AA265" s="77">
        <v>3</v>
      </c>
      <c r="AB265" s="77">
        <v>1</v>
      </c>
      <c r="AC265" s="77">
        <v>19</v>
      </c>
      <c r="AD265" s="77">
        <v>31</v>
      </c>
      <c r="AE265" s="77">
        <v>0</v>
      </c>
      <c r="AF265" s="77">
        <v>1</v>
      </c>
      <c r="AG265" s="77">
        <v>0</v>
      </c>
      <c r="AH265" s="77">
        <v>0</v>
      </c>
      <c r="AI265" s="77">
        <v>0</v>
      </c>
      <c r="AJ265" s="77">
        <v>106</v>
      </c>
      <c r="AK265" s="77">
        <v>434</v>
      </c>
      <c r="AL265" s="77">
        <v>1</v>
      </c>
      <c r="AM265" s="77">
        <v>0.61</v>
      </c>
      <c r="AN265" s="77">
        <v>0.317</v>
      </c>
      <c r="AO265" s="77">
        <v>0.376</v>
      </c>
      <c r="AP265" s="77">
        <v>0.69399999999999995</v>
      </c>
      <c r="AQ265" s="77">
        <v>8.2799999999999994</v>
      </c>
      <c r="AR265" s="77">
        <v>3.6</v>
      </c>
      <c r="AS265" s="77">
        <v>7.92</v>
      </c>
      <c r="AT265" s="77">
        <v>2.2999999999999998</v>
      </c>
      <c r="AU265" s="77">
        <v>17.36</v>
      </c>
    </row>
    <row r="266" spans="1:47" x14ac:dyDescent="0.2">
      <c r="A266" s="77">
        <v>19</v>
      </c>
      <c r="B266" s="78" t="s">
        <v>845</v>
      </c>
      <c r="C266" s="77" t="s">
        <v>240</v>
      </c>
      <c r="D266" s="77"/>
      <c r="E266" s="77">
        <v>457935</v>
      </c>
      <c r="F266" s="77">
        <v>0</v>
      </c>
      <c r="G266" s="77">
        <v>1</v>
      </c>
      <c r="H266" s="77">
        <v>5.0199999999999996</v>
      </c>
      <c r="I266" s="77">
        <v>13</v>
      </c>
      <c r="J266" s="77">
        <v>0</v>
      </c>
      <c r="K266" s="77">
        <v>0</v>
      </c>
      <c r="L266" s="77">
        <v>0</v>
      </c>
      <c r="M266" s="77">
        <v>14.1</v>
      </c>
      <c r="N266" s="77">
        <v>12</v>
      </c>
      <c r="O266" s="77">
        <v>11</v>
      </c>
      <c r="P266" s="77">
        <v>8</v>
      </c>
      <c r="Q266" s="77">
        <v>4</v>
      </c>
      <c r="R266" s="77">
        <v>6</v>
      </c>
      <c r="S266" s="77">
        <v>10</v>
      </c>
      <c r="T266" s="77">
        <v>0.222</v>
      </c>
      <c r="U266" s="77">
        <v>1.26</v>
      </c>
      <c r="V266" s="77">
        <v>0</v>
      </c>
      <c r="W266" s="77">
        <v>0</v>
      </c>
      <c r="X266" s="77">
        <v>1</v>
      </c>
      <c r="Y266" s="77">
        <v>1</v>
      </c>
      <c r="Z266" s="77">
        <v>5</v>
      </c>
      <c r="AA266" s="77">
        <v>1</v>
      </c>
      <c r="AB266" s="77">
        <v>0</v>
      </c>
      <c r="AC266" s="77">
        <v>10</v>
      </c>
      <c r="AD266" s="77">
        <v>24</v>
      </c>
      <c r="AE266" s="77">
        <v>0</v>
      </c>
      <c r="AF266" s="77">
        <v>0</v>
      </c>
      <c r="AG266" s="77">
        <v>0</v>
      </c>
      <c r="AH266" s="77">
        <v>0</v>
      </c>
      <c r="AI266" s="77">
        <v>0</v>
      </c>
      <c r="AJ266" s="77">
        <v>63</v>
      </c>
      <c r="AK266" s="77">
        <v>226</v>
      </c>
      <c r="AL266" s="77">
        <v>0</v>
      </c>
      <c r="AM266" s="77">
        <v>0.42</v>
      </c>
      <c r="AN266" s="77">
        <v>0.30599999999999999</v>
      </c>
      <c r="AO266" s="77">
        <v>0.51900000000000002</v>
      </c>
      <c r="AP266" s="77">
        <v>0.82499999999999996</v>
      </c>
      <c r="AQ266" s="77">
        <v>6.28</v>
      </c>
      <c r="AR266" s="77">
        <v>3.77</v>
      </c>
      <c r="AS266" s="77">
        <v>7.53</v>
      </c>
      <c r="AT266" s="77">
        <v>1.67</v>
      </c>
      <c r="AU266" s="77">
        <v>15.77</v>
      </c>
    </row>
    <row r="267" spans="1:47" x14ac:dyDescent="0.2">
      <c r="A267" s="77">
        <v>20</v>
      </c>
      <c r="B267" s="78" t="s">
        <v>1229</v>
      </c>
      <c r="C267" s="77" t="s">
        <v>240</v>
      </c>
      <c r="D267" s="77"/>
      <c r="E267" s="77">
        <v>595032</v>
      </c>
      <c r="F267" s="77">
        <v>4</v>
      </c>
      <c r="G267" s="77">
        <v>3</v>
      </c>
      <c r="H267" s="77">
        <v>5.23</v>
      </c>
      <c r="I267" s="77">
        <v>24</v>
      </c>
      <c r="J267" s="77">
        <v>12</v>
      </c>
      <c r="K267" s="77">
        <v>0</v>
      </c>
      <c r="L267" s="77">
        <v>0</v>
      </c>
      <c r="M267" s="77">
        <v>75.2</v>
      </c>
      <c r="N267" s="77">
        <v>94</v>
      </c>
      <c r="O267" s="77">
        <v>44</v>
      </c>
      <c r="P267" s="77">
        <v>44</v>
      </c>
      <c r="Q267" s="77">
        <v>10</v>
      </c>
      <c r="R267" s="77">
        <v>18</v>
      </c>
      <c r="S267" s="77">
        <v>60</v>
      </c>
      <c r="T267" s="77">
        <v>0.308</v>
      </c>
      <c r="U267" s="77">
        <v>1.48</v>
      </c>
      <c r="V267" s="77">
        <v>0</v>
      </c>
      <c r="W267" s="77">
        <v>0</v>
      </c>
      <c r="X267" s="77">
        <v>4</v>
      </c>
      <c r="Y267" s="77">
        <v>0</v>
      </c>
      <c r="Z267" s="77">
        <v>3</v>
      </c>
      <c r="AA267" s="77">
        <v>0</v>
      </c>
      <c r="AB267" s="77">
        <v>5</v>
      </c>
      <c r="AC267" s="77">
        <v>79</v>
      </c>
      <c r="AD267" s="77">
        <v>75</v>
      </c>
      <c r="AE267" s="77">
        <v>2</v>
      </c>
      <c r="AF267" s="77">
        <v>0</v>
      </c>
      <c r="AG267" s="77">
        <v>5</v>
      </c>
      <c r="AH267" s="77">
        <v>6</v>
      </c>
      <c r="AI267" s="77">
        <v>0</v>
      </c>
      <c r="AJ267" s="77">
        <v>330</v>
      </c>
      <c r="AK267" s="77">
        <v>1265</v>
      </c>
      <c r="AL267" s="77">
        <v>0.57099999999999995</v>
      </c>
      <c r="AM267" s="77">
        <v>1.05</v>
      </c>
      <c r="AN267" s="77">
        <v>0.35299999999999998</v>
      </c>
      <c r="AO267" s="77">
        <v>0.47899999999999998</v>
      </c>
      <c r="AP267" s="77">
        <v>0.83099999999999996</v>
      </c>
      <c r="AQ267" s="77">
        <v>7.14</v>
      </c>
      <c r="AR267" s="77">
        <v>2.14</v>
      </c>
      <c r="AS267" s="77">
        <v>11.18</v>
      </c>
      <c r="AT267" s="77">
        <v>3.33</v>
      </c>
      <c r="AU267" s="77">
        <v>16.72</v>
      </c>
    </row>
    <row r="268" spans="1:47" x14ac:dyDescent="0.2">
      <c r="A268" s="77">
        <v>21</v>
      </c>
      <c r="B268" s="78" t="s">
        <v>855</v>
      </c>
      <c r="C268" s="77" t="s">
        <v>240</v>
      </c>
      <c r="D268" s="77"/>
      <c r="E268" s="77">
        <v>282332</v>
      </c>
      <c r="F268" s="77">
        <v>3</v>
      </c>
      <c r="G268" s="77">
        <v>4</v>
      </c>
      <c r="H268" s="77">
        <v>5.28</v>
      </c>
      <c r="I268" s="77">
        <v>8</v>
      </c>
      <c r="J268" s="77">
        <v>8</v>
      </c>
      <c r="K268" s="77">
        <v>0</v>
      </c>
      <c r="L268" s="77">
        <v>0</v>
      </c>
      <c r="M268" s="77">
        <v>46</v>
      </c>
      <c r="N268" s="77">
        <v>58</v>
      </c>
      <c r="O268" s="77">
        <v>31</v>
      </c>
      <c r="P268" s="77">
        <v>27</v>
      </c>
      <c r="Q268" s="77">
        <v>10</v>
      </c>
      <c r="R268" s="77">
        <v>10</v>
      </c>
      <c r="S268" s="77">
        <v>48</v>
      </c>
      <c r="T268" s="77">
        <v>0.30099999999999999</v>
      </c>
      <c r="U268" s="77">
        <v>1.48</v>
      </c>
      <c r="V268" s="77">
        <v>0</v>
      </c>
      <c r="W268" s="77">
        <v>0</v>
      </c>
      <c r="X268" s="77">
        <v>4</v>
      </c>
      <c r="Y268" s="77">
        <v>0</v>
      </c>
      <c r="Z268" s="77">
        <v>0</v>
      </c>
      <c r="AA268" s="77">
        <v>0</v>
      </c>
      <c r="AB268" s="77">
        <v>1</v>
      </c>
      <c r="AC268" s="77">
        <v>56</v>
      </c>
      <c r="AD268" s="77">
        <v>35</v>
      </c>
      <c r="AE268" s="77">
        <v>2</v>
      </c>
      <c r="AF268" s="77">
        <v>0</v>
      </c>
      <c r="AG268" s="77">
        <v>1</v>
      </c>
      <c r="AH268" s="77">
        <v>0</v>
      </c>
      <c r="AI268" s="77">
        <v>0</v>
      </c>
      <c r="AJ268" s="77">
        <v>209</v>
      </c>
      <c r="AK268" s="77">
        <v>798</v>
      </c>
      <c r="AL268" s="77">
        <v>0.42899999999999999</v>
      </c>
      <c r="AM268" s="77">
        <v>1.6</v>
      </c>
      <c r="AN268" s="77">
        <v>0.34599999999999997</v>
      </c>
      <c r="AO268" s="77">
        <v>0.52800000000000002</v>
      </c>
      <c r="AP268" s="77">
        <v>0.875</v>
      </c>
      <c r="AQ268" s="77">
        <v>9.39</v>
      </c>
      <c r="AR268" s="77">
        <v>1.96</v>
      </c>
      <c r="AS268" s="77">
        <v>11.35</v>
      </c>
      <c r="AT268" s="77">
        <v>4.8</v>
      </c>
      <c r="AU268" s="77">
        <v>17.350000000000001</v>
      </c>
    </row>
    <row r="269" spans="1:47" x14ac:dyDescent="0.2">
      <c r="A269" s="77">
        <v>22</v>
      </c>
      <c r="B269" s="78" t="s">
        <v>525</v>
      </c>
      <c r="C269" s="77" t="s">
        <v>240</v>
      </c>
      <c r="D269" s="77"/>
      <c r="E269" s="77">
        <v>433585</v>
      </c>
      <c r="F269" s="77">
        <v>1</v>
      </c>
      <c r="G269" s="77">
        <v>0</v>
      </c>
      <c r="H269" s="77">
        <v>5.4</v>
      </c>
      <c r="I269" s="77">
        <v>2</v>
      </c>
      <c r="J269" s="77">
        <v>0</v>
      </c>
      <c r="K269" s="77">
        <v>0</v>
      </c>
      <c r="L269" s="77">
        <v>0</v>
      </c>
      <c r="M269" s="77">
        <v>1.2</v>
      </c>
      <c r="N269" s="77">
        <v>2</v>
      </c>
      <c r="O269" s="77">
        <v>1</v>
      </c>
      <c r="P269" s="77">
        <v>1</v>
      </c>
      <c r="Q269" s="77">
        <v>1</v>
      </c>
      <c r="R269" s="77">
        <v>0</v>
      </c>
      <c r="S269" s="77">
        <v>1</v>
      </c>
      <c r="T269" s="77">
        <v>0.28599999999999998</v>
      </c>
      <c r="U269" s="77">
        <v>1.2</v>
      </c>
      <c r="V269" s="77">
        <v>0</v>
      </c>
      <c r="W269" s="77">
        <v>0</v>
      </c>
      <c r="X269" s="77">
        <v>0</v>
      </c>
      <c r="Y269" s="77">
        <v>0</v>
      </c>
      <c r="Z269" s="77">
        <v>2</v>
      </c>
      <c r="AA269" s="77">
        <v>0</v>
      </c>
      <c r="AB269" s="77">
        <v>0</v>
      </c>
      <c r="AC269" s="77">
        <v>2</v>
      </c>
      <c r="AD269" s="77">
        <v>2</v>
      </c>
      <c r="AE269" s="77">
        <v>0</v>
      </c>
      <c r="AF269" s="77">
        <v>0</v>
      </c>
      <c r="AG269" s="77">
        <v>0</v>
      </c>
      <c r="AH269" s="77">
        <v>0</v>
      </c>
      <c r="AI269" s="77">
        <v>0</v>
      </c>
      <c r="AJ269" s="77">
        <v>7</v>
      </c>
      <c r="AK269" s="77">
        <v>27</v>
      </c>
      <c r="AL269" s="77">
        <v>1</v>
      </c>
      <c r="AM269" s="77">
        <v>1</v>
      </c>
      <c r="AN269" s="77">
        <v>0.28599999999999998</v>
      </c>
      <c r="AO269" s="77">
        <v>0.71399999999999997</v>
      </c>
      <c r="AP269" s="77">
        <v>1</v>
      </c>
      <c r="AQ269" s="77">
        <v>5.4</v>
      </c>
      <c r="AR269" s="77">
        <v>0</v>
      </c>
      <c r="AS269" s="77">
        <v>10.8</v>
      </c>
      <c r="AT269" s="77" t="s">
        <v>342</v>
      </c>
      <c r="AU269" s="77">
        <v>16.2</v>
      </c>
    </row>
    <row r="270" spans="1:47" x14ac:dyDescent="0.2">
      <c r="A270" s="77">
        <v>23</v>
      </c>
      <c r="B270" s="78" t="s">
        <v>615</v>
      </c>
      <c r="C270" s="77" t="s">
        <v>240</v>
      </c>
      <c r="D270" s="77"/>
      <c r="E270" s="77">
        <v>542432</v>
      </c>
      <c r="F270" s="77">
        <v>0</v>
      </c>
      <c r="G270" s="77">
        <v>2</v>
      </c>
      <c r="H270" s="77">
        <v>5.4</v>
      </c>
      <c r="I270" s="77">
        <v>8</v>
      </c>
      <c r="J270" s="77">
        <v>0</v>
      </c>
      <c r="K270" s="77">
        <v>0</v>
      </c>
      <c r="L270" s="77">
        <v>0</v>
      </c>
      <c r="M270" s="77">
        <v>10</v>
      </c>
      <c r="N270" s="77">
        <v>11</v>
      </c>
      <c r="O270" s="77">
        <v>6</v>
      </c>
      <c r="P270" s="77">
        <v>6</v>
      </c>
      <c r="Q270" s="77">
        <v>2</v>
      </c>
      <c r="R270" s="77">
        <v>7</v>
      </c>
      <c r="S270" s="77">
        <v>10</v>
      </c>
      <c r="T270" s="77">
        <v>0.27500000000000002</v>
      </c>
      <c r="U270" s="77">
        <v>1.8</v>
      </c>
      <c r="V270" s="77">
        <v>0</v>
      </c>
      <c r="W270" s="77">
        <v>0</v>
      </c>
      <c r="X270" s="77">
        <v>2</v>
      </c>
      <c r="Y270" s="77">
        <v>0</v>
      </c>
      <c r="Z270" s="77">
        <v>5</v>
      </c>
      <c r="AA270" s="77">
        <v>0</v>
      </c>
      <c r="AB270" s="77">
        <v>0</v>
      </c>
      <c r="AC270" s="77">
        <v>2</v>
      </c>
      <c r="AD270" s="77">
        <v>17</v>
      </c>
      <c r="AE270" s="77">
        <v>0</v>
      </c>
      <c r="AF270" s="77">
        <v>0</v>
      </c>
      <c r="AG270" s="77">
        <v>1</v>
      </c>
      <c r="AH270" s="77">
        <v>0</v>
      </c>
      <c r="AI270" s="77">
        <v>0</v>
      </c>
      <c r="AJ270" s="77">
        <v>49</v>
      </c>
      <c r="AK270" s="77">
        <v>204</v>
      </c>
      <c r="AL270" s="77">
        <v>0</v>
      </c>
      <c r="AM270" s="77">
        <v>0.12</v>
      </c>
      <c r="AN270" s="77">
        <v>0.40799999999999997</v>
      </c>
      <c r="AO270" s="77">
        <v>0.5</v>
      </c>
      <c r="AP270" s="77">
        <v>0.90800000000000003</v>
      </c>
      <c r="AQ270" s="77">
        <v>9</v>
      </c>
      <c r="AR270" s="77">
        <v>6.3</v>
      </c>
      <c r="AS270" s="77">
        <v>9.9</v>
      </c>
      <c r="AT270" s="77">
        <v>1.43</v>
      </c>
      <c r="AU270" s="77">
        <v>20.399999999999999</v>
      </c>
    </row>
    <row r="271" spans="1:47" x14ac:dyDescent="0.2">
      <c r="A271" s="77">
        <v>24</v>
      </c>
      <c r="B271" s="78" t="s">
        <v>847</v>
      </c>
      <c r="C271" s="77" t="s">
        <v>240</v>
      </c>
      <c r="D271" s="77"/>
      <c r="E271" s="77">
        <v>573064</v>
      </c>
      <c r="F271" s="77">
        <v>2</v>
      </c>
      <c r="G271" s="77">
        <v>5</v>
      </c>
      <c r="H271" s="77">
        <v>5.42</v>
      </c>
      <c r="I271" s="77">
        <v>17</v>
      </c>
      <c r="J271" s="77">
        <v>14</v>
      </c>
      <c r="K271" s="77">
        <v>0</v>
      </c>
      <c r="L271" s="77">
        <v>0</v>
      </c>
      <c r="M271" s="77">
        <v>78</v>
      </c>
      <c r="N271" s="77">
        <v>86</v>
      </c>
      <c r="O271" s="77">
        <v>52</v>
      </c>
      <c r="P271" s="77">
        <v>47</v>
      </c>
      <c r="Q271" s="77">
        <v>15</v>
      </c>
      <c r="R271" s="77">
        <v>26</v>
      </c>
      <c r="S271" s="77">
        <v>60</v>
      </c>
      <c r="T271" s="77">
        <v>0.28199999999999997</v>
      </c>
      <c r="U271" s="77">
        <v>1.44</v>
      </c>
      <c r="V271" s="77">
        <v>0</v>
      </c>
      <c r="W271" s="77">
        <v>0</v>
      </c>
      <c r="X271" s="77">
        <v>2</v>
      </c>
      <c r="Y271" s="77">
        <v>1</v>
      </c>
      <c r="Z271" s="77">
        <v>1</v>
      </c>
      <c r="AA271" s="77">
        <v>0</v>
      </c>
      <c r="AB271" s="77">
        <v>7</v>
      </c>
      <c r="AC271" s="77">
        <v>72</v>
      </c>
      <c r="AD271" s="77">
        <v>93</v>
      </c>
      <c r="AE271" s="77">
        <v>4</v>
      </c>
      <c r="AF271" s="77">
        <v>0</v>
      </c>
      <c r="AG271" s="77">
        <v>1</v>
      </c>
      <c r="AH271" s="77">
        <v>1</v>
      </c>
      <c r="AI271" s="77">
        <v>0</v>
      </c>
      <c r="AJ271" s="77">
        <v>339</v>
      </c>
      <c r="AK271" s="77">
        <v>1301</v>
      </c>
      <c r="AL271" s="77">
        <v>0.28599999999999998</v>
      </c>
      <c r="AM271" s="77">
        <v>0.77</v>
      </c>
      <c r="AN271" s="77">
        <v>0.33600000000000002</v>
      </c>
      <c r="AO271" s="77">
        <v>0.495</v>
      </c>
      <c r="AP271" s="77">
        <v>0.83099999999999996</v>
      </c>
      <c r="AQ271" s="77">
        <v>6.92</v>
      </c>
      <c r="AR271" s="77">
        <v>3</v>
      </c>
      <c r="AS271" s="77">
        <v>9.92</v>
      </c>
      <c r="AT271" s="77">
        <v>2.31</v>
      </c>
      <c r="AU271" s="77">
        <v>16.68</v>
      </c>
    </row>
    <row r="272" spans="1:47" x14ac:dyDescent="0.2">
      <c r="A272" s="77">
        <v>25</v>
      </c>
      <c r="B272" s="78" t="s">
        <v>726</v>
      </c>
      <c r="C272" s="77" t="s">
        <v>240</v>
      </c>
      <c r="D272" s="77"/>
      <c r="E272" s="77">
        <v>469686</v>
      </c>
      <c r="F272" s="77">
        <v>1</v>
      </c>
      <c r="G272" s="77">
        <v>2</v>
      </c>
      <c r="H272" s="77">
        <v>6.52</v>
      </c>
      <c r="I272" s="77">
        <v>10</v>
      </c>
      <c r="J272" s="77">
        <v>0</v>
      </c>
      <c r="K272" s="77">
        <v>0</v>
      </c>
      <c r="L272" s="77">
        <v>0</v>
      </c>
      <c r="M272" s="77">
        <v>19.100000000000001</v>
      </c>
      <c r="N272" s="77">
        <v>23</v>
      </c>
      <c r="O272" s="77">
        <v>14</v>
      </c>
      <c r="P272" s="77">
        <v>14</v>
      </c>
      <c r="Q272" s="77">
        <v>6</v>
      </c>
      <c r="R272" s="77">
        <v>4</v>
      </c>
      <c r="S272" s="77">
        <v>16</v>
      </c>
      <c r="T272" s="77">
        <v>0.28799999999999998</v>
      </c>
      <c r="U272" s="77">
        <v>1.4</v>
      </c>
      <c r="V272" s="77">
        <v>0</v>
      </c>
      <c r="W272" s="77">
        <v>0</v>
      </c>
      <c r="X272" s="77">
        <v>1</v>
      </c>
      <c r="Y272" s="77">
        <v>0</v>
      </c>
      <c r="Z272" s="77">
        <v>5</v>
      </c>
      <c r="AA272" s="77">
        <v>1</v>
      </c>
      <c r="AB272" s="77">
        <v>1</v>
      </c>
      <c r="AC272" s="77">
        <v>10</v>
      </c>
      <c r="AD272" s="77">
        <v>31</v>
      </c>
      <c r="AE272" s="77">
        <v>0</v>
      </c>
      <c r="AF272" s="77">
        <v>1</v>
      </c>
      <c r="AG272" s="77">
        <v>0</v>
      </c>
      <c r="AH272" s="77">
        <v>0</v>
      </c>
      <c r="AI272" s="77">
        <v>0</v>
      </c>
      <c r="AJ272" s="77">
        <v>85</v>
      </c>
      <c r="AK272" s="77">
        <v>323</v>
      </c>
      <c r="AL272" s="77">
        <v>0.33300000000000002</v>
      </c>
      <c r="AM272" s="77">
        <v>0.32</v>
      </c>
      <c r="AN272" s="77">
        <v>0.32900000000000001</v>
      </c>
      <c r="AO272" s="77">
        <v>0.56299999999999994</v>
      </c>
      <c r="AP272" s="77">
        <v>0.89200000000000002</v>
      </c>
      <c r="AQ272" s="77">
        <v>7.45</v>
      </c>
      <c r="AR272" s="77">
        <v>1.86</v>
      </c>
      <c r="AS272" s="77">
        <v>10.71</v>
      </c>
      <c r="AT272" s="77">
        <v>4</v>
      </c>
      <c r="AU272" s="77">
        <v>16.71</v>
      </c>
    </row>
    <row r="273" spans="1:47" x14ac:dyDescent="0.2">
      <c r="A273" s="77">
        <v>26</v>
      </c>
      <c r="B273" s="78" t="s">
        <v>849</v>
      </c>
      <c r="C273" s="77" t="s">
        <v>240</v>
      </c>
      <c r="D273" s="77"/>
      <c r="E273" s="77">
        <v>467100</v>
      </c>
      <c r="F273" s="77">
        <v>2</v>
      </c>
      <c r="G273" s="77">
        <v>2</v>
      </c>
      <c r="H273" s="77">
        <v>8.27</v>
      </c>
      <c r="I273" s="77">
        <v>4</v>
      </c>
      <c r="J273" s="77">
        <v>4</v>
      </c>
      <c r="K273" s="77">
        <v>0</v>
      </c>
      <c r="L273" s="77">
        <v>0</v>
      </c>
      <c r="M273" s="77">
        <v>20.2</v>
      </c>
      <c r="N273" s="77">
        <v>32</v>
      </c>
      <c r="O273" s="77">
        <v>19</v>
      </c>
      <c r="P273" s="77">
        <v>19</v>
      </c>
      <c r="Q273" s="77">
        <v>6</v>
      </c>
      <c r="R273" s="77">
        <v>6</v>
      </c>
      <c r="S273" s="77">
        <v>12</v>
      </c>
      <c r="T273" s="77">
        <v>0.372</v>
      </c>
      <c r="U273" s="77">
        <v>1.84</v>
      </c>
      <c r="V273" s="77">
        <v>0</v>
      </c>
      <c r="W273" s="77">
        <v>0</v>
      </c>
      <c r="X273" s="77">
        <v>2</v>
      </c>
      <c r="Y273" s="77">
        <v>0</v>
      </c>
      <c r="Z273" s="77">
        <v>0</v>
      </c>
      <c r="AA273" s="77">
        <v>0</v>
      </c>
      <c r="AB273" s="77">
        <v>4</v>
      </c>
      <c r="AC273" s="77">
        <v>24</v>
      </c>
      <c r="AD273" s="77">
        <v>20</v>
      </c>
      <c r="AE273" s="77">
        <v>1</v>
      </c>
      <c r="AF273" s="77">
        <v>0</v>
      </c>
      <c r="AG273" s="77">
        <v>1</v>
      </c>
      <c r="AH273" s="77">
        <v>0</v>
      </c>
      <c r="AI273" s="77">
        <v>1</v>
      </c>
      <c r="AJ273" s="77">
        <v>96</v>
      </c>
      <c r="AK273" s="77">
        <v>328</v>
      </c>
      <c r="AL273" s="77">
        <v>0.5</v>
      </c>
      <c r="AM273" s="77">
        <v>1.2</v>
      </c>
      <c r="AN273" s="77">
        <v>0.41699999999999998</v>
      </c>
      <c r="AO273" s="77">
        <v>0.61599999999999999</v>
      </c>
      <c r="AP273" s="77">
        <v>1.0329999999999999</v>
      </c>
      <c r="AQ273" s="77">
        <v>5.23</v>
      </c>
      <c r="AR273" s="77">
        <v>2.61</v>
      </c>
      <c r="AS273" s="77">
        <v>13.94</v>
      </c>
      <c r="AT273" s="77">
        <v>2</v>
      </c>
      <c r="AU273" s="77">
        <v>15.87</v>
      </c>
    </row>
    <row r="274" spans="1:47" x14ac:dyDescent="0.2">
      <c r="A274" s="77">
        <v>27</v>
      </c>
      <c r="B274" s="78" t="s">
        <v>1230</v>
      </c>
      <c r="C274" s="77" t="s">
        <v>240</v>
      </c>
      <c r="D274" s="77"/>
      <c r="E274" s="77">
        <v>501852</v>
      </c>
      <c r="F274" s="77">
        <v>0</v>
      </c>
      <c r="G274" s="77">
        <v>0</v>
      </c>
      <c r="H274" s="77">
        <v>9</v>
      </c>
      <c r="I274" s="77">
        <v>1</v>
      </c>
      <c r="J274" s="77">
        <v>0</v>
      </c>
      <c r="K274" s="77">
        <v>0</v>
      </c>
      <c r="L274" s="77">
        <v>0</v>
      </c>
      <c r="M274" s="77">
        <v>4</v>
      </c>
      <c r="N274" s="77">
        <v>4</v>
      </c>
      <c r="O274" s="77">
        <v>4</v>
      </c>
      <c r="P274" s="77">
        <v>4</v>
      </c>
      <c r="Q274" s="77">
        <v>2</v>
      </c>
      <c r="R274" s="77">
        <v>1</v>
      </c>
      <c r="S274" s="77">
        <v>7</v>
      </c>
      <c r="T274" s="77">
        <v>0.25</v>
      </c>
      <c r="U274" s="77">
        <v>1.25</v>
      </c>
      <c r="V274" s="77">
        <v>0</v>
      </c>
      <c r="W274" s="77">
        <v>0</v>
      </c>
      <c r="X274" s="77">
        <v>0</v>
      </c>
      <c r="Y274" s="77">
        <v>0</v>
      </c>
      <c r="Z274" s="77">
        <v>0</v>
      </c>
      <c r="AA274" s="77">
        <v>0</v>
      </c>
      <c r="AB274" s="77">
        <v>0</v>
      </c>
      <c r="AC274" s="77">
        <v>2</v>
      </c>
      <c r="AD274" s="77">
        <v>3</v>
      </c>
      <c r="AE274" s="77">
        <v>0</v>
      </c>
      <c r="AF274" s="77">
        <v>0</v>
      </c>
      <c r="AG274" s="77">
        <v>0</v>
      </c>
      <c r="AH274" s="77">
        <v>0</v>
      </c>
      <c r="AI274" s="77">
        <v>0</v>
      </c>
      <c r="AJ274" s="77">
        <v>17</v>
      </c>
      <c r="AK274" s="77">
        <v>76</v>
      </c>
      <c r="AL274" s="77" t="s">
        <v>342</v>
      </c>
      <c r="AM274" s="77">
        <v>0.67</v>
      </c>
      <c r="AN274" s="77">
        <v>0.29399999999999998</v>
      </c>
      <c r="AO274" s="77">
        <v>0.68799999999999994</v>
      </c>
      <c r="AP274" s="77">
        <v>0.98199999999999998</v>
      </c>
      <c r="AQ274" s="77">
        <v>15.75</v>
      </c>
      <c r="AR274" s="77">
        <v>2.25</v>
      </c>
      <c r="AS274" s="77">
        <v>9</v>
      </c>
      <c r="AT274" s="77">
        <v>7</v>
      </c>
      <c r="AU274" s="77">
        <v>19</v>
      </c>
    </row>
    <row r="275" spans="1:47" x14ac:dyDescent="0.2">
      <c r="A275" s="77">
        <v>27</v>
      </c>
      <c r="B275" s="78" t="s">
        <v>446</v>
      </c>
      <c r="C275" s="77" t="s">
        <v>240</v>
      </c>
      <c r="D275" s="77"/>
      <c r="E275" s="77">
        <v>475054</v>
      </c>
      <c r="F275" s="77">
        <v>0</v>
      </c>
      <c r="G275" s="77">
        <v>0</v>
      </c>
      <c r="H275" s="77">
        <v>9</v>
      </c>
      <c r="I275" s="77">
        <v>3</v>
      </c>
      <c r="J275" s="77">
        <v>0</v>
      </c>
      <c r="K275" s="77">
        <v>0</v>
      </c>
      <c r="L275" s="77">
        <v>0</v>
      </c>
      <c r="M275" s="77">
        <v>2</v>
      </c>
      <c r="N275" s="77">
        <v>3</v>
      </c>
      <c r="O275" s="77">
        <v>3</v>
      </c>
      <c r="P275" s="77">
        <v>2</v>
      </c>
      <c r="Q275" s="77">
        <v>0</v>
      </c>
      <c r="R275" s="77">
        <v>3</v>
      </c>
      <c r="S275" s="77">
        <v>4</v>
      </c>
      <c r="T275" s="77">
        <v>0.33300000000000002</v>
      </c>
      <c r="U275" s="77">
        <v>3</v>
      </c>
      <c r="V275" s="77">
        <v>0</v>
      </c>
      <c r="W275" s="77">
        <v>0</v>
      </c>
      <c r="X275" s="77">
        <v>0</v>
      </c>
      <c r="Y275" s="77">
        <v>0</v>
      </c>
      <c r="Z275" s="77">
        <v>2</v>
      </c>
      <c r="AA275" s="77">
        <v>0</v>
      </c>
      <c r="AB275" s="77">
        <v>0</v>
      </c>
      <c r="AC275" s="77">
        <v>1</v>
      </c>
      <c r="AD275" s="77">
        <v>2</v>
      </c>
      <c r="AE275" s="77">
        <v>1</v>
      </c>
      <c r="AF275" s="77">
        <v>0</v>
      </c>
      <c r="AG275" s="77">
        <v>0</v>
      </c>
      <c r="AH275" s="77">
        <v>0</v>
      </c>
      <c r="AI275" s="77">
        <v>0</v>
      </c>
      <c r="AJ275" s="77">
        <v>13</v>
      </c>
      <c r="AK275" s="77">
        <v>46</v>
      </c>
      <c r="AL275" s="77" t="s">
        <v>342</v>
      </c>
      <c r="AM275" s="77">
        <v>0.5</v>
      </c>
      <c r="AN275" s="77">
        <v>0.46200000000000002</v>
      </c>
      <c r="AO275" s="77">
        <v>0.77800000000000002</v>
      </c>
      <c r="AP275" s="77">
        <v>1.2390000000000001</v>
      </c>
      <c r="AQ275" s="77">
        <v>18</v>
      </c>
      <c r="AR275" s="77">
        <v>13.5</v>
      </c>
      <c r="AS275" s="77">
        <v>13.5</v>
      </c>
      <c r="AT275" s="77">
        <v>1.33</v>
      </c>
      <c r="AU275" s="77">
        <v>23</v>
      </c>
    </row>
    <row r="276" spans="1:47" x14ac:dyDescent="0.2">
      <c r="A276" s="77">
        <v>29</v>
      </c>
      <c r="B276" s="78" t="s">
        <v>1231</v>
      </c>
      <c r="C276" s="77" t="s">
        <v>240</v>
      </c>
      <c r="D276" s="77"/>
      <c r="E276" s="77">
        <v>542883</v>
      </c>
      <c r="F276" s="77">
        <v>0</v>
      </c>
      <c r="G276" s="77">
        <v>0</v>
      </c>
      <c r="H276" s="77">
        <v>18</v>
      </c>
      <c r="I276" s="77">
        <v>1</v>
      </c>
      <c r="J276" s="77">
        <v>0</v>
      </c>
      <c r="K276" s="77">
        <v>0</v>
      </c>
      <c r="L276" s="77">
        <v>0</v>
      </c>
      <c r="M276" s="77">
        <v>1</v>
      </c>
      <c r="N276" s="77">
        <v>3</v>
      </c>
      <c r="O276" s="77">
        <v>2</v>
      </c>
      <c r="P276" s="77">
        <v>2</v>
      </c>
      <c r="Q276" s="77">
        <v>0</v>
      </c>
      <c r="R276" s="77">
        <v>0</v>
      </c>
      <c r="S276" s="77">
        <v>0</v>
      </c>
      <c r="T276" s="77">
        <v>0.5</v>
      </c>
      <c r="U276" s="77">
        <v>3</v>
      </c>
      <c r="V276" s="77">
        <v>0</v>
      </c>
      <c r="W276" s="77">
        <v>0</v>
      </c>
      <c r="X276" s="77">
        <v>0</v>
      </c>
      <c r="Y276" s="77">
        <v>0</v>
      </c>
      <c r="Z276" s="77">
        <v>1</v>
      </c>
      <c r="AA276" s="77">
        <v>0</v>
      </c>
      <c r="AB276" s="77">
        <v>0</v>
      </c>
      <c r="AC276" s="77">
        <v>0</v>
      </c>
      <c r="AD276" s="77">
        <v>3</v>
      </c>
      <c r="AE276" s="77">
        <v>0</v>
      </c>
      <c r="AF276" s="77">
        <v>0</v>
      </c>
      <c r="AG276" s="77">
        <v>0</v>
      </c>
      <c r="AH276" s="77">
        <v>0</v>
      </c>
      <c r="AI276" s="77">
        <v>0</v>
      </c>
      <c r="AJ276" s="77">
        <v>6</v>
      </c>
      <c r="AK276" s="77">
        <v>17</v>
      </c>
      <c r="AL276" s="77" t="s">
        <v>342</v>
      </c>
      <c r="AM276" s="77">
        <v>0</v>
      </c>
      <c r="AN276" s="77">
        <v>0.5</v>
      </c>
      <c r="AO276" s="77">
        <v>0.66700000000000004</v>
      </c>
      <c r="AP276" s="77">
        <v>1.167</v>
      </c>
      <c r="AQ276" s="77">
        <v>0</v>
      </c>
      <c r="AR276" s="77">
        <v>0</v>
      </c>
      <c r="AS276" s="77">
        <v>27</v>
      </c>
      <c r="AT276" s="77" t="s">
        <v>342</v>
      </c>
      <c r="AU276" s="77">
        <v>17</v>
      </c>
    </row>
    <row r="277" spans="1:47" x14ac:dyDescent="0.2">
      <c r="A277" s="77">
        <v>29</v>
      </c>
      <c r="B277" s="78" t="s">
        <v>562</v>
      </c>
      <c r="C277" s="77" t="s">
        <v>240</v>
      </c>
      <c r="D277" s="77"/>
      <c r="E277" s="77">
        <v>453281</v>
      </c>
      <c r="F277" s="77">
        <v>0</v>
      </c>
      <c r="G277" s="77">
        <v>0</v>
      </c>
      <c r="H277" s="77">
        <v>18</v>
      </c>
      <c r="I277" s="77">
        <v>1</v>
      </c>
      <c r="J277" s="77">
        <v>0</v>
      </c>
      <c r="K277" s="77">
        <v>0</v>
      </c>
      <c r="L277" s="77">
        <v>0</v>
      </c>
      <c r="M277" s="77">
        <v>1</v>
      </c>
      <c r="N277" s="77">
        <v>2</v>
      </c>
      <c r="O277" s="77">
        <v>2</v>
      </c>
      <c r="P277" s="77">
        <v>2</v>
      </c>
      <c r="Q277" s="77">
        <v>0</v>
      </c>
      <c r="R277" s="77">
        <v>1</v>
      </c>
      <c r="S277" s="77">
        <v>0</v>
      </c>
      <c r="T277" s="77">
        <v>0.5</v>
      </c>
      <c r="U277" s="77">
        <v>3</v>
      </c>
      <c r="V277" s="77">
        <v>0</v>
      </c>
      <c r="W277" s="77">
        <v>0</v>
      </c>
      <c r="X277" s="77">
        <v>1</v>
      </c>
      <c r="Y277" s="77">
        <v>1</v>
      </c>
      <c r="Z277" s="77">
        <v>1</v>
      </c>
      <c r="AA277" s="77">
        <v>0</v>
      </c>
      <c r="AB277" s="77">
        <v>0</v>
      </c>
      <c r="AC277" s="77">
        <v>2</v>
      </c>
      <c r="AD277" s="77">
        <v>1</v>
      </c>
      <c r="AE277" s="77">
        <v>0</v>
      </c>
      <c r="AF277" s="77">
        <v>0</v>
      </c>
      <c r="AG277" s="77">
        <v>0</v>
      </c>
      <c r="AH277" s="77">
        <v>0</v>
      </c>
      <c r="AI277" s="77">
        <v>0</v>
      </c>
      <c r="AJ277" s="77">
        <v>7</v>
      </c>
      <c r="AK277" s="77">
        <v>20</v>
      </c>
      <c r="AL277" s="77" t="s">
        <v>342</v>
      </c>
      <c r="AM277" s="77">
        <v>2</v>
      </c>
      <c r="AN277" s="77">
        <v>0.57099999999999995</v>
      </c>
      <c r="AO277" s="77">
        <v>0.5</v>
      </c>
      <c r="AP277" s="77">
        <v>1.071</v>
      </c>
      <c r="AQ277" s="77">
        <v>0</v>
      </c>
      <c r="AR277" s="77">
        <v>9</v>
      </c>
      <c r="AS277" s="77">
        <v>18</v>
      </c>
      <c r="AT277" s="77">
        <v>0</v>
      </c>
      <c r="AU277" s="77">
        <v>20</v>
      </c>
    </row>
    <row r="278" spans="1:47" x14ac:dyDescent="0.2">
      <c r="A278" s="77">
        <v>31</v>
      </c>
      <c r="B278" s="78" t="s">
        <v>860</v>
      </c>
      <c r="C278" s="77" t="s">
        <v>240</v>
      </c>
      <c r="D278" s="77"/>
      <c r="E278" s="77">
        <v>461848</v>
      </c>
      <c r="F278" s="77">
        <v>0</v>
      </c>
      <c r="G278" s="77">
        <v>0</v>
      </c>
      <c r="H278" s="77">
        <v>20.25</v>
      </c>
      <c r="I278" s="77">
        <v>2</v>
      </c>
      <c r="J278" s="77">
        <v>0</v>
      </c>
      <c r="K278" s="77">
        <v>0</v>
      </c>
      <c r="L278" s="77">
        <v>0</v>
      </c>
      <c r="M278" s="77">
        <v>2.2000000000000002</v>
      </c>
      <c r="N278" s="77">
        <v>7</v>
      </c>
      <c r="O278" s="77">
        <v>6</v>
      </c>
      <c r="P278" s="77">
        <v>6</v>
      </c>
      <c r="Q278" s="77">
        <v>3</v>
      </c>
      <c r="R278" s="77">
        <v>2</v>
      </c>
      <c r="S278" s="77">
        <v>2</v>
      </c>
      <c r="T278" s="77">
        <v>0.5</v>
      </c>
      <c r="U278" s="77">
        <v>3.38</v>
      </c>
      <c r="V278" s="77">
        <v>0</v>
      </c>
      <c r="W278" s="77">
        <v>0</v>
      </c>
      <c r="X278" s="77">
        <v>0</v>
      </c>
      <c r="Y278" s="77">
        <v>0</v>
      </c>
      <c r="Z278" s="77">
        <v>1</v>
      </c>
      <c r="AA278" s="77">
        <v>0</v>
      </c>
      <c r="AB278" s="77">
        <v>1</v>
      </c>
      <c r="AC278" s="77">
        <v>1</v>
      </c>
      <c r="AD278" s="77">
        <v>4</v>
      </c>
      <c r="AE278" s="77">
        <v>0</v>
      </c>
      <c r="AF278" s="77">
        <v>0</v>
      </c>
      <c r="AG278" s="77">
        <v>1</v>
      </c>
      <c r="AH278" s="77">
        <v>0</v>
      </c>
      <c r="AI278" s="77">
        <v>0</v>
      </c>
      <c r="AJ278" s="77">
        <v>16</v>
      </c>
      <c r="AK278" s="77">
        <v>63</v>
      </c>
      <c r="AL278" s="77" t="s">
        <v>342</v>
      </c>
      <c r="AM278" s="77">
        <v>0.25</v>
      </c>
      <c r="AN278" s="77">
        <v>0.56299999999999994</v>
      </c>
      <c r="AO278" s="77">
        <v>1.214</v>
      </c>
      <c r="AP278" s="77">
        <v>1.7769999999999999</v>
      </c>
      <c r="AQ278" s="77">
        <v>6.75</v>
      </c>
      <c r="AR278" s="77">
        <v>6.75</v>
      </c>
      <c r="AS278" s="77">
        <v>23.63</v>
      </c>
      <c r="AT278" s="77">
        <v>1</v>
      </c>
      <c r="AU278" s="77">
        <v>23.62</v>
      </c>
    </row>
    <row r="279" spans="1:47" x14ac:dyDescent="0.2">
      <c r="A279" s="77">
        <v>32</v>
      </c>
      <c r="B279" s="78" t="s">
        <v>633</v>
      </c>
      <c r="C279" s="77" t="s">
        <v>240</v>
      </c>
      <c r="D279" s="77"/>
      <c r="E279" s="77">
        <v>460092</v>
      </c>
      <c r="F279" s="77">
        <v>0</v>
      </c>
      <c r="G279" s="77">
        <v>1</v>
      </c>
      <c r="H279" s="77">
        <v>22.5</v>
      </c>
      <c r="I279" s="77">
        <v>2</v>
      </c>
      <c r="J279" s="77">
        <v>0</v>
      </c>
      <c r="K279" s="77">
        <v>0</v>
      </c>
      <c r="L279" s="77">
        <v>0</v>
      </c>
      <c r="M279" s="77">
        <v>2</v>
      </c>
      <c r="N279" s="77">
        <v>7</v>
      </c>
      <c r="O279" s="77">
        <v>5</v>
      </c>
      <c r="P279" s="77">
        <v>5</v>
      </c>
      <c r="Q279" s="77">
        <v>0</v>
      </c>
      <c r="R279" s="77">
        <v>2</v>
      </c>
      <c r="S279" s="77">
        <v>3</v>
      </c>
      <c r="T279" s="77">
        <v>0.53800000000000003</v>
      </c>
      <c r="U279" s="77">
        <v>4.5</v>
      </c>
      <c r="V279" s="77">
        <v>0</v>
      </c>
      <c r="W279" s="77">
        <v>0</v>
      </c>
      <c r="X279" s="77">
        <v>0</v>
      </c>
      <c r="Y279" s="77">
        <v>1</v>
      </c>
      <c r="Z279" s="77">
        <v>2</v>
      </c>
      <c r="AA279" s="77">
        <v>0</v>
      </c>
      <c r="AB279" s="77">
        <v>0</v>
      </c>
      <c r="AC279" s="77">
        <v>1</v>
      </c>
      <c r="AD279" s="77">
        <v>2</v>
      </c>
      <c r="AE279" s="77">
        <v>0</v>
      </c>
      <c r="AF279" s="77">
        <v>0</v>
      </c>
      <c r="AG279" s="77">
        <v>1</v>
      </c>
      <c r="AH279" s="77">
        <v>0</v>
      </c>
      <c r="AI279" s="77">
        <v>0</v>
      </c>
      <c r="AJ279" s="77">
        <v>15</v>
      </c>
      <c r="AK279" s="77">
        <v>56</v>
      </c>
      <c r="AL279" s="77">
        <v>0</v>
      </c>
      <c r="AM279" s="77">
        <v>0.5</v>
      </c>
      <c r="AN279" s="77">
        <v>0.6</v>
      </c>
      <c r="AO279" s="77">
        <v>0.61499999999999999</v>
      </c>
      <c r="AP279" s="77">
        <v>1.2150000000000001</v>
      </c>
      <c r="AQ279" s="77">
        <v>13.5</v>
      </c>
      <c r="AR279" s="77">
        <v>9</v>
      </c>
      <c r="AS279" s="77">
        <v>31.5</v>
      </c>
      <c r="AT279" s="77">
        <v>1.5</v>
      </c>
      <c r="AU279" s="77">
        <v>28</v>
      </c>
    </row>
    <row r="280" spans="1:47" x14ac:dyDescent="0.2">
      <c r="A280" s="77">
        <v>33</v>
      </c>
      <c r="B280" s="78" t="s">
        <v>848</v>
      </c>
      <c r="C280" s="77" t="s">
        <v>240</v>
      </c>
      <c r="D280" s="77"/>
      <c r="E280" s="77">
        <v>501627</v>
      </c>
      <c r="F280" s="77">
        <v>0</v>
      </c>
      <c r="G280" s="77">
        <v>0</v>
      </c>
      <c r="H280" s="77">
        <v>27</v>
      </c>
      <c r="I280" s="77">
        <v>4</v>
      </c>
      <c r="J280" s="77">
        <v>0</v>
      </c>
      <c r="K280" s="77">
        <v>0</v>
      </c>
      <c r="L280" s="77">
        <v>0</v>
      </c>
      <c r="M280" s="77">
        <v>1</v>
      </c>
      <c r="N280" s="77">
        <v>4</v>
      </c>
      <c r="O280" s="77">
        <v>3</v>
      </c>
      <c r="P280" s="77">
        <v>3</v>
      </c>
      <c r="Q280" s="77">
        <v>0</v>
      </c>
      <c r="R280" s="77">
        <v>2</v>
      </c>
      <c r="S280" s="77">
        <v>2</v>
      </c>
      <c r="T280" s="77">
        <v>0.57099999999999995</v>
      </c>
      <c r="U280" s="77">
        <v>6</v>
      </c>
      <c r="V280" s="77">
        <v>0</v>
      </c>
      <c r="W280" s="77">
        <v>0</v>
      </c>
      <c r="X280" s="77">
        <v>3</v>
      </c>
      <c r="Y280" s="77">
        <v>0</v>
      </c>
      <c r="Z280" s="77">
        <v>0</v>
      </c>
      <c r="AA280" s="77">
        <v>1</v>
      </c>
      <c r="AB280" s="77">
        <v>0</v>
      </c>
      <c r="AC280" s="77">
        <v>0</v>
      </c>
      <c r="AD280" s="77">
        <v>1</v>
      </c>
      <c r="AE280" s="77">
        <v>1</v>
      </c>
      <c r="AF280" s="77">
        <v>1</v>
      </c>
      <c r="AG280" s="77">
        <v>0</v>
      </c>
      <c r="AH280" s="77">
        <v>0</v>
      </c>
      <c r="AI280" s="77">
        <v>0</v>
      </c>
      <c r="AJ280" s="77">
        <v>12</v>
      </c>
      <c r="AK280" s="77">
        <v>49</v>
      </c>
      <c r="AL280" s="77" t="s">
        <v>342</v>
      </c>
      <c r="AM280" s="77">
        <v>0</v>
      </c>
      <c r="AN280" s="77">
        <v>0.75</v>
      </c>
      <c r="AO280" s="77">
        <v>0.57099999999999995</v>
      </c>
      <c r="AP280" s="77">
        <v>1.321</v>
      </c>
      <c r="AQ280" s="77">
        <v>18</v>
      </c>
      <c r="AR280" s="77">
        <v>18</v>
      </c>
      <c r="AS280" s="77">
        <v>36</v>
      </c>
      <c r="AT280" s="77">
        <v>1</v>
      </c>
      <c r="AU280" s="77">
        <v>49</v>
      </c>
    </row>
    <row r="282" spans="1:47" ht="25.5" x14ac:dyDescent="0.2">
      <c r="A282" s="185" t="s">
        <v>150</v>
      </c>
      <c r="B282" s="185" t="s">
        <v>151</v>
      </c>
      <c r="C282" s="185" t="s">
        <v>245</v>
      </c>
      <c r="D282" s="185"/>
      <c r="E282" s="185" t="s">
        <v>300</v>
      </c>
      <c r="F282" s="185" t="s">
        <v>301</v>
      </c>
      <c r="G282" s="185" t="s">
        <v>302</v>
      </c>
      <c r="H282" s="185" t="s">
        <v>152</v>
      </c>
      <c r="I282" s="185" t="s">
        <v>303</v>
      </c>
      <c r="J282" s="185" t="s">
        <v>304</v>
      </c>
      <c r="K282" s="185" t="s">
        <v>305</v>
      </c>
      <c r="L282" s="185" t="s">
        <v>306</v>
      </c>
      <c r="M282" s="185" t="s">
        <v>307</v>
      </c>
      <c r="N282" s="185" t="s">
        <v>308</v>
      </c>
      <c r="O282" s="185" t="s">
        <v>309</v>
      </c>
      <c r="P282" s="185" t="s">
        <v>310</v>
      </c>
      <c r="Q282" s="185" t="s">
        <v>311</v>
      </c>
      <c r="R282" s="185" t="s">
        <v>312</v>
      </c>
      <c r="S282" s="185" t="s">
        <v>313</v>
      </c>
      <c r="T282" s="185" t="s">
        <v>314</v>
      </c>
      <c r="U282" s="185" t="s">
        <v>315</v>
      </c>
      <c r="V282" s="185" t="s">
        <v>316</v>
      </c>
      <c r="W282" s="185" t="s">
        <v>317</v>
      </c>
      <c r="X282" s="185" t="s">
        <v>318</v>
      </c>
      <c r="Y282" s="185" t="s">
        <v>319</v>
      </c>
      <c r="Z282" s="185" t="s">
        <v>320</v>
      </c>
      <c r="AA282" s="185" t="s">
        <v>321</v>
      </c>
      <c r="AB282" s="185" t="s">
        <v>322</v>
      </c>
      <c r="AC282" s="185" t="s">
        <v>323</v>
      </c>
      <c r="AD282" s="185" t="s">
        <v>324</v>
      </c>
      <c r="AE282" s="185" t="s">
        <v>325</v>
      </c>
      <c r="AF282" s="185" t="s">
        <v>326</v>
      </c>
      <c r="AG282" s="185" t="s">
        <v>327</v>
      </c>
      <c r="AH282" s="185" t="s">
        <v>328</v>
      </c>
      <c r="AI282" s="185" t="s">
        <v>329</v>
      </c>
      <c r="AJ282" s="185" t="s">
        <v>330</v>
      </c>
      <c r="AK282" s="185" t="s">
        <v>331</v>
      </c>
      <c r="AL282" s="185" t="s">
        <v>332</v>
      </c>
      <c r="AM282" s="185" t="s">
        <v>333</v>
      </c>
      <c r="AN282" s="185" t="s">
        <v>334</v>
      </c>
      <c r="AO282" s="185" t="s">
        <v>1097</v>
      </c>
      <c r="AP282" s="185" t="s">
        <v>336</v>
      </c>
      <c r="AQ282" s="185" t="s">
        <v>337</v>
      </c>
      <c r="AR282" s="185" t="s">
        <v>338</v>
      </c>
      <c r="AS282" s="185" t="s">
        <v>339</v>
      </c>
      <c r="AT282" s="185" t="s">
        <v>340</v>
      </c>
      <c r="AU282" s="185" t="s">
        <v>341</v>
      </c>
    </row>
    <row r="283" spans="1:47" x14ac:dyDescent="0.2">
      <c r="A283" s="77">
        <v>1</v>
      </c>
      <c r="B283" s="78" t="s">
        <v>602</v>
      </c>
      <c r="C283" s="77" t="s">
        <v>241</v>
      </c>
      <c r="D283" s="77"/>
      <c r="E283" s="77">
        <v>456045</v>
      </c>
      <c r="F283" s="77">
        <v>0</v>
      </c>
      <c r="G283" s="77">
        <v>0</v>
      </c>
      <c r="H283" s="77">
        <v>0</v>
      </c>
      <c r="I283" s="77">
        <v>3</v>
      </c>
      <c r="J283" s="77">
        <v>0</v>
      </c>
      <c r="K283" s="77">
        <v>0</v>
      </c>
      <c r="L283" s="77">
        <v>0</v>
      </c>
      <c r="M283" s="77">
        <v>4</v>
      </c>
      <c r="N283" s="77">
        <v>3</v>
      </c>
      <c r="O283" s="77">
        <v>0</v>
      </c>
      <c r="P283" s="77">
        <v>0</v>
      </c>
      <c r="Q283" s="77">
        <v>0</v>
      </c>
      <c r="R283" s="77">
        <v>1</v>
      </c>
      <c r="S283" s="77">
        <v>0</v>
      </c>
      <c r="T283" s="77">
        <v>0.214</v>
      </c>
      <c r="U283" s="77">
        <v>1</v>
      </c>
      <c r="V283" s="77">
        <v>0</v>
      </c>
      <c r="W283" s="77">
        <v>0</v>
      </c>
      <c r="X283" s="77">
        <v>0</v>
      </c>
      <c r="Y283" s="77">
        <v>0</v>
      </c>
      <c r="Z283" s="77">
        <v>2</v>
      </c>
      <c r="AA283" s="77">
        <v>0</v>
      </c>
      <c r="AB283" s="77">
        <v>1</v>
      </c>
      <c r="AC283" s="77">
        <v>6</v>
      </c>
      <c r="AD283" s="77">
        <v>5</v>
      </c>
      <c r="AE283" s="77">
        <v>0</v>
      </c>
      <c r="AF283" s="77">
        <v>0</v>
      </c>
      <c r="AG283" s="77">
        <v>0</v>
      </c>
      <c r="AH283" s="77">
        <v>0</v>
      </c>
      <c r="AI283" s="77">
        <v>0</v>
      </c>
      <c r="AJ283" s="77">
        <v>15</v>
      </c>
      <c r="AK283" s="77">
        <v>43</v>
      </c>
      <c r="AL283" s="77" t="s">
        <v>342</v>
      </c>
      <c r="AM283" s="77">
        <v>1.2</v>
      </c>
      <c r="AN283" s="77">
        <v>0.26700000000000002</v>
      </c>
      <c r="AO283" s="77">
        <v>0.214</v>
      </c>
      <c r="AP283" s="77">
        <v>0.48099999999999998</v>
      </c>
      <c r="AQ283" s="77">
        <v>0</v>
      </c>
      <c r="AR283" s="77">
        <v>2.25</v>
      </c>
      <c r="AS283" s="77">
        <v>6.75</v>
      </c>
      <c r="AT283" s="77">
        <v>0</v>
      </c>
      <c r="AU283" s="77">
        <v>10.75</v>
      </c>
    </row>
    <row r="284" spans="1:47" x14ac:dyDescent="0.2">
      <c r="A284" s="77">
        <v>2</v>
      </c>
      <c r="B284" s="78" t="s">
        <v>567</v>
      </c>
      <c r="C284" s="77" t="s">
        <v>241</v>
      </c>
      <c r="D284" s="77"/>
      <c r="E284" s="77">
        <v>451775</v>
      </c>
      <c r="F284" s="77">
        <v>1</v>
      </c>
      <c r="G284" s="77">
        <v>0</v>
      </c>
      <c r="H284" s="77">
        <v>1</v>
      </c>
      <c r="I284" s="77">
        <v>7</v>
      </c>
      <c r="J284" s="77">
        <v>0</v>
      </c>
      <c r="K284" s="77">
        <v>0</v>
      </c>
      <c r="L284" s="77">
        <v>0</v>
      </c>
      <c r="M284" s="77">
        <v>9</v>
      </c>
      <c r="N284" s="77">
        <v>4</v>
      </c>
      <c r="O284" s="77">
        <v>1</v>
      </c>
      <c r="P284" s="77">
        <v>1</v>
      </c>
      <c r="Q284" s="77">
        <v>0</v>
      </c>
      <c r="R284" s="77">
        <v>2</v>
      </c>
      <c r="S284" s="77">
        <v>4</v>
      </c>
      <c r="T284" s="77">
        <v>0.129</v>
      </c>
      <c r="U284" s="77">
        <v>0.67</v>
      </c>
      <c r="V284" s="77">
        <v>0</v>
      </c>
      <c r="W284" s="77">
        <v>0</v>
      </c>
      <c r="X284" s="77">
        <v>0</v>
      </c>
      <c r="Y284" s="77">
        <v>0</v>
      </c>
      <c r="Z284" s="77">
        <v>3</v>
      </c>
      <c r="AA284" s="77">
        <v>1</v>
      </c>
      <c r="AB284" s="77">
        <v>0</v>
      </c>
      <c r="AC284" s="77">
        <v>6</v>
      </c>
      <c r="AD284" s="77">
        <v>17</v>
      </c>
      <c r="AE284" s="77">
        <v>0</v>
      </c>
      <c r="AF284" s="77">
        <v>0</v>
      </c>
      <c r="AG284" s="77">
        <v>0</v>
      </c>
      <c r="AH284" s="77">
        <v>0</v>
      </c>
      <c r="AI284" s="77">
        <v>0</v>
      </c>
      <c r="AJ284" s="77">
        <v>33</v>
      </c>
      <c r="AK284" s="77">
        <v>121</v>
      </c>
      <c r="AL284" s="77">
        <v>1</v>
      </c>
      <c r="AM284" s="77">
        <v>0.35</v>
      </c>
      <c r="AN284" s="77">
        <v>0.182</v>
      </c>
      <c r="AO284" s="77">
        <v>0.161</v>
      </c>
      <c r="AP284" s="77">
        <v>0.34300000000000003</v>
      </c>
      <c r="AQ284" s="77">
        <v>4</v>
      </c>
      <c r="AR284" s="77">
        <v>2</v>
      </c>
      <c r="AS284" s="77">
        <v>4</v>
      </c>
      <c r="AT284" s="77">
        <v>2</v>
      </c>
      <c r="AU284" s="77">
        <v>13.44</v>
      </c>
    </row>
    <row r="285" spans="1:47" x14ac:dyDescent="0.2">
      <c r="A285" s="77">
        <v>3</v>
      </c>
      <c r="B285" s="78" t="s">
        <v>690</v>
      </c>
      <c r="C285" s="77" t="s">
        <v>241</v>
      </c>
      <c r="D285" s="77"/>
      <c r="E285" s="77">
        <v>472551</v>
      </c>
      <c r="F285" s="77">
        <v>2</v>
      </c>
      <c r="G285" s="77">
        <v>4</v>
      </c>
      <c r="H285" s="77">
        <v>1.57</v>
      </c>
      <c r="I285" s="77">
        <v>69</v>
      </c>
      <c r="J285" s="77">
        <v>0</v>
      </c>
      <c r="K285" s="77">
        <v>0</v>
      </c>
      <c r="L285" s="77">
        <v>2</v>
      </c>
      <c r="M285" s="77">
        <v>57.1</v>
      </c>
      <c r="N285" s="77">
        <v>34</v>
      </c>
      <c r="O285" s="77">
        <v>11</v>
      </c>
      <c r="P285" s="77">
        <v>10</v>
      </c>
      <c r="Q285" s="77">
        <v>4</v>
      </c>
      <c r="R285" s="77">
        <v>15</v>
      </c>
      <c r="S285" s="77">
        <v>51</v>
      </c>
      <c r="T285" s="77">
        <v>0.17499999999999999</v>
      </c>
      <c r="U285" s="77">
        <v>0.85</v>
      </c>
      <c r="V285" s="77">
        <v>0</v>
      </c>
      <c r="W285" s="77">
        <v>0</v>
      </c>
      <c r="X285" s="77">
        <v>4</v>
      </c>
      <c r="Y285" s="77">
        <v>3</v>
      </c>
      <c r="Z285" s="77">
        <v>17</v>
      </c>
      <c r="AA285" s="77">
        <v>9</v>
      </c>
      <c r="AB285" s="77">
        <v>6</v>
      </c>
      <c r="AC285" s="77">
        <v>48</v>
      </c>
      <c r="AD285" s="77">
        <v>64</v>
      </c>
      <c r="AE285" s="77">
        <v>0</v>
      </c>
      <c r="AF285" s="77">
        <v>0</v>
      </c>
      <c r="AG285" s="77">
        <v>2</v>
      </c>
      <c r="AH285" s="77">
        <v>4</v>
      </c>
      <c r="AI285" s="77">
        <v>0</v>
      </c>
      <c r="AJ285" s="77">
        <v>216</v>
      </c>
      <c r="AK285" s="77">
        <v>821</v>
      </c>
      <c r="AL285" s="77">
        <v>0.33300000000000002</v>
      </c>
      <c r="AM285" s="77">
        <v>0.75</v>
      </c>
      <c r="AN285" s="77">
        <v>0.247</v>
      </c>
      <c r="AO285" s="77">
        <v>0.253</v>
      </c>
      <c r="AP285" s="77">
        <v>0.499</v>
      </c>
      <c r="AQ285" s="77">
        <v>8.01</v>
      </c>
      <c r="AR285" s="77">
        <v>2.35</v>
      </c>
      <c r="AS285" s="77">
        <v>5.34</v>
      </c>
      <c r="AT285" s="77">
        <v>3.4</v>
      </c>
      <c r="AU285" s="77">
        <v>14.32</v>
      </c>
    </row>
    <row r="286" spans="1:47" x14ac:dyDescent="0.2">
      <c r="A286" s="77">
        <v>4</v>
      </c>
      <c r="B286" s="78" t="s">
        <v>639</v>
      </c>
      <c r="C286" s="77" t="s">
        <v>241</v>
      </c>
      <c r="D286" s="77"/>
      <c r="E286" s="77">
        <v>502381</v>
      </c>
      <c r="F286" s="77">
        <v>5</v>
      </c>
      <c r="G286" s="77">
        <v>5</v>
      </c>
      <c r="H286" s="77">
        <v>2.12</v>
      </c>
      <c r="I286" s="77">
        <v>72</v>
      </c>
      <c r="J286" s="77">
        <v>0</v>
      </c>
      <c r="K286" s="77">
        <v>3</v>
      </c>
      <c r="L286" s="77">
        <v>11</v>
      </c>
      <c r="M286" s="77">
        <v>72.099999999999994</v>
      </c>
      <c r="N286" s="77">
        <v>58</v>
      </c>
      <c r="O286" s="77">
        <v>20</v>
      </c>
      <c r="P286" s="77">
        <v>17</v>
      </c>
      <c r="Q286" s="77">
        <v>6</v>
      </c>
      <c r="R286" s="77">
        <v>15</v>
      </c>
      <c r="S286" s="77">
        <v>59</v>
      </c>
      <c r="T286" s="77">
        <v>0.22</v>
      </c>
      <c r="U286" s="77">
        <v>1.01</v>
      </c>
      <c r="V286" s="77">
        <v>0</v>
      </c>
      <c r="W286" s="77">
        <v>0</v>
      </c>
      <c r="X286" s="77">
        <v>1</v>
      </c>
      <c r="Y286" s="77">
        <v>3</v>
      </c>
      <c r="Z286" s="77">
        <v>17</v>
      </c>
      <c r="AA286" s="77">
        <v>22</v>
      </c>
      <c r="AB286" s="77">
        <v>6</v>
      </c>
      <c r="AC286" s="77">
        <v>96</v>
      </c>
      <c r="AD286" s="77">
        <v>55</v>
      </c>
      <c r="AE286" s="77">
        <v>6</v>
      </c>
      <c r="AF286" s="77">
        <v>0</v>
      </c>
      <c r="AG286" s="77">
        <v>10</v>
      </c>
      <c r="AH286" s="77">
        <v>0</v>
      </c>
      <c r="AI286" s="77">
        <v>0</v>
      </c>
      <c r="AJ286" s="77">
        <v>284</v>
      </c>
      <c r="AK286" s="77">
        <v>1006</v>
      </c>
      <c r="AL286" s="77">
        <v>0.5</v>
      </c>
      <c r="AM286" s="77">
        <v>1.75</v>
      </c>
      <c r="AN286" s="77">
        <v>0.26300000000000001</v>
      </c>
      <c r="AO286" s="77">
        <v>0.34100000000000003</v>
      </c>
      <c r="AP286" s="77">
        <v>0.60399999999999998</v>
      </c>
      <c r="AQ286" s="77">
        <v>7.34</v>
      </c>
      <c r="AR286" s="77">
        <v>1.87</v>
      </c>
      <c r="AS286" s="77">
        <v>7.22</v>
      </c>
      <c r="AT286" s="77">
        <v>3.93</v>
      </c>
      <c r="AU286" s="77">
        <v>13.91</v>
      </c>
    </row>
    <row r="287" spans="1:47" x14ac:dyDescent="0.2">
      <c r="A287" s="77">
        <v>5</v>
      </c>
      <c r="B287" s="78" t="s">
        <v>461</v>
      </c>
      <c r="C287" s="77" t="s">
        <v>241</v>
      </c>
      <c r="D287" s="77"/>
      <c r="E287" s="77">
        <v>447714</v>
      </c>
      <c r="F287" s="77">
        <v>1</v>
      </c>
      <c r="G287" s="77">
        <v>0</v>
      </c>
      <c r="H287" s="77">
        <v>2.25</v>
      </c>
      <c r="I287" s="77">
        <v>21</v>
      </c>
      <c r="J287" s="77">
        <v>0</v>
      </c>
      <c r="K287" s="77">
        <v>1</v>
      </c>
      <c r="L287" s="77">
        <v>2</v>
      </c>
      <c r="M287" s="77">
        <v>20</v>
      </c>
      <c r="N287" s="77">
        <v>15</v>
      </c>
      <c r="O287" s="77">
        <v>5</v>
      </c>
      <c r="P287" s="77">
        <v>5</v>
      </c>
      <c r="Q287" s="77">
        <v>3</v>
      </c>
      <c r="R287" s="77">
        <v>4</v>
      </c>
      <c r="S287" s="77">
        <v>15</v>
      </c>
      <c r="T287" s="77">
        <v>0.20499999999999999</v>
      </c>
      <c r="U287" s="77">
        <v>0.95</v>
      </c>
      <c r="V287" s="77">
        <v>0</v>
      </c>
      <c r="W287" s="77">
        <v>0</v>
      </c>
      <c r="X287" s="77">
        <v>2</v>
      </c>
      <c r="Y287" s="77">
        <v>0</v>
      </c>
      <c r="Z287" s="77">
        <v>6</v>
      </c>
      <c r="AA287" s="77">
        <v>3</v>
      </c>
      <c r="AB287" s="77">
        <v>2</v>
      </c>
      <c r="AC287" s="77">
        <v>27</v>
      </c>
      <c r="AD287" s="77">
        <v>17</v>
      </c>
      <c r="AE287" s="77">
        <v>3</v>
      </c>
      <c r="AF287" s="77">
        <v>0</v>
      </c>
      <c r="AG287" s="77">
        <v>3</v>
      </c>
      <c r="AH287" s="77">
        <v>1</v>
      </c>
      <c r="AI287" s="77">
        <v>0</v>
      </c>
      <c r="AJ287" s="77">
        <v>80</v>
      </c>
      <c r="AK287" s="77">
        <v>321</v>
      </c>
      <c r="AL287" s="77">
        <v>1</v>
      </c>
      <c r="AM287" s="77">
        <v>1.59</v>
      </c>
      <c r="AN287" s="77">
        <v>0.26600000000000001</v>
      </c>
      <c r="AO287" s="77">
        <v>0.34200000000000003</v>
      </c>
      <c r="AP287" s="77">
        <v>0.60799999999999998</v>
      </c>
      <c r="AQ287" s="77">
        <v>6.75</v>
      </c>
      <c r="AR287" s="77">
        <v>1.8</v>
      </c>
      <c r="AS287" s="77">
        <v>6.75</v>
      </c>
      <c r="AT287" s="77">
        <v>3.75</v>
      </c>
      <c r="AU287" s="77">
        <v>16.05</v>
      </c>
    </row>
    <row r="288" spans="1:47" x14ac:dyDescent="0.2">
      <c r="A288" s="77">
        <v>6</v>
      </c>
      <c r="B288" s="78" t="s">
        <v>861</v>
      </c>
      <c r="C288" s="77" t="s">
        <v>241</v>
      </c>
      <c r="D288" s="77"/>
      <c r="E288" s="77">
        <v>519096</v>
      </c>
      <c r="F288" s="77">
        <v>8</v>
      </c>
      <c r="G288" s="77">
        <v>2</v>
      </c>
      <c r="H288" s="77">
        <v>2.2799999999999998</v>
      </c>
      <c r="I288" s="77">
        <v>72</v>
      </c>
      <c r="J288" s="77">
        <v>0</v>
      </c>
      <c r="K288" s="77">
        <v>1</v>
      </c>
      <c r="L288" s="77">
        <v>4</v>
      </c>
      <c r="M288" s="77">
        <v>86.2</v>
      </c>
      <c r="N288" s="77">
        <v>80</v>
      </c>
      <c r="O288" s="77">
        <v>24</v>
      </c>
      <c r="P288" s="77">
        <v>22</v>
      </c>
      <c r="Q288" s="77">
        <v>4</v>
      </c>
      <c r="R288" s="77">
        <v>15</v>
      </c>
      <c r="S288" s="77">
        <v>45</v>
      </c>
      <c r="T288" s="77">
        <v>0.247</v>
      </c>
      <c r="U288" s="77">
        <v>1.1000000000000001</v>
      </c>
      <c r="V288" s="77">
        <v>0</v>
      </c>
      <c r="W288" s="77">
        <v>0</v>
      </c>
      <c r="X288" s="77">
        <v>2</v>
      </c>
      <c r="Y288" s="77">
        <v>7</v>
      </c>
      <c r="Z288" s="77">
        <v>14</v>
      </c>
      <c r="AA288" s="77">
        <v>12</v>
      </c>
      <c r="AB288" s="77">
        <v>10</v>
      </c>
      <c r="AC288" s="77">
        <v>142</v>
      </c>
      <c r="AD288" s="77">
        <v>65</v>
      </c>
      <c r="AE288" s="77">
        <v>1</v>
      </c>
      <c r="AF288" s="77">
        <v>0</v>
      </c>
      <c r="AG288" s="77">
        <v>3</v>
      </c>
      <c r="AH288" s="77">
        <v>3</v>
      </c>
      <c r="AI288" s="77">
        <v>0</v>
      </c>
      <c r="AJ288" s="77">
        <v>348</v>
      </c>
      <c r="AK288" s="77">
        <v>1216</v>
      </c>
      <c r="AL288" s="77">
        <v>0.8</v>
      </c>
      <c r="AM288" s="77">
        <v>2.1800000000000002</v>
      </c>
      <c r="AN288" s="77">
        <v>0.28199999999999997</v>
      </c>
      <c r="AO288" s="77">
        <v>0.32700000000000001</v>
      </c>
      <c r="AP288" s="77">
        <v>0.60899999999999999</v>
      </c>
      <c r="AQ288" s="77">
        <v>4.67</v>
      </c>
      <c r="AR288" s="77">
        <v>1.56</v>
      </c>
      <c r="AS288" s="77">
        <v>8.31</v>
      </c>
      <c r="AT288" s="77">
        <v>3</v>
      </c>
      <c r="AU288" s="77">
        <v>14.03</v>
      </c>
    </row>
    <row r="289" spans="1:47" x14ac:dyDescent="0.2">
      <c r="A289" s="77">
        <v>7</v>
      </c>
      <c r="B289" s="78" t="s">
        <v>721</v>
      </c>
      <c r="C289" s="77" t="s">
        <v>241</v>
      </c>
      <c r="D289" s="77"/>
      <c r="E289" s="77">
        <v>452657</v>
      </c>
      <c r="F289" s="77">
        <v>6</v>
      </c>
      <c r="G289" s="77">
        <v>4</v>
      </c>
      <c r="H289" s="77">
        <v>2.35</v>
      </c>
      <c r="I289" s="77">
        <v>11</v>
      </c>
      <c r="J289" s="77">
        <v>11</v>
      </c>
      <c r="K289" s="77">
        <v>0</v>
      </c>
      <c r="L289" s="77">
        <v>0</v>
      </c>
      <c r="M289" s="77">
        <v>76.2</v>
      </c>
      <c r="N289" s="77">
        <v>66</v>
      </c>
      <c r="O289" s="77">
        <v>24</v>
      </c>
      <c r="P289" s="77">
        <v>20</v>
      </c>
      <c r="Q289" s="77">
        <v>7</v>
      </c>
      <c r="R289" s="77">
        <v>16</v>
      </c>
      <c r="S289" s="77">
        <v>71</v>
      </c>
      <c r="T289" s="77">
        <v>0.23200000000000001</v>
      </c>
      <c r="U289" s="77">
        <v>1.07</v>
      </c>
      <c r="V289" s="77">
        <v>1</v>
      </c>
      <c r="W289" s="77">
        <v>1</v>
      </c>
      <c r="X289" s="77">
        <v>1</v>
      </c>
      <c r="Y289" s="77">
        <v>0</v>
      </c>
      <c r="Z289" s="77">
        <v>0</v>
      </c>
      <c r="AA289" s="77">
        <v>0</v>
      </c>
      <c r="AB289" s="77">
        <v>6</v>
      </c>
      <c r="AC289" s="77">
        <v>70</v>
      </c>
      <c r="AD289" s="77">
        <v>81</v>
      </c>
      <c r="AE289" s="77">
        <v>1</v>
      </c>
      <c r="AF289" s="77">
        <v>0</v>
      </c>
      <c r="AG289" s="77">
        <v>6</v>
      </c>
      <c r="AH289" s="77">
        <v>2</v>
      </c>
      <c r="AI289" s="77">
        <v>0</v>
      </c>
      <c r="AJ289" s="77">
        <v>305</v>
      </c>
      <c r="AK289" s="77">
        <v>1186</v>
      </c>
      <c r="AL289" s="77">
        <v>0.6</v>
      </c>
      <c r="AM289" s="77">
        <v>0.86</v>
      </c>
      <c r="AN289" s="77">
        <v>0.27300000000000002</v>
      </c>
      <c r="AO289" s="77">
        <v>0.35899999999999999</v>
      </c>
      <c r="AP289" s="77">
        <v>0.63200000000000001</v>
      </c>
      <c r="AQ289" s="77">
        <v>8.33</v>
      </c>
      <c r="AR289" s="77">
        <v>1.88</v>
      </c>
      <c r="AS289" s="77">
        <v>7.75</v>
      </c>
      <c r="AT289" s="77">
        <v>4.4400000000000004</v>
      </c>
      <c r="AU289" s="77">
        <v>15.47</v>
      </c>
    </row>
    <row r="290" spans="1:47" x14ac:dyDescent="0.2">
      <c r="A290" s="77">
        <v>7</v>
      </c>
      <c r="B290" s="78" t="s">
        <v>524</v>
      </c>
      <c r="C290" s="77" t="s">
        <v>241</v>
      </c>
      <c r="D290" s="77"/>
      <c r="E290" s="77">
        <v>519141</v>
      </c>
      <c r="F290" s="77">
        <v>5</v>
      </c>
      <c r="G290" s="77">
        <v>4</v>
      </c>
      <c r="H290" s="77">
        <v>2.35</v>
      </c>
      <c r="I290" s="77">
        <v>20</v>
      </c>
      <c r="J290" s="77">
        <v>10</v>
      </c>
      <c r="K290" s="77">
        <v>0</v>
      </c>
      <c r="L290" s="77">
        <v>0</v>
      </c>
      <c r="M290" s="77">
        <v>69</v>
      </c>
      <c r="N290" s="77">
        <v>51</v>
      </c>
      <c r="O290" s="77">
        <v>22</v>
      </c>
      <c r="P290" s="77">
        <v>18</v>
      </c>
      <c r="Q290" s="77">
        <v>7</v>
      </c>
      <c r="R290" s="77">
        <v>26</v>
      </c>
      <c r="S290" s="77">
        <v>64</v>
      </c>
      <c r="T290" s="77">
        <v>0.20399999999999999</v>
      </c>
      <c r="U290" s="77">
        <v>1.1200000000000001</v>
      </c>
      <c r="V290" s="77">
        <v>0</v>
      </c>
      <c r="W290" s="77">
        <v>0</v>
      </c>
      <c r="X290" s="77">
        <v>1</v>
      </c>
      <c r="Y290" s="77">
        <v>0</v>
      </c>
      <c r="Z290" s="77">
        <v>4</v>
      </c>
      <c r="AA290" s="77">
        <v>0</v>
      </c>
      <c r="AB290" s="77">
        <v>10</v>
      </c>
      <c r="AC290" s="77">
        <v>71</v>
      </c>
      <c r="AD290" s="77">
        <v>65</v>
      </c>
      <c r="AE290" s="77">
        <v>0</v>
      </c>
      <c r="AF290" s="77">
        <v>0</v>
      </c>
      <c r="AG290" s="77">
        <v>6</v>
      </c>
      <c r="AH290" s="77">
        <v>0</v>
      </c>
      <c r="AI290" s="77">
        <v>0</v>
      </c>
      <c r="AJ290" s="77">
        <v>278</v>
      </c>
      <c r="AK290" s="77">
        <v>1138</v>
      </c>
      <c r="AL290" s="77">
        <v>0.55600000000000005</v>
      </c>
      <c r="AM290" s="77">
        <v>1.0900000000000001</v>
      </c>
      <c r="AN290" s="77">
        <v>0.28199999999999997</v>
      </c>
      <c r="AO290" s="77">
        <v>0.30399999999999999</v>
      </c>
      <c r="AP290" s="77">
        <v>0.58599999999999997</v>
      </c>
      <c r="AQ290" s="77">
        <v>8.35</v>
      </c>
      <c r="AR290" s="77">
        <v>3.39</v>
      </c>
      <c r="AS290" s="77">
        <v>6.65</v>
      </c>
      <c r="AT290" s="77">
        <v>2.46</v>
      </c>
      <c r="AU290" s="77">
        <v>16.489999999999998</v>
      </c>
    </row>
    <row r="291" spans="1:47" x14ac:dyDescent="0.2">
      <c r="A291" s="77">
        <v>9</v>
      </c>
      <c r="B291" s="78" t="s">
        <v>866</v>
      </c>
      <c r="C291" s="77" t="s">
        <v>241</v>
      </c>
      <c r="D291" s="77"/>
      <c r="E291" s="77">
        <v>448281</v>
      </c>
      <c r="F291" s="77">
        <v>2</v>
      </c>
      <c r="G291" s="77">
        <v>4</v>
      </c>
      <c r="H291" s="77">
        <v>2.73</v>
      </c>
      <c r="I291" s="77">
        <v>61</v>
      </c>
      <c r="J291" s="77">
        <v>0</v>
      </c>
      <c r="K291" s="77">
        <v>22</v>
      </c>
      <c r="L291" s="77">
        <v>26</v>
      </c>
      <c r="M291" s="77">
        <v>62.2</v>
      </c>
      <c r="N291" s="77">
        <v>38</v>
      </c>
      <c r="O291" s="77">
        <v>19</v>
      </c>
      <c r="P291" s="77">
        <v>19</v>
      </c>
      <c r="Q291" s="77">
        <v>5</v>
      </c>
      <c r="R291" s="77">
        <v>8</v>
      </c>
      <c r="S291" s="77">
        <v>89</v>
      </c>
      <c r="T291" s="77">
        <v>0.16900000000000001</v>
      </c>
      <c r="U291" s="77">
        <v>0.73</v>
      </c>
      <c r="V291" s="77">
        <v>0</v>
      </c>
      <c r="W291" s="77">
        <v>0</v>
      </c>
      <c r="X291" s="77">
        <v>0</v>
      </c>
      <c r="Y291" s="77">
        <v>1</v>
      </c>
      <c r="Z291" s="77">
        <v>40</v>
      </c>
      <c r="AA291" s="77">
        <v>5</v>
      </c>
      <c r="AB291" s="77">
        <v>0</v>
      </c>
      <c r="AC291" s="77">
        <v>24</v>
      </c>
      <c r="AD291" s="77">
        <v>77</v>
      </c>
      <c r="AE291" s="77">
        <v>0</v>
      </c>
      <c r="AF291" s="77">
        <v>0</v>
      </c>
      <c r="AG291" s="77">
        <v>6</v>
      </c>
      <c r="AH291" s="77">
        <v>1</v>
      </c>
      <c r="AI291" s="77">
        <v>0</v>
      </c>
      <c r="AJ291" s="77">
        <v>236</v>
      </c>
      <c r="AK291" s="77">
        <v>928</v>
      </c>
      <c r="AL291" s="77">
        <v>0.33300000000000002</v>
      </c>
      <c r="AM291" s="77">
        <v>0.31</v>
      </c>
      <c r="AN291" s="77">
        <v>0.19700000000000001</v>
      </c>
      <c r="AO291" s="77">
        <v>0.26200000000000001</v>
      </c>
      <c r="AP291" s="77">
        <v>0.45900000000000002</v>
      </c>
      <c r="AQ291" s="77">
        <v>12.78</v>
      </c>
      <c r="AR291" s="77">
        <v>1.1499999999999999</v>
      </c>
      <c r="AS291" s="77">
        <v>5.46</v>
      </c>
      <c r="AT291" s="77">
        <v>11.13</v>
      </c>
      <c r="AU291" s="77">
        <v>14.81</v>
      </c>
    </row>
    <row r="292" spans="1:47" x14ac:dyDescent="0.2">
      <c r="A292" s="77">
        <v>10</v>
      </c>
      <c r="B292" s="78" t="s">
        <v>865</v>
      </c>
      <c r="C292" s="77" t="s">
        <v>241</v>
      </c>
      <c r="D292" s="77"/>
      <c r="E292" s="77">
        <v>543243</v>
      </c>
      <c r="F292" s="77">
        <v>14</v>
      </c>
      <c r="G292" s="77">
        <v>10</v>
      </c>
      <c r="H292" s="77">
        <v>3.08</v>
      </c>
      <c r="I292" s="77">
        <v>33</v>
      </c>
      <c r="J292" s="77">
        <v>33</v>
      </c>
      <c r="K292" s="77">
        <v>0</v>
      </c>
      <c r="L292" s="77">
        <v>0</v>
      </c>
      <c r="M292" s="77">
        <v>219</v>
      </c>
      <c r="N292" s="77">
        <v>187</v>
      </c>
      <c r="O292" s="77">
        <v>84</v>
      </c>
      <c r="P292" s="77">
        <v>75</v>
      </c>
      <c r="Q292" s="77">
        <v>15</v>
      </c>
      <c r="R292" s="77">
        <v>74</v>
      </c>
      <c r="S292" s="77">
        <v>183</v>
      </c>
      <c r="T292" s="77">
        <v>0.23200000000000001</v>
      </c>
      <c r="U292" s="77">
        <v>1.19</v>
      </c>
      <c r="V292" s="77">
        <v>2</v>
      </c>
      <c r="W292" s="77">
        <v>2</v>
      </c>
      <c r="X292" s="77">
        <v>7</v>
      </c>
      <c r="Y292" s="77">
        <v>2</v>
      </c>
      <c r="Z292" s="77">
        <v>0</v>
      </c>
      <c r="AA292" s="77">
        <v>0</v>
      </c>
      <c r="AB292" s="77">
        <v>21</v>
      </c>
      <c r="AC292" s="77">
        <v>291</v>
      </c>
      <c r="AD292" s="77">
        <v>157</v>
      </c>
      <c r="AE292" s="77">
        <v>15</v>
      </c>
      <c r="AF292" s="77">
        <v>0</v>
      </c>
      <c r="AG292" s="77">
        <v>7</v>
      </c>
      <c r="AH292" s="77">
        <v>3</v>
      </c>
      <c r="AI292" s="77">
        <v>1</v>
      </c>
      <c r="AJ292" s="77">
        <v>899</v>
      </c>
      <c r="AK292" s="77">
        <v>3295</v>
      </c>
      <c r="AL292" s="77">
        <v>0.58299999999999996</v>
      </c>
      <c r="AM292" s="77">
        <v>1.85</v>
      </c>
      <c r="AN292" s="77">
        <v>0.30099999999999999</v>
      </c>
      <c r="AO292" s="77">
        <v>0.32700000000000001</v>
      </c>
      <c r="AP292" s="77">
        <v>0.627</v>
      </c>
      <c r="AQ292" s="77">
        <v>7.52</v>
      </c>
      <c r="AR292" s="77">
        <v>3.04</v>
      </c>
      <c r="AS292" s="77">
        <v>7.68</v>
      </c>
      <c r="AT292" s="77">
        <v>2.4700000000000002</v>
      </c>
      <c r="AU292" s="77">
        <v>15.05</v>
      </c>
    </row>
    <row r="293" spans="1:47" x14ac:dyDescent="0.2">
      <c r="A293" s="77">
        <v>11</v>
      </c>
      <c r="B293" s="78" t="s">
        <v>487</v>
      </c>
      <c r="C293" s="77" t="s">
        <v>241</v>
      </c>
      <c r="D293" s="77"/>
      <c r="E293" s="77">
        <v>502188</v>
      </c>
      <c r="F293" s="77">
        <v>5</v>
      </c>
      <c r="G293" s="77">
        <v>6</v>
      </c>
      <c r="H293" s="77">
        <v>3.14</v>
      </c>
      <c r="I293" s="77">
        <v>16</v>
      </c>
      <c r="J293" s="77">
        <v>16</v>
      </c>
      <c r="K293" s="77">
        <v>0</v>
      </c>
      <c r="L293" s="77">
        <v>0</v>
      </c>
      <c r="M293" s="77">
        <v>111.2</v>
      </c>
      <c r="N293" s="77">
        <v>92</v>
      </c>
      <c r="O293" s="77">
        <v>42</v>
      </c>
      <c r="P293" s="77">
        <v>39</v>
      </c>
      <c r="Q293" s="77">
        <v>13</v>
      </c>
      <c r="R293" s="77">
        <v>12</v>
      </c>
      <c r="S293" s="77">
        <v>99</v>
      </c>
      <c r="T293" s="77">
        <v>0.224</v>
      </c>
      <c r="U293" s="77">
        <v>0.93</v>
      </c>
      <c r="V293" s="77">
        <v>2</v>
      </c>
      <c r="W293" s="77">
        <v>0</v>
      </c>
      <c r="X293" s="77">
        <v>4</v>
      </c>
      <c r="Y293" s="77">
        <v>0</v>
      </c>
      <c r="Z293" s="77">
        <v>0</v>
      </c>
      <c r="AA293" s="77">
        <v>0</v>
      </c>
      <c r="AB293" s="77">
        <v>10</v>
      </c>
      <c r="AC293" s="77">
        <v>122</v>
      </c>
      <c r="AD293" s="77">
        <v>101</v>
      </c>
      <c r="AE293" s="77">
        <v>4</v>
      </c>
      <c r="AF293" s="77">
        <v>0</v>
      </c>
      <c r="AG293" s="77">
        <v>13</v>
      </c>
      <c r="AH293" s="77">
        <v>4</v>
      </c>
      <c r="AI293" s="77">
        <v>1</v>
      </c>
      <c r="AJ293" s="77">
        <v>430</v>
      </c>
      <c r="AK293" s="77">
        <v>1652</v>
      </c>
      <c r="AL293" s="77">
        <v>0.45500000000000002</v>
      </c>
      <c r="AM293" s="77">
        <v>1.21</v>
      </c>
      <c r="AN293" s="77">
        <v>0.251</v>
      </c>
      <c r="AO293" s="77">
        <v>0.36699999999999999</v>
      </c>
      <c r="AP293" s="77">
        <v>0.61899999999999999</v>
      </c>
      <c r="AQ293" s="77">
        <v>7.98</v>
      </c>
      <c r="AR293" s="77">
        <v>0.97</v>
      </c>
      <c r="AS293" s="77">
        <v>7.41</v>
      </c>
      <c r="AT293" s="77">
        <v>8.25</v>
      </c>
      <c r="AU293" s="77">
        <v>14.79</v>
      </c>
    </row>
    <row r="294" spans="1:47" x14ac:dyDescent="0.2">
      <c r="A294" s="77">
        <v>12</v>
      </c>
      <c r="B294" s="78" t="s">
        <v>862</v>
      </c>
      <c r="C294" s="77" t="s">
        <v>241</v>
      </c>
      <c r="D294" s="77"/>
      <c r="E294" s="77">
        <v>475857</v>
      </c>
      <c r="F294" s="77">
        <v>1</v>
      </c>
      <c r="G294" s="77">
        <v>3</v>
      </c>
      <c r="H294" s="77">
        <v>3.42</v>
      </c>
      <c r="I294" s="77">
        <v>54</v>
      </c>
      <c r="J294" s="77">
        <v>0</v>
      </c>
      <c r="K294" s="77">
        <v>1</v>
      </c>
      <c r="L294" s="77">
        <v>3</v>
      </c>
      <c r="M294" s="77">
        <v>50</v>
      </c>
      <c r="N294" s="77">
        <v>32</v>
      </c>
      <c r="O294" s="77">
        <v>19</v>
      </c>
      <c r="P294" s="77">
        <v>19</v>
      </c>
      <c r="Q294" s="77">
        <v>3</v>
      </c>
      <c r="R294" s="77">
        <v>22</v>
      </c>
      <c r="S294" s="77">
        <v>50</v>
      </c>
      <c r="T294" s="77">
        <v>0.184</v>
      </c>
      <c r="U294" s="77">
        <v>1.08</v>
      </c>
      <c r="V294" s="77">
        <v>0</v>
      </c>
      <c r="W294" s="77">
        <v>0</v>
      </c>
      <c r="X294" s="77">
        <v>2</v>
      </c>
      <c r="Y294" s="77">
        <v>1</v>
      </c>
      <c r="Z294" s="77">
        <v>15</v>
      </c>
      <c r="AA294" s="77">
        <v>7</v>
      </c>
      <c r="AB294" s="77">
        <v>4</v>
      </c>
      <c r="AC294" s="77">
        <v>51</v>
      </c>
      <c r="AD294" s="77">
        <v>45</v>
      </c>
      <c r="AE294" s="77">
        <v>3</v>
      </c>
      <c r="AF294" s="77">
        <v>0</v>
      </c>
      <c r="AG294" s="77">
        <v>3</v>
      </c>
      <c r="AH294" s="77">
        <v>2</v>
      </c>
      <c r="AI294" s="77">
        <v>2</v>
      </c>
      <c r="AJ294" s="77">
        <v>202</v>
      </c>
      <c r="AK294" s="77">
        <v>749</v>
      </c>
      <c r="AL294" s="77">
        <v>0.25</v>
      </c>
      <c r="AM294" s="77">
        <v>1.1299999999999999</v>
      </c>
      <c r="AN294" s="77">
        <v>0.28000000000000003</v>
      </c>
      <c r="AO294" s="77">
        <v>0.30499999999999999</v>
      </c>
      <c r="AP294" s="77">
        <v>0.58499999999999996</v>
      </c>
      <c r="AQ294" s="77">
        <v>9</v>
      </c>
      <c r="AR294" s="77">
        <v>3.96</v>
      </c>
      <c r="AS294" s="77">
        <v>5.76</v>
      </c>
      <c r="AT294" s="77">
        <v>2.27</v>
      </c>
      <c r="AU294" s="77">
        <v>14.98</v>
      </c>
    </row>
    <row r="295" spans="1:47" x14ac:dyDescent="0.2">
      <c r="A295" s="77">
        <v>13</v>
      </c>
      <c r="B295" s="78" t="s">
        <v>869</v>
      </c>
      <c r="C295" s="77" t="s">
        <v>241</v>
      </c>
      <c r="D295" s="77"/>
      <c r="E295" s="77">
        <v>445926</v>
      </c>
      <c r="F295" s="77">
        <v>8</v>
      </c>
      <c r="G295" s="77">
        <v>8</v>
      </c>
      <c r="H295" s="77">
        <v>3.45</v>
      </c>
      <c r="I295" s="77">
        <v>32</v>
      </c>
      <c r="J295" s="77">
        <v>21</v>
      </c>
      <c r="K295" s="77">
        <v>0</v>
      </c>
      <c r="L295" s="77">
        <v>0</v>
      </c>
      <c r="M295" s="77">
        <v>146</v>
      </c>
      <c r="N295" s="77">
        <v>142</v>
      </c>
      <c r="O295" s="77">
        <v>64</v>
      </c>
      <c r="P295" s="77">
        <v>56</v>
      </c>
      <c r="Q295" s="77">
        <v>17</v>
      </c>
      <c r="R295" s="77">
        <v>49</v>
      </c>
      <c r="S295" s="77">
        <v>136</v>
      </c>
      <c r="T295" s="77">
        <v>0.253</v>
      </c>
      <c r="U295" s="77">
        <v>1.31</v>
      </c>
      <c r="V295" s="77">
        <v>0</v>
      </c>
      <c r="W295" s="77">
        <v>0</v>
      </c>
      <c r="X295" s="77">
        <v>5</v>
      </c>
      <c r="Y295" s="77">
        <v>3</v>
      </c>
      <c r="Z295" s="77">
        <v>5</v>
      </c>
      <c r="AA295" s="77">
        <v>0</v>
      </c>
      <c r="AB295" s="77">
        <v>15</v>
      </c>
      <c r="AC295" s="77">
        <v>147</v>
      </c>
      <c r="AD295" s="77">
        <v>142</v>
      </c>
      <c r="AE295" s="77">
        <v>7</v>
      </c>
      <c r="AF295" s="77">
        <v>0</v>
      </c>
      <c r="AG295" s="77">
        <v>4</v>
      </c>
      <c r="AH295" s="77">
        <v>3</v>
      </c>
      <c r="AI295" s="77">
        <v>0</v>
      </c>
      <c r="AJ295" s="77">
        <v>621</v>
      </c>
      <c r="AK295" s="77">
        <v>2400</v>
      </c>
      <c r="AL295" s="77">
        <v>0.5</v>
      </c>
      <c r="AM295" s="77">
        <v>1.04</v>
      </c>
      <c r="AN295" s="77">
        <v>0.316</v>
      </c>
      <c r="AO295" s="77">
        <v>0.375</v>
      </c>
      <c r="AP295" s="77">
        <v>0.69199999999999995</v>
      </c>
      <c r="AQ295" s="77">
        <v>8.3800000000000008</v>
      </c>
      <c r="AR295" s="77">
        <v>3.02</v>
      </c>
      <c r="AS295" s="77">
        <v>8.75</v>
      </c>
      <c r="AT295" s="77">
        <v>2.78</v>
      </c>
      <c r="AU295" s="77">
        <v>16.440000000000001</v>
      </c>
    </row>
    <row r="296" spans="1:47" x14ac:dyDescent="0.2">
      <c r="A296" s="77">
        <v>14</v>
      </c>
      <c r="B296" s="78" t="s">
        <v>758</v>
      </c>
      <c r="C296" s="77" t="s">
        <v>241</v>
      </c>
      <c r="D296" s="77"/>
      <c r="E296" s="77">
        <v>431148</v>
      </c>
      <c r="F296" s="77">
        <v>15</v>
      </c>
      <c r="G296" s="77">
        <v>9</v>
      </c>
      <c r="H296" s="77">
        <v>3.55</v>
      </c>
      <c r="I296" s="77">
        <v>32</v>
      </c>
      <c r="J296" s="77">
        <v>32</v>
      </c>
      <c r="K296" s="77">
        <v>0</v>
      </c>
      <c r="L296" s="77">
        <v>0</v>
      </c>
      <c r="M296" s="77">
        <v>190.1</v>
      </c>
      <c r="N296" s="77">
        <v>171</v>
      </c>
      <c r="O296" s="77">
        <v>81</v>
      </c>
      <c r="P296" s="77">
        <v>75</v>
      </c>
      <c r="Q296" s="77">
        <v>16</v>
      </c>
      <c r="R296" s="77">
        <v>50</v>
      </c>
      <c r="S296" s="77">
        <v>164</v>
      </c>
      <c r="T296" s="77">
        <v>0.23799999999999999</v>
      </c>
      <c r="U296" s="77">
        <v>1.1599999999999999</v>
      </c>
      <c r="V296" s="77">
        <v>2</v>
      </c>
      <c r="W296" s="77">
        <v>0</v>
      </c>
      <c r="X296" s="77">
        <v>4</v>
      </c>
      <c r="Y296" s="77">
        <v>1</v>
      </c>
      <c r="Z296" s="77">
        <v>0</v>
      </c>
      <c r="AA296" s="77">
        <v>0</v>
      </c>
      <c r="AB296" s="77">
        <v>19</v>
      </c>
      <c r="AC296" s="77">
        <v>190</v>
      </c>
      <c r="AD296" s="77">
        <v>198</v>
      </c>
      <c r="AE296" s="77">
        <v>9</v>
      </c>
      <c r="AF296" s="77">
        <v>1</v>
      </c>
      <c r="AG296" s="77">
        <v>18</v>
      </c>
      <c r="AH296" s="77">
        <v>2</v>
      </c>
      <c r="AI296" s="77">
        <v>1</v>
      </c>
      <c r="AJ296" s="77">
        <v>777</v>
      </c>
      <c r="AK296" s="77">
        <v>2983</v>
      </c>
      <c r="AL296" s="77">
        <v>0.625</v>
      </c>
      <c r="AM296" s="77">
        <v>0.96</v>
      </c>
      <c r="AN296" s="77">
        <v>0.29099999999999998</v>
      </c>
      <c r="AO296" s="77">
        <v>0.35699999999999998</v>
      </c>
      <c r="AP296" s="77">
        <v>0.64800000000000002</v>
      </c>
      <c r="AQ296" s="77">
        <v>7.75</v>
      </c>
      <c r="AR296" s="77">
        <v>2.36</v>
      </c>
      <c r="AS296" s="77">
        <v>8.09</v>
      </c>
      <c r="AT296" s="77">
        <v>3.28</v>
      </c>
      <c r="AU296" s="77">
        <v>15.67</v>
      </c>
    </row>
    <row r="297" spans="1:47" x14ac:dyDescent="0.2">
      <c r="A297" s="77">
        <v>15</v>
      </c>
      <c r="B297" s="78" t="s">
        <v>871</v>
      </c>
      <c r="C297" s="77" t="s">
        <v>241</v>
      </c>
      <c r="D297" s="77"/>
      <c r="E297" s="77">
        <v>543548</v>
      </c>
      <c r="F297" s="77">
        <v>6</v>
      </c>
      <c r="G297" s="77">
        <v>3</v>
      </c>
      <c r="H297" s="77">
        <v>3.55</v>
      </c>
      <c r="I297" s="77">
        <v>16</v>
      </c>
      <c r="J297" s="77">
        <v>16</v>
      </c>
      <c r="K297" s="77">
        <v>0</v>
      </c>
      <c r="L297" s="77">
        <v>0</v>
      </c>
      <c r="M297" s="77">
        <v>96.1</v>
      </c>
      <c r="N297" s="77">
        <v>91</v>
      </c>
      <c r="O297" s="77">
        <v>42</v>
      </c>
      <c r="P297" s="77">
        <v>38</v>
      </c>
      <c r="Q297" s="77">
        <v>12</v>
      </c>
      <c r="R297" s="77">
        <v>26</v>
      </c>
      <c r="S297" s="77">
        <v>61</v>
      </c>
      <c r="T297" s="77">
        <v>0.245</v>
      </c>
      <c r="U297" s="77">
        <v>1.21</v>
      </c>
      <c r="V297" s="77">
        <v>0</v>
      </c>
      <c r="W297" s="77">
        <v>0</v>
      </c>
      <c r="X297" s="77">
        <v>4</v>
      </c>
      <c r="Y297" s="77">
        <v>2</v>
      </c>
      <c r="Z297" s="77">
        <v>0</v>
      </c>
      <c r="AA297" s="77">
        <v>0</v>
      </c>
      <c r="AB297" s="77">
        <v>4</v>
      </c>
      <c r="AC297" s="77">
        <v>95</v>
      </c>
      <c r="AD297" s="77">
        <v>128</v>
      </c>
      <c r="AE297" s="77">
        <v>0</v>
      </c>
      <c r="AF297" s="77">
        <v>0</v>
      </c>
      <c r="AG297" s="77">
        <v>4</v>
      </c>
      <c r="AH297" s="77">
        <v>0</v>
      </c>
      <c r="AI297" s="77">
        <v>0</v>
      </c>
      <c r="AJ297" s="77">
        <v>405</v>
      </c>
      <c r="AK297" s="77">
        <v>1494</v>
      </c>
      <c r="AL297" s="77">
        <v>0.66700000000000004</v>
      </c>
      <c r="AM297" s="77">
        <v>0.74</v>
      </c>
      <c r="AN297" s="77">
        <v>0.3</v>
      </c>
      <c r="AO297" s="77">
        <v>0.40600000000000003</v>
      </c>
      <c r="AP297" s="77">
        <v>0.70499999999999996</v>
      </c>
      <c r="AQ297" s="77">
        <v>5.7</v>
      </c>
      <c r="AR297" s="77">
        <v>2.4300000000000002</v>
      </c>
      <c r="AS297" s="77">
        <v>8.5</v>
      </c>
      <c r="AT297" s="77">
        <v>2.35</v>
      </c>
      <c r="AU297" s="77">
        <v>15.51</v>
      </c>
    </row>
    <row r="298" spans="1:47" x14ac:dyDescent="0.2">
      <c r="A298" s="77">
        <v>16</v>
      </c>
      <c r="B298" s="78" t="s">
        <v>941</v>
      </c>
      <c r="C298" s="77" t="s">
        <v>241</v>
      </c>
      <c r="D298" s="77"/>
      <c r="E298" s="77">
        <v>458676</v>
      </c>
      <c r="F298" s="77">
        <v>0</v>
      </c>
      <c r="G298" s="77">
        <v>0</v>
      </c>
      <c r="H298" s="77">
        <v>3.86</v>
      </c>
      <c r="I298" s="77">
        <v>1</v>
      </c>
      <c r="J298" s="77">
        <v>1</v>
      </c>
      <c r="K298" s="77">
        <v>0</v>
      </c>
      <c r="L298" s="77">
        <v>0</v>
      </c>
      <c r="M298" s="77">
        <v>4.2</v>
      </c>
      <c r="N298" s="77">
        <v>5</v>
      </c>
      <c r="O298" s="77">
        <v>2</v>
      </c>
      <c r="P298" s="77">
        <v>2</v>
      </c>
      <c r="Q298" s="77">
        <v>1</v>
      </c>
      <c r="R298" s="77">
        <v>2</v>
      </c>
      <c r="S298" s="77">
        <v>2</v>
      </c>
      <c r="T298" s="77">
        <v>0.26300000000000001</v>
      </c>
      <c r="U298" s="77">
        <v>1.5</v>
      </c>
      <c r="V298" s="77">
        <v>0</v>
      </c>
      <c r="W298" s="77">
        <v>0</v>
      </c>
      <c r="X298" s="77">
        <v>1</v>
      </c>
      <c r="Y298" s="77">
        <v>0</v>
      </c>
      <c r="Z298" s="77">
        <v>0</v>
      </c>
      <c r="AA298" s="77">
        <v>0</v>
      </c>
      <c r="AB298" s="77">
        <v>0</v>
      </c>
      <c r="AC298" s="77">
        <v>1</v>
      </c>
      <c r="AD298" s="77">
        <v>11</v>
      </c>
      <c r="AE298" s="77">
        <v>0</v>
      </c>
      <c r="AF298" s="77">
        <v>0</v>
      </c>
      <c r="AG298" s="77">
        <v>0</v>
      </c>
      <c r="AH298" s="77">
        <v>0</v>
      </c>
      <c r="AI298" s="77">
        <v>0</v>
      </c>
      <c r="AJ298" s="77">
        <v>22</v>
      </c>
      <c r="AK298" s="77">
        <v>84</v>
      </c>
      <c r="AL298" s="77" t="s">
        <v>342</v>
      </c>
      <c r="AM298" s="77">
        <v>0.09</v>
      </c>
      <c r="AN298" s="77">
        <v>0.36399999999999999</v>
      </c>
      <c r="AO298" s="77">
        <v>0.47399999999999998</v>
      </c>
      <c r="AP298" s="77">
        <v>0.83699999999999997</v>
      </c>
      <c r="AQ298" s="77">
        <v>3.86</v>
      </c>
      <c r="AR298" s="77">
        <v>3.86</v>
      </c>
      <c r="AS298" s="77">
        <v>9.64</v>
      </c>
      <c r="AT298" s="77">
        <v>1</v>
      </c>
      <c r="AU298" s="77">
        <v>18</v>
      </c>
    </row>
    <row r="299" spans="1:47" s="147" customFormat="1" x14ac:dyDescent="0.2">
      <c r="A299" s="77">
        <v>17</v>
      </c>
      <c r="B299" s="78" t="s">
        <v>711</v>
      </c>
      <c r="C299" s="77" t="s">
        <v>241</v>
      </c>
      <c r="D299" s="77"/>
      <c r="E299" s="77">
        <v>434628</v>
      </c>
      <c r="F299" s="77">
        <v>2</v>
      </c>
      <c r="G299" s="77">
        <v>6</v>
      </c>
      <c r="H299" s="77">
        <v>4.26</v>
      </c>
      <c r="I299" s="77">
        <v>13</v>
      </c>
      <c r="J299" s="77">
        <v>12</v>
      </c>
      <c r="K299" s="77">
        <v>0</v>
      </c>
      <c r="L299" s="77">
        <v>0</v>
      </c>
      <c r="M299" s="77">
        <v>67.2</v>
      </c>
      <c r="N299" s="77">
        <v>66</v>
      </c>
      <c r="O299" s="77">
        <v>34</v>
      </c>
      <c r="P299" s="77">
        <v>32</v>
      </c>
      <c r="Q299" s="77">
        <v>13</v>
      </c>
      <c r="R299" s="77">
        <v>21</v>
      </c>
      <c r="S299" s="77">
        <v>54</v>
      </c>
      <c r="T299" s="77">
        <v>0.254</v>
      </c>
      <c r="U299" s="77">
        <v>1.29</v>
      </c>
      <c r="V299" s="77">
        <v>0</v>
      </c>
      <c r="W299" s="77">
        <v>0</v>
      </c>
      <c r="X299" s="77">
        <v>3</v>
      </c>
      <c r="Y299" s="77">
        <v>0</v>
      </c>
      <c r="Z299" s="77">
        <v>1</v>
      </c>
      <c r="AA299" s="77">
        <v>0</v>
      </c>
      <c r="AB299" s="77">
        <v>6</v>
      </c>
      <c r="AC299" s="77">
        <v>68</v>
      </c>
      <c r="AD299" s="77">
        <v>74</v>
      </c>
      <c r="AE299" s="77">
        <v>2</v>
      </c>
      <c r="AF299" s="77">
        <v>0</v>
      </c>
      <c r="AG299" s="77">
        <v>4</v>
      </c>
      <c r="AH299" s="77">
        <v>1</v>
      </c>
      <c r="AI299" s="77">
        <v>1</v>
      </c>
      <c r="AJ299" s="77">
        <v>286</v>
      </c>
      <c r="AK299" s="77">
        <v>1097</v>
      </c>
      <c r="AL299" s="77">
        <v>0.25</v>
      </c>
      <c r="AM299" s="77">
        <v>0.92</v>
      </c>
      <c r="AN299" s="77">
        <v>0.316</v>
      </c>
      <c r="AO299" s="77">
        <v>0.44600000000000001</v>
      </c>
      <c r="AP299" s="77">
        <v>0.76200000000000001</v>
      </c>
      <c r="AQ299" s="77">
        <v>7.18</v>
      </c>
      <c r="AR299" s="77">
        <v>2.79</v>
      </c>
      <c r="AS299" s="77">
        <v>8.7799999999999994</v>
      </c>
      <c r="AT299" s="77">
        <v>2.57</v>
      </c>
      <c r="AU299" s="77">
        <v>16.21</v>
      </c>
    </row>
    <row r="300" spans="1:47" x14ac:dyDescent="0.2">
      <c r="A300" s="77">
        <v>18</v>
      </c>
      <c r="B300" s="78" t="s">
        <v>1232</v>
      </c>
      <c r="C300" s="77" t="s">
        <v>241</v>
      </c>
      <c r="D300" s="77"/>
      <c r="E300" s="77">
        <v>502166</v>
      </c>
      <c r="F300" s="77">
        <v>1</v>
      </c>
      <c r="G300" s="77">
        <v>1</v>
      </c>
      <c r="H300" s="77">
        <v>4.41</v>
      </c>
      <c r="I300" s="77">
        <v>3</v>
      </c>
      <c r="J300" s="77">
        <v>3</v>
      </c>
      <c r="K300" s="77">
        <v>0</v>
      </c>
      <c r="L300" s="77">
        <v>0</v>
      </c>
      <c r="M300" s="77">
        <v>16.100000000000001</v>
      </c>
      <c r="N300" s="77">
        <v>19</v>
      </c>
      <c r="O300" s="77">
        <v>9</v>
      </c>
      <c r="P300" s="77">
        <v>8</v>
      </c>
      <c r="Q300" s="77">
        <v>2</v>
      </c>
      <c r="R300" s="77">
        <v>7</v>
      </c>
      <c r="S300" s="77">
        <v>14</v>
      </c>
      <c r="T300" s="77">
        <v>0.29199999999999998</v>
      </c>
      <c r="U300" s="77">
        <v>1.59</v>
      </c>
      <c r="V300" s="77">
        <v>0</v>
      </c>
      <c r="W300" s="77">
        <v>0</v>
      </c>
      <c r="X300" s="77">
        <v>1</v>
      </c>
      <c r="Y300" s="77">
        <v>0</v>
      </c>
      <c r="Z300" s="77">
        <v>0</v>
      </c>
      <c r="AA300" s="77">
        <v>0</v>
      </c>
      <c r="AB300" s="77">
        <v>1</v>
      </c>
      <c r="AC300" s="77">
        <v>14</v>
      </c>
      <c r="AD300" s="77">
        <v>18</v>
      </c>
      <c r="AE300" s="77">
        <v>1</v>
      </c>
      <c r="AF300" s="77">
        <v>0</v>
      </c>
      <c r="AG300" s="77">
        <v>0</v>
      </c>
      <c r="AH300" s="77">
        <v>1</v>
      </c>
      <c r="AI300" s="77">
        <v>0</v>
      </c>
      <c r="AJ300" s="77">
        <v>73</v>
      </c>
      <c r="AK300" s="77">
        <v>290</v>
      </c>
      <c r="AL300" s="77">
        <v>0.5</v>
      </c>
      <c r="AM300" s="77">
        <v>0.78</v>
      </c>
      <c r="AN300" s="77">
        <v>0.37</v>
      </c>
      <c r="AO300" s="77">
        <v>0.4</v>
      </c>
      <c r="AP300" s="77">
        <v>0.77</v>
      </c>
      <c r="AQ300" s="77">
        <v>7.71</v>
      </c>
      <c r="AR300" s="77">
        <v>3.86</v>
      </c>
      <c r="AS300" s="77">
        <v>10.47</v>
      </c>
      <c r="AT300" s="77">
        <v>2</v>
      </c>
      <c r="AU300" s="77">
        <v>17.760000000000002</v>
      </c>
    </row>
    <row r="301" spans="1:47" x14ac:dyDescent="0.2">
      <c r="A301" s="77">
        <v>19</v>
      </c>
      <c r="B301" s="78" t="s">
        <v>872</v>
      </c>
      <c r="C301" s="77" t="s">
        <v>241</v>
      </c>
      <c r="D301" s="77"/>
      <c r="E301" s="77">
        <v>519267</v>
      </c>
      <c r="F301" s="77">
        <v>1</v>
      </c>
      <c r="G301" s="77">
        <v>0</v>
      </c>
      <c r="H301" s="77">
        <v>4.63</v>
      </c>
      <c r="I301" s="77">
        <v>13</v>
      </c>
      <c r="J301" s="77">
        <v>0</v>
      </c>
      <c r="K301" s="77">
        <v>0</v>
      </c>
      <c r="L301" s="77">
        <v>0</v>
      </c>
      <c r="M301" s="77">
        <v>11.2</v>
      </c>
      <c r="N301" s="77">
        <v>11</v>
      </c>
      <c r="O301" s="77">
        <v>6</v>
      </c>
      <c r="P301" s="77">
        <v>6</v>
      </c>
      <c r="Q301" s="77">
        <v>4</v>
      </c>
      <c r="R301" s="77">
        <v>0</v>
      </c>
      <c r="S301" s="77">
        <v>11</v>
      </c>
      <c r="T301" s="77">
        <v>0.23899999999999999</v>
      </c>
      <c r="U301" s="77">
        <v>0.94</v>
      </c>
      <c r="V301" s="77">
        <v>0</v>
      </c>
      <c r="W301" s="77">
        <v>0</v>
      </c>
      <c r="X301" s="77">
        <v>1</v>
      </c>
      <c r="Y301" s="77">
        <v>0</v>
      </c>
      <c r="Z301" s="77">
        <v>6</v>
      </c>
      <c r="AA301" s="77">
        <v>0</v>
      </c>
      <c r="AB301" s="77">
        <v>0</v>
      </c>
      <c r="AC301" s="77">
        <v>10</v>
      </c>
      <c r="AD301" s="77">
        <v>14</v>
      </c>
      <c r="AE301" s="77">
        <v>0</v>
      </c>
      <c r="AF301" s="77">
        <v>0</v>
      </c>
      <c r="AG301" s="77">
        <v>0</v>
      </c>
      <c r="AH301" s="77">
        <v>0</v>
      </c>
      <c r="AI301" s="77">
        <v>0</v>
      </c>
      <c r="AJ301" s="77">
        <v>47</v>
      </c>
      <c r="AK301" s="77">
        <v>164</v>
      </c>
      <c r="AL301" s="77">
        <v>1</v>
      </c>
      <c r="AM301" s="77">
        <v>0.71</v>
      </c>
      <c r="AN301" s="77">
        <v>0.255</v>
      </c>
      <c r="AO301" s="77">
        <v>0.52200000000000002</v>
      </c>
      <c r="AP301" s="77">
        <v>0.77700000000000002</v>
      </c>
      <c r="AQ301" s="77">
        <v>8.49</v>
      </c>
      <c r="AR301" s="77">
        <v>0</v>
      </c>
      <c r="AS301" s="77">
        <v>8.49</v>
      </c>
      <c r="AT301" s="77" t="s">
        <v>342</v>
      </c>
      <c r="AU301" s="77">
        <v>14.06</v>
      </c>
    </row>
    <row r="302" spans="1:47" x14ac:dyDescent="0.2">
      <c r="A302" s="77">
        <v>20</v>
      </c>
      <c r="B302" s="78" t="s">
        <v>870</v>
      </c>
      <c r="C302" s="77" t="s">
        <v>241</v>
      </c>
      <c r="D302" s="77"/>
      <c r="E302" s="77">
        <v>573185</v>
      </c>
      <c r="F302" s="77">
        <v>1</v>
      </c>
      <c r="G302" s="77">
        <v>2</v>
      </c>
      <c r="H302" s="77">
        <v>4.93</v>
      </c>
      <c r="I302" s="77">
        <v>7</v>
      </c>
      <c r="J302" s="77">
        <v>7</v>
      </c>
      <c r="K302" s="77">
        <v>0</v>
      </c>
      <c r="L302" s="77">
        <v>0</v>
      </c>
      <c r="M302" s="77">
        <v>38.1</v>
      </c>
      <c r="N302" s="77">
        <v>33</v>
      </c>
      <c r="O302" s="77">
        <v>21</v>
      </c>
      <c r="P302" s="77">
        <v>21</v>
      </c>
      <c r="Q302" s="77">
        <v>9</v>
      </c>
      <c r="R302" s="77">
        <v>15</v>
      </c>
      <c r="S302" s="77">
        <v>34</v>
      </c>
      <c r="T302" s="77">
        <v>0.23200000000000001</v>
      </c>
      <c r="U302" s="77">
        <v>1.25</v>
      </c>
      <c r="V302" s="77">
        <v>0</v>
      </c>
      <c r="W302" s="77">
        <v>0</v>
      </c>
      <c r="X302" s="77">
        <v>1</v>
      </c>
      <c r="Y302" s="77">
        <v>1</v>
      </c>
      <c r="Z302" s="77">
        <v>0</v>
      </c>
      <c r="AA302" s="77">
        <v>0</v>
      </c>
      <c r="AB302" s="77">
        <v>2</v>
      </c>
      <c r="AC302" s="77">
        <v>32</v>
      </c>
      <c r="AD302" s="77">
        <v>44</v>
      </c>
      <c r="AE302" s="77">
        <v>2</v>
      </c>
      <c r="AF302" s="77">
        <v>0</v>
      </c>
      <c r="AG302" s="77">
        <v>4</v>
      </c>
      <c r="AH302" s="77">
        <v>1</v>
      </c>
      <c r="AI302" s="77">
        <v>0</v>
      </c>
      <c r="AJ302" s="77">
        <v>159</v>
      </c>
      <c r="AK302" s="77">
        <v>608</v>
      </c>
      <c r="AL302" s="77">
        <v>0.33300000000000002</v>
      </c>
      <c r="AM302" s="77">
        <v>0.73</v>
      </c>
      <c r="AN302" s="77">
        <v>0.308</v>
      </c>
      <c r="AO302" s="77">
        <v>0.48599999999999999</v>
      </c>
      <c r="AP302" s="77">
        <v>0.79400000000000004</v>
      </c>
      <c r="AQ302" s="77">
        <v>7.98</v>
      </c>
      <c r="AR302" s="77">
        <v>3.52</v>
      </c>
      <c r="AS302" s="77">
        <v>7.75</v>
      </c>
      <c r="AT302" s="77">
        <v>2.27</v>
      </c>
      <c r="AU302" s="77">
        <v>15.86</v>
      </c>
    </row>
    <row r="303" spans="1:47" x14ac:dyDescent="0.2">
      <c r="A303" s="77">
        <v>21</v>
      </c>
      <c r="B303" s="78" t="s">
        <v>525</v>
      </c>
      <c r="C303" s="77" t="s">
        <v>241</v>
      </c>
      <c r="D303" s="77"/>
      <c r="E303" s="77">
        <v>433585</v>
      </c>
      <c r="F303" s="77">
        <v>0</v>
      </c>
      <c r="G303" s="77">
        <v>1</v>
      </c>
      <c r="H303" s="77">
        <v>6.08</v>
      </c>
      <c r="I303" s="77">
        <v>9</v>
      </c>
      <c r="J303" s="77">
        <v>0</v>
      </c>
      <c r="K303" s="77">
        <v>1</v>
      </c>
      <c r="L303" s="77">
        <v>1</v>
      </c>
      <c r="M303" s="77">
        <v>13.1</v>
      </c>
      <c r="N303" s="77">
        <v>11</v>
      </c>
      <c r="O303" s="77">
        <v>9</v>
      </c>
      <c r="P303" s="77">
        <v>9</v>
      </c>
      <c r="Q303" s="77">
        <v>1</v>
      </c>
      <c r="R303" s="77">
        <v>3</v>
      </c>
      <c r="S303" s="77">
        <v>10</v>
      </c>
      <c r="T303" s="77">
        <v>0.224</v>
      </c>
      <c r="U303" s="77">
        <v>1.05</v>
      </c>
      <c r="V303" s="77">
        <v>0</v>
      </c>
      <c r="W303" s="77">
        <v>0</v>
      </c>
      <c r="X303" s="77">
        <v>1</v>
      </c>
      <c r="Y303" s="77">
        <v>1</v>
      </c>
      <c r="Z303" s="77">
        <v>7</v>
      </c>
      <c r="AA303" s="77">
        <v>0</v>
      </c>
      <c r="AB303" s="77">
        <v>1</v>
      </c>
      <c r="AC303" s="77">
        <v>17</v>
      </c>
      <c r="AD303" s="77">
        <v>13</v>
      </c>
      <c r="AE303" s="77">
        <v>1</v>
      </c>
      <c r="AF303" s="77">
        <v>0</v>
      </c>
      <c r="AG303" s="77">
        <v>0</v>
      </c>
      <c r="AH303" s="77">
        <v>0</v>
      </c>
      <c r="AI303" s="77">
        <v>0</v>
      </c>
      <c r="AJ303" s="77">
        <v>55</v>
      </c>
      <c r="AK303" s="77">
        <v>214</v>
      </c>
      <c r="AL303" s="77">
        <v>0</v>
      </c>
      <c r="AM303" s="77">
        <v>1.31</v>
      </c>
      <c r="AN303" s="77">
        <v>0.27800000000000002</v>
      </c>
      <c r="AO303" s="77">
        <v>0.34699999999999998</v>
      </c>
      <c r="AP303" s="77">
        <v>0.625</v>
      </c>
      <c r="AQ303" s="77">
        <v>6.75</v>
      </c>
      <c r="AR303" s="77">
        <v>2.0299999999999998</v>
      </c>
      <c r="AS303" s="77">
        <v>7.43</v>
      </c>
      <c r="AT303" s="77">
        <v>3.33</v>
      </c>
      <c r="AU303" s="77">
        <v>16.05</v>
      </c>
    </row>
    <row r="304" spans="1:47" x14ac:dyDescent="0.2">
      <c r="A304" s="77">
        <v>22</v>
      </c>
      <c r="B304" s="78" t="s">
        <v>701</v>
      </c>
      <c r="C304" s="77" t="s">
        <v>241</v>
      </c>
      <c r="D304" s="77"/>
      <c r="E304" s="77">
        <v>462382</v>
      </c>
      <c r="F304" s="77">
        <v>4</v>
      </c>
      <c r="G304" s="77">
        <v>2</v>
      </c>
      <c r="H304" s="77">
        <v>7.14</v>
      </c>
      <c r="I304" s="77">
        <v>38</v>
      </c>
      <c r="J304" s="77">
        <v>0</v>
      </c>
      <c r="K304" s="77">
        <v>2</v>
      </c>
      <c r="L304" s="77">
        <v>3</v>
      </c>
      <c r="M304" s="77">
        <v>40.1</v>
      </c>
      <c r="N304" s="77">
        <v>60</v>
      </c>
      <c r="O304" s="77">
        <v>33</v>
      </c>
      <c r="P304" s="77">
        <v>32</v>
      </c>
      <c r="Q304" s="77">
        <v>5</v>
      </c>
      <c r="R304" s="77">
        <v>23</v>
      </c>
      <c r="S304" s="77">
        <v>28</v>
      </c>
      <c r="T304" s="77">
        <v>0.35299999999999998</v>
      </c>
      <c r="U304" s="77">
        <v>2.06</v>
      </c>
      <c r="V304" s="77">
        <v>0</v>
      </c>
      <c r="W304" s="77">
        <v>0</v>
      </c>
      <c r="X304" s="77">
        <v>3</v>
      </c>
      <c r="Y304" s="77">
        <v>3</v>
      </c>
      <c r="Z304" s="77">
        <v>18</v>
      </c>
      <c r="AA304" s="77">
        <v>2</v>
      </c>
      <c r="AB304" s="77">
        <v>6</v>
      </c>
      <c r="AC304" s="77">
        <v>59</v>
      </c>
      <c r="AD304" s="77">
        <v>27</v>
      </c>
      <c r="AE304" s="77">
        <v>4</v>
      </c>
      <c r="AF304" s="77">
        <v>0</v>
      </c>
      <c r="AG304" s="77">
        <v>7</v>
      </c>
      <c r="AH304" s="77">
        <v>0</v>
      </c>
      <c r="AI304" s="77">
        <v>0</v>
      </c>
      <c r="AJ304" s="77">
        <v>200</v>
      </c>
      <c r="AK304" s="77">
        <v>721</v>
      </c>
      <c r="AL304" s="77">
        <v>0.66700000000000004</v>
      </c>
      <c r="AM304" s="77">
        <v>2.19</v>
      </c>
      <c r="AN304" s="77">
        <v>0.434</v>
      </c>
      <c r="AO304" s="77">
        <v>0.47599999999999998</v>
      </c>
      <c r="AP304" s="77">
        <v>0.91100000000000003</v>
      </c>
      <c r="AQ304" s="77">
        <v>6.25</v>
      </c>
      <c r="AR304" s="77">
        <v>5.13</v>
      </c>
      <c r="AS304" s="77">
        <v>13.39</v>
      </c>
      <c r="AT304" s="77">
        <v>1.22</v>
      </c>
      <c r="AU304" s="77">
        <v>17.88</v>
      </c>
    </row>
    <row r="305" spans="1:47" x14ac:dyDescent="0.2">
      <c r="A305" s="186"/>
      <c r="B305"/>
      <c r="F305"/>
      <c r="H305"/>
      <c r="I305"/>
      <c r="J305"/>
      <c r="K305"/>
      <c r="L305"/>
      <c r="M305"/>
      <c r="R305"/>
      <c r="S305"/>
      <c r="T305"/>
      <c r="U305"/>
      <c r="W305"/>
      <c r="X305"/>
      <c r="AK305"/>
      <c r="AL305"/>
      <c r="AM305"/>
      <c r="AN305"/>
      <c r="AO305"/>
      <c r="AP305"/>
      <c r="AQ305"/>
      <c r="AR305"/>
      <c r="AS305"/>
      <c r="AT305"/>
      <c r="AU305"/>
    </row>
    <row r="306" spans="1:47" ht="25.5" x14ac:dyDescent="0.2">
      <c r="A306" s="185" t="s">
        <v>150</v>
      </c>
      <c r="B306" s="185" t="s">
        <v>151</v>
      </c>
      <c r="C306" s="185" t="s">
        <v>245</v>
      </c>
      <c r="D306" s="185"/>
      <c r="E306" s="185" t="s">
        <v>300</v>
      </c>
      <c r="F306" s="185" t="s">
        <v>301</v>
      </c>
      <c r="G306" s="185" t="s">
        <v>302</v>
      </c>
      <c r="H306" s="185" t="s">
        <v>152</v>
      </c>
      <c r="I306" s="185" t="s">
        <v>303</v>
      </c>
      <c r="J306" s="185" t="s">
        <v>304</v>
      </c>
      <c r="K306" s="185" t="s">
        <v>305</v>
      </c>
      <c r="L306" s="185" t="s">
        <v>306</v>
      </c>
      <c r="M306" s="185" t="s">
        <v>307</v>
      </c>
      <c r="N306" s="185" t="s">
        <v>308</v>
      </c>
      <c r="O306" s="185" t="s">
        <v>309</v>
      </c>
      <c r="P306" s="185" t="s">
        <v>310</v>
      </c>
      <c r="Q306" s="185" t="s">
        <v>311</v>
      </c>
      <c r="R306" s="185" t="s">
        <v>312</v>
      </c>
      <c r="S306" s="185" t="s">
        <v>313</v>
      </c>
      <c r="T306" s="185" t="s">
        <v>314</v>
      </c>
      <c r="U306" s="185" t="s">
        <v>315</v>
      </c>
      <c r="V306" s="185" t="s">
        <v>316</v>
      </c>
      <c r="W306" s="185" t="s">
        <v>317</v>
      </c>
      <c r="X306" s="185" t="s">
        <v>318</v>
      </c>
      <c r="Y306" s="185" t="s">
        <v>319</v>
      </c>
      <c r="Z306" s="185" t="s">
        <v>320</v>
      </c>
      <c r="AA306" s="185" t="s">
        <v>321</v>
      </c>
      <c r="AB306" s="185" t="s">
        <v>322</v>
      </c>
      <c r="AC306" s="185" t="s">
        <v>323</v>
      </c>
      <c r="AD306" s="185" t="s">
        <v>324</v>
      </c>
      <c r="AE306" s="185" t="s">
        <v>325</v>
      </c>
      <c r="AF306" s="185" t="s">
        <v>326</v>
      </c>
      <c r="AG306" s="185" t="s">
        <v>327</v>
      </c>
      <c r="AH306" s="185" t="s">
        <v>328</v>
      </c>
      <c r="AI306" s="185" t="s">
        <v>329</v>
      </c>
      <c r="AJ306" s="185" t="s">
        <v>330</v>
      </c>
      <c r="AK306" s="185" t="s">
        <v>331</v>
      </c>
      <c r="AL306" s="185" t="s">
        <v>332</v>
      </c>
      <c r="AM306" s="185" t="s">
        <v>333</v>
      </c>
      <c r="AN306" s="185" t="s">
        <v>334</v>
      </c>
      <c r="AO306" s="185" t="s">
        <v>1097</v>
      </c>
      <c r="AP306" s="185" t="s">
        <v>336</v>
      </c>
      <c r="AQ306" s="185" t="s">
        <v>337</v>
      </c>
      <c r="AR306" s="185" t="s">
        <v>338</v>
      </c>
      <c r="AS306" s="185" t="s">
        <v>339</v>
      </c>
      <c r="AT306" s="185" t="s">
        <v>340</v>
      </c>
      <c r="AU306" s="185" t="s">
        <v>341</v>
      </c>
    </row>
    <row r="307" spans="1:47" x14ac:dyDescent="0.2">
      <c r="A307" s="77">
        <v>1</v>
      </c>
      <c r="B307" s="78" t="s">
        <v>875</v>
      </c>
      <c r="C307" s="77" t="s">
        <v>242</v>
      </c>
      <c r="D307" s="77"/>
      <c r="E307" s="77">
        <v>543668</v>
      </c>
      <c r="F307" s="77">
        <v>0</v>
      </c>
      <c r="G307" s="77">
        <v>0</v>
      </c>
      <c r="H307" s="77">
        <v>0</v>
      </c>
      <c r="I307" s="77">
        <v>1</v>
      </c>
      <c r="J307" s="77">
        <v>0</v>
      </c>
      <c r="K307" s="77">
        <v>0</v>
      </c>
      <c r="L307" s="77">
        <v>0</v>
      </c>
      <c r="M307" s="77">
        <v>1.2</v>
      </c>
      <c r="N307" s="77">
        <v>1</v>
      </c>
      <c r="O307" s="77">
        <v>1</v>
      </c>
      <c r="P307" s="77">
        <v>0</v>
      </c>
      <c r="Q307" s="77">
        <v>0</v>
      </c>
      <c r="R307" s="77">
        <v>2</v>
      </c>
      <c r="S307" s="77">
        <v>1</v>
      </c>
      <c r="T307" s="77">
        <v>0.2</v>
      </c>
      <c r="U307" s="77">
        <v>1.8</v>
      </c>
      <c r="V307" s="77">
        <v>0</v>
      </c>
      <c r="W307" s="77">
        <v>0</v>
      </c>
      <c r="X307" s="77">
        <v>0</v>
      </c>
      <c r="Y307" s="77">
        <v>0</v>
      </c>
      <c r="Z307" s="77">
        <v>0</v>
      </c>
      <c r="AA307" s="77">
        <v>0</v>
      </c>
      <c r="AB307" s="77">
        <v>1</v>
      </c>
      <c r="AC307" s="77">
        <v>2</v>
      </c>
      <c r="AD307" s="77">
        <v>2</v>
      </c>
      <c r="AE307" s="77">
        <v>1</v>
      </c>
      <c r="AF307" s="77">
        <v>0</v>
      </c>
      <c r="AG307" s="77">
        <v>0</v>
      </c>
      <c r="AH307" s="77">
        <v>0</v>
      </c>
      <c r="AI307" s="77">
        <v>0</v>
      </c>
      <c r="AJ307" s="77">
        <v>8</v>
      </c>
      <c r="AK307" s="77">
        <v>35</v>
      </c>
      <c r="AL307" s="77" t="s">
        <v>342</v>
      </c>
      <c r="AM307" s="77">
        <v>1</v>
      </c>
      <c r="AN307" s="77">
        <v>0.375</v>
      </c>
      <c r="AO307" s="77">
        <v>0.2</v>
      </c>
      <c r="AP307" s="77">
        <v>0.57499999999999996</v>
      </c>
      <c r="AQ307" s="77">
        <v>5.4</v>
      </c>
      <c r="AR307" s="77">
        <v>10.8</v>
      </c>
      <c r="AS307" s="77">
        <v>5.4</v>
      </c>
      <c r="AT307" s="77">
        <v>0.5</v>
      </c>
      <c r="AU307" s="77">
        <v>21</v>
      </c>
    </row>
    <row r="308" spans="1:47" x14ac:dyDescent="0.2">
      <c r="A308" s="77">
        <v>1</v>
      </c>
      <c r="B308" s="78" t="s">
        <v>1198</v>
      </c>
      <c r="C308" s="77" t="s">
        <v>242</v>
      </c>
      <c r="D308" s="77"/>
      <c r="E308" s="77">
        <v>605476</v>
      </c>
      <c r="F308" s="77">
        <v>1</v>
      </c>
      <c r="G308" s="77">
        <v>0</v>
      </c>
      <c r="H308" s="77">
        <v>0</v>
      </c>
      <c r="I308" s="77">
        <v>9</v>
      </c>
      <c r="J308" s="77">
        <v>0</v>
      </c>
      <c r="K308" s="77">
        <v>0</v>
      </c>
      <c r="L308" s="77">
        <v>0</v>
      </c>
      <c r="M308" s="77">
        <v>8.1</v>
      </c>
      <c r="N308" s="77">
        <v>2</v>
      </c>
      <c r="O308" s="77">
        <v>0</v>
      </c>
      <c r="P308" s="77">
        <v>0</v>
      </c>
      <c r="Q308" s="77">
        <v>0</v>
      </c>
      <c r="R308" s="77">
        <v>3</v>
      </c>
      <c r="S308" s="77">
        <v>10</v>
      </c>
      <c r="T308" s="77">
        <v>7.6999999999999999E-2</v>
      </c>
      <c r="U308" s="77">
        <v>0.6</v>
      </c>
      <c r="V308" s="77">
        <v>0</v>
      </c>
      <c r="W308" s="77">
        <v>0</v>
      </c>
      <c r="X308" s="77">
        <v>0</v>
      </c>
      <c r="Y308" s="77">
        <v>0</v>
      </c>
      <c r="Z308" s="77">
        <v>1</v>
      </c>
      <c r="AA308" s="77">
        <v>3</v>
      </c>
      <c r="AB308" s="77">
        <v>0</v>
      </c>
      <c r="AC308" s="77">
        <v>12</v>
      </c>
      <c r="AD308" s="77">
        <v>2</v>
      </c>
      <c r="AE308" s="77">
        <v>0</v>
      </c>
      <c r="AF308" s="77">
        <v>0</v>
      </c>
      <c r="AG308" s="77">
        <v>0</v>
      </c>
      <c r="AH308" s="77">
        <v>1</v>
      </c>
      <c r="AI308" s="77">
        <v>0</v>
      </c>
      <c r="AJ308" s="77">
        <v>29</v>
      </c>
      <c r="AK308" s="77">
        <v>114</v>
      </c>
      <c r="AL308" s="77">
        <v>1</v>
      </c>
      <c r="AM308" s="77">
        <v>6</v>
      </c>
      <c r="AN308" s="77">
        <v>0.17199999999999999</v>
      </c>
      <c r="AO308" s="77">
        <v>7.6999999999999999E-2</v>
      </c>
      <c r="AP308" s="77">
        <v>0.249</v>
      </c>
      <c r="AQ308" s="77">
        <v>10.8</v>
      </c>
      <c r="AR308" s="77">
        <v>3.24</v>
      </c>
      <c r="AS308" s="77">
        <v>2.16</v>
      </c>
      <c r="AT308" s="77">
        <v>3.33</v>
      </c>
      <c r="AU308" s="77">
        <v>13.68</v>
      </c>
    </row>
    <row r="309" spans="1:47" x14ac:dyDescent="0.2">
      <c r="A309" s="77">
        <v>3</v>
      </c>
      <c r="B309" s="78" t="s">
        <v>879</v>
      </c>
      <c r="C309" s="77" t="s">
        <v>242</v>
      </c>
      <c r="D309" s="77"/>
      <c r="E309" s="77">
        <v>433587</v>
      </c>
      <c r="F309" s="77">
        <v>15</v>
      </c>
      <c r="G309" s="77">
        <v>6</v>
      </c>
      <c r="H309" s="77">
        <v>2.14</v>
      </c>
      <c r="I309" s="77">
        <v>34</v>
      </c>
      <c r="J309" s="77">
        <v>34</v>
      </c>
      <c r="K309" s="77">
        <v>0</v>
      </c>
      <c r="L309" s="77">
        <v>0</v>
      </c>
      <c r="M309" s="77">
        <v>236</v>
      </c>
      <c r="N309" s="77">
        <v>170</v>
      </c>
      <c r="O309" s="77">
        <v>68</v>
      </c>
      <c r="P309" s="77">
        <v>56</v>
      </c>
      <c r="Q309" s="77">
        <v>16</v>
      </c>
      <c r="R309" s="77">
        <v>46</v>
      </c>
      <c r="S309" s="77">
        <v>248</v>
      </c>
      <c r="T309" s="77">
        <v>0.2</v>
      </c>
      <c r="U309" s="77">
        <v>0.92</v>
      </c>
      <c r="V309" s="77">
        <v>0</v>
      </c>
      <c r="W309" s="77">
        <v>0</v>
      </c>
      <c r="X309" s="77">
        <v>5</v>
      </c>
      <c r="Y309" s="77">
        <v>1</v>
      </c>
      <c r="Z309" s="77">
        <v>0</v>
      </c>
      <c r="AA309" s="77">
        <v>0</v>
      </c>
      <c r="AB309" s="77">
        <v>12</v>
      </c>
      <c r="AC309" s="77">
        <v>275</v>
      </c>
      <c r="AD309" s="77">
        <v>168</v>
      </c>
      <c r="AE309" s="77">
        <v>18</v>
      </c>
      <c r="AF309" s="77">
        <v>0</v>
      </c>
      <c r="AG309" s="77">
        <v>20</v>
      </c>
      <c r="AH309" s="77">
        <v>5</v>
      </c>
      <c r="AI309" s="77">
        <v>1</v>
      </c>
      <c r="AJ309" s="77">
        <v>912</v>
      </c>
      <c r="AK309" s="77">
        <v>3434</v>
      </c>
      <c r="AL309" s="77">
        <v>0.71399999999999997</v>
      </c>
      <c r="AM309" s="77">
        <v>1.64</v>
      </c>
      <c r="AN309" s="77">
        <v>0.24299999999999999</v>
      </c>
      <c r="AO309" s="77">
        <v>0.30299999999999999</v>
      </c>
      <c r="AP309" s="77">
        <v>0.54600000000000004</v>
      </c>
      <c r="AQ309" s="77">
        <v>9.4600000000000009</v>
      </c>
      <c r="AR309" s="77">
        <v>1.75</v>
      </c>
      <c r="AS309" s="77">
        <v>6.48</v>
      </c>
      <c r="AT309" s="77">
        <v>5.39</v>
      </c>
      <c r="AU309" s="77">
        <v>14.55</v>
      </c>
    </row>
    <row r="310" spans="1:47" x14ac:dyDescent="0.2">
      <c r="A310" s="77">
        <v>4</v>
      </c>
      <c r="B310" s="78" t="s">
        <v>1233</v>
      </c>
      <c r="C310" s="77" t="s">
        <v>242</v>
      </c>
      <c r="D310" s="77"/>
      <c r="E310" s="77">
        <v>608678</v>
      </c>
      <c r="F310" s="77">
        <v>8</v>
      </c>
      <c r="G310" s="77">
        <v>2</v>
      </c>
      <c r="H310" s="77">
        <v>2.17</v>
      </c>
      <c r="I310" s="77">
        <v>57</v>
      </c>
      <c r="J310" s="77">
        <v>0</v>
      </c>
      <c r="K310" s="77">
        <v>0</v>
      </c>
      <c r="L310" s="77">
        <v>2</v>
      </c>
      <c r="M310" s="77">
        <v>66.099999999999994</v>
      </c>
      <c r="N310" s="77">
        <v>52</v>
      </c>
      <c r="O310" s="77">
        <v>18</v>
      </c>
      <c r="P310" s="77">
        <v>16</v>
      </c>
      <c r="Q310" s="77">
        <v>4</v>
      </c>
      <c r="R310" s="77">
        <v>25</v>
      </c>
      <c r="S310" s="77">
        <v>70</v>
      </c>
      <c r="T310" s="77">
        <v>0.217</v>
      </c>
      <c r="U310" s="77">
        <v>1.1599999999999999</v>
      </c>
      <c r="V310" s="77">
        <v>0</v>
      </c>
      <c r="W310" s="77">
        <v>0</v>
      </c>
      <c r="X310" s="77">
        <v>3</v>
      </c>
      <c r="Y310" s="77">
        <v>3</v>
      </c>
      <c r="Z310" s="77">
        <v>3</v>
      </c>
      <c r="AA310" s="77">
        <v>7</v>
      </c>
      <c r="AB310" s="77">
        <v>2</v>
      </c>
      <c r="AC310" s="77">
        <v>80</v>
      </c>
      <c r="AD310" s="77">
        <v>42</v>
      </c>
      <c r="AE310" s="77">
        <v>4</v>
      </c>
      <c r="AF310" s="77">
        <v>0</v>
      </c>
      <c r="AG310" s="77">
        <v>6</v>
      </c>
      <c r="AH310" s="77">
        <v>5</v>
      </c>
      <c r="AI310" s="77">
        <v>1</v>
      </c>
      <c r="AJ310" s="77">
        <v>272</v>
      </c>
      <c r="AK310" s="77">
        <v>1080</v>
      </c>
      <c r="AL310" s="77">
        <v>0.8</v>
      </c>
      <c r="AM310" s="77">
        <v>1.9</v>
      </c>
      <c r="AN310" s="77">
        <v>0.29499999999999998</v>
      </c>
      <c r="AO310" s="77">
        <v>0.32900000000000001</v>
      </c>
      <c r="AP310" s="77">
        <v>0.624</v>
      </c>
      <c r="AQ310" s="77">
        <v>9.5</v>
      </c>
      <c r="AR310" s="77">
        <v>3.39</v>
      </c>
      <c r="AS310" s="77">
        <v>7.06</v>
      </c>
      <c r="AT310" s="77">
        <v>2.8</v>
      </c>
      <c r="AU310" s="77">
        <v>16.28</v>
      </c>
    </row>
    <row r="311" spans="1:47" x14ac:dyDescent="0.2">
      <c r="A311" s="77">
        <v>5</v>
      </c>
      <c r="B311" s="78" t="s">
        <v>1234</v>
      </c>
      <c r="C311" s="77" t="s">
        <v>242</v>
      </c>
      <c r="D311" s="77"/>
      <c r="E311" s="77">
        <v>346847</v>
      </c>
      <c r="F311" s="77">
        <v>3</v>
      </c>
      <c r="G311" s="77">
        <v>1</v>
      </c>
      <c r="H311" s="77">
        <v>2.2000000000000002</v>
      </c>
      <c r="I311" s="77">
        <v>56</v>
      </c>
      <c r="J311" s="77">
        <v>0</v>
      </c>
      <c r="K311" s="77">
        <v>0</v>
      </c>
      <c r="L311" s="77">
        <v>0</v>
      </c>
      <c r="M311" s="77">
        <v>45</v>
      </c>
      <c r="N311" s="77">
        <v>39</v>
      </c>
      <c r="O311" s="77">
        <v>12</v>
      </c>
      <c r="P311" s="77">
        <v>11</v>
      </c>
      <c r="Q311" s="77">
        <v>4</v>
      </c>
      <c r="R311" s="77">
        <v>14</v>
      </c>
      <c r="S311" s="77">
        <v>25</v>
      </c>
      <c r="T311" s="77">
        <v>0.23599999999999999</v>
      </c>
      <c r="U311" s="77">
        <v>1.18</v>
      </c>
      <c r="V311" s="77">
        <v>0</v>
      </c>
      <c r="W311" s="77">
        <v>0</v>
      </c>
      <c r="X311" s="77">
        <v>1</v>
      </c>
      <c r="Y311" s="77">
        <v>4</v>
      </c>
      <c r="Z311" s="77">
        <v>8</v>
      </c>
      <c r="AA311" s="77">
        <v>10</v>
      </c>
      <c r="AB311" s="77">
        <v>4</v>
      </c>
      <c r="AC311" s="77">
        <v>59</v>
      </c>
      <c r="AD311" s="77">
        <v>46</v>
      </c>
      <c r="AE311" s="77">
        <v>3</v>
      </c>
      <c r="AF311" s="77">
        <v>0</v>
      </c>
      <c r="AG311" s="77">
        <v>3</v>
      </c>
      <c r="AH311" s="77">
        <v>1</v>
      </c>
      <c r="AI311" s="77">
        <v>2</v>
      </c>
      <c r="AJ311" s="77">
        <v>184</v>
      </c>
      <c r="AK311" s="77">
        <v>624</v>
      </c>
      <c r="AL311" s="77">
        <v>0.75</v>
      </c>
      <c r="AM311" s="77">
        <v>1.28</v>
      </c>
      <c r="AN311" s="77">
        <v>0.29799999999999999</v>
      </c>
      <c r="AO311" s="77">
        <v>0.35799999999999998</v>
      </c>
      <c r="AP311" s="77">
        <v>0.65600000000000003</v>
      </c>
      <c r="AQ311" s="77">
        <v>5</v>
      </c>
      <c r="AR311" s="77">
        <v>2.8</v>
      </c>
      <c r="AS311" s="77">
        <v>7.8</v>
      </c>
      <c r="AT311" s="77">
        <v>1.79</v>
      </c>
      <c r="AU311" s="77">
        <v>13.87</v>
      </c>
    </row>
    <row r="312" spans="1:47" x14ac:dyDescent="0.2">
      <c r="A312" s="77">
        <v>6</v>
      </c>
      <c r="B312" s="78" t="s">
        <v>883</v>
      </c>
      <c r="C312" s="77" t="s">
        <v>242</v>
      </c>
      <c r="D312" s="77"/>
      <c r="E312" s="77">
        <v>452666</v>
      </c>
      <c r="F312" s="77">
        <v>3</v>
      </c>
      <c r="G312" s="77">
        <v>2</v>
      </c>
      <c r="H312" s="77">
        <v>2.27</v>
      </c>
      <c r="I312" s="77">
        <v>57</v>
      </c>
      <c r="J312" s="77">
        <v>2</v>
      </c>
      <c r="K312" s="77">
        <v>1</v>
      </c>
      <c r="L312" s="77">
        <v>3</v>
      </c>
      <c r="M312" s="77">
        <v>79.099999999999994</v>
      </c>
      <c r="N312" s="77">
        <v>47</v>
      </c>
      <c r="O312" s="77">
        <v>22</v>
      </c>
      <c r="P312" s="77">
        <v>20</v>
      </c>
      <c r="Q312" s="77">
        <v>6</v>
      </c>
      <c r="R312" s="77">
        <v>36</v>
      </c>
      <c r="S312" s="77">
        <v>72</v>
      </c>
      <c r="T312" s="77">
        <v>0.17100000000000001</v>
      </c>
      <c r="U312" s="77">
        <v>1.05</v>
      </c>
      <c r="V312" s="77">
        <v>0</v>
      </c>
      <c r="W312" s="77">
        <v>0</v>
      </c>
      <c r="X312" s="77">
        <v>2</v>
      </c>
      <c r="Y312" s="77">
        <v>6</v>
      </c>
      <c r="Z312" s="77">
        <v>18</v>
      </c>
      <c r="AA312" s="77">
        <v>8</v>
      </c>
      <c r="AB312" s="77">
        <v>7</v>
      </c>
      <c r="AC312" s="77">
        <v>90</v>
      </c>
      <c r="AD312" s="77">
        <v>70</v>
      </c>
      <c r="AE312" s="77">
        <v>4</v>
      </c>
      <c r="AF312" s="77">
        <v>0</v>
      </c>
      <c r="AG312" s="77">
        <v>14</v>
      </c>
      <c r="AH312" s="77">
        <v>0</v>
      </c>
      <c r="AI312" s="77">
        <v>0</v>
      </c>
      <c r="AJ312" s="77">
        <v>317</v>
      </c>
      <c r="AK312" s="77">
        <v>1221</v>
      </c>
      <c r="AL312" s="77">
        <v>0.6</v>
      </c>
      <c r="AM312" s="77">
        <v>1.29</v>
      </c>
      <c r="AN312" s="77">
        <v>0.26900000000000002</v>
      </c>
      <c r="AO312" s="77">
        <v>0.27300000000000002</v>
      </c>
      <c r="AP312" s="77">
        <v>0.54200000000000004</v>
      </c>
      <c r="AQ312" s="77">
        <v>8.17</v>
      </c>
      <c r="AR312" s="77">
        <v>4.08</v>
      </c>
      <c r="AS312" s="77">
        <v>5.33</v>
      </c>
      <c r="AT312" s="77">
        <v>2</v>
      </c>
      <c r="AU312" s="77">
        <v>15.39</v>
      </c>
    </row>
    <row r="313" spans="1:47" x14ac:dyDescent="0.2">
      <c r="A313" s="77">
        <v>7</v>
      </c>
      <c r="B313" s="78" t="s">
        <v>880</v>
      </c>
      <c r="C313" s="77" t="s">
        <v>242</v>
      </c>
      <c r="D313" s="77"/>
      <c r="E313" s="77">
        <v>592836</v>
      </c>
      <c r="F313" s="77">
        <v>2</v>
      </c>
      <c r="G313" s="77">
        <v>3</v>
      </c>
      <c r="H313" s="77">
        <v>2.61</v>
      </c>
      <c r="I313" s="77">
        <v>8</v>
      </c>
      <c r="J313" s="77">
        <v>5</v>
      </c>
      <c r="K313" s="77">
        <v>0</v>
      </c>
      <c r="L313" s="77">
        <v>0</v>
      </c>
      <c r="M313" s="77">
        <v>38</v>
      </c>
      <c r="N313" s="77">
        <v>31</v>
      </c>
      <c r="O313" s="77">
        <v>12</v>
      </c>
      <c r="P313" s="77">
        <v>11</v>
      </c>
      <c r="Q313" s="77">
        <v>2</v>
      </c>
      <c r="R313" s="77">
        <v>18</v>
      </c>
      <c r="S313" s="77">
        <v>34</v>
      </c>
      <c r="T313" s="77">
        <v>0.223</v>
      </c>
      <c r="U313" s="77">
        <v>1.29</v>
      </c>
      <c r="V313" s="77">
        <v>1</v>
      </c>
      <c r="W313" s="77">
        <v>0</v>
      </c>
      <c r="X313" s="77">
        <v>3</v>
      </c>
      <c r="Y313" s="77">
        <v>1</v>
      </c>
      <c r="Z313" s="77">
        <v>2</v>
      </c>
      <c r="AA313" s="77">
        <v>0</v>
      </c>
      <c r="AB313" s="77">
        <v>7</v>
      </c>
      <c r="AC313" s="77">
        <v>41</v>
      </c>
      <c r="AD313" s="77">
        <v>33</v>
      </c>
      <c r="AE313" s="77">
        <v>2</v>
      </c>
      <c r="AF313" s="77">
        <v>1</v>
      </c>
      <c r="AG313" s="77">
        <v>3</v>
      </c>
      <c r="AH313" s="77">
        <v>0</v>
      </c>
      <c r="AI313" s="77">
        <v>0</v>
      </c>
      <c r="AJ313" s="77">
        <v>160</v>
      </c>
      <c r="AK313" s="77">
        <v>625</v>
      </c>
      <c r="AL313" s="77">
        <v>0.4</v>
      </c>
      <c r="AM313" s="77">
        <v>1.24</v>
      </c>
      <c r="AN313" s="77">
        <v>0.32500000000000001</v>
      </c>
      <c r="AO313" s="77">
        <v>0.317</v>
      </c>
      <c r="AP313" s="77">
        <v>0.64200000000000002</v>
      </c>
      <c r="AQ313" s="77">
        <v>8.0500000000000007</v>
      </c>
      <c r="AR313" s="77">
        <v>4.26</v>
      </c>
      <c r="AS313" s="77">
        <v>7.34</v>
      </c>
      <c r="AT313" s="77">
        <v>1.89</v>
      </c>
      <c r="AU313" s="77">
        <v>16.45</v>
      </c>
    </row>
    <row r="314" spans="1:47" x14ac:dyDescent="0.2">
      <c r="A314" s="77">
        <v>8</v>
      </c>
      <c r="B314" s="78" t="s">
        <v>884</v>
      </c>
      <c r="C314" s="77" t="s">
        <v>242</v>
      </c>
      <c r="D314" s="77"/>
      <c r="E314" s="77">
        <v>543144</v>
      </c>
      <c r="F314" s="77">
        <v>3</v>
      </c>
      <c r="G314" s="77">
        <v>1</v>
      </c>
      <c r="H314" s="77">
        <v>2.66</v>
      </c>
      <c r="I314" s="77">
        <v>66</v>
      </c>
      <c r="J314" s="77">
        <v>0</v>
      </c>
      <c r="K314" s="77">
        <v>1</v>
      </c>
      <c r="L314" s="77">
        <v>3</v>
      </c>
      <c r="M314" s="77">
        <v>71</v>
      </c>
      <c r="N314" s="77">
        <v>58</v>
      </c>
      <c r="O314" s="77">
        <v>23</v>
      </c>
      <c r="P314" s="77">
        <v>21</v>
      </c>
      <c r="Q314" s="77">
        <v>5</v>
      </c>
      <c r="R314" s="77">
        <v>22</v>
      </c>
      <c r="S314" s="77">
        <v>81</v>
      </c>
      <c r="T314" s="77">
        <v>0.221</v>
      </c>
      <c r="U314" s="77">
        <v>1.1299999999999999</v>
      </c>
      <c r="V314" s="77">
        <v>0</v>
      </c>
      <c r="W314" s="77">
        <v>0</v>
      </c>
      <c r="X314" s="77">
        <v>4</v>
      </c>
      <c r="Y314" s="77">
        <v>1</v>
      </c>
      <c r="Z314" s="77">
        <v>22</v>
      </c>
      <c r="AA314" s="77">
        <v>13</v>
      </c>
      <c r="AB314" s="77">
        <v>4</v>
      </c>
      <c r="AC314" s="77">
        <v>61</v>
      </c>
      <c r="AD314" s="77">
        <v>64</v>
      </c>
      <c r="AE314" s="77">
        <v>6</v>
      </c>
      <c r="AF314" s="77">
        <v>2</v>
      </c>
      <c r="AG314" s="77">
        <v>1</v>
      </c>
      <c r="AH314" s="77">
        <v>3</v>
      </c>
      <c r="AI314" s="77">
        <v>1</v>
      </c>
      <c r="AJ314" s="77">
        <v>290</v>
      </c>
      <c r="AK314" s="77">
        <v>1139</v>
      </c>
      <c r="AL314" s="77">
        <v>0.75</v>
      </c>
      <c r="AM314" s="77">
        <v>0.95</v>
      </c>
      <c r="AN314" s="77">
        <v>0.29099999999999998</v>
      </c>
      <c r="AO314" s="77">
        <v>0.317</v>
      </c>
      <c r="AP314" s="77">
        <v>0.60699999999999998</v>
      </c>
      <c r="AQ314" s="77">
        <v>10.27</v>
      </c>
      <c r="AR314" s="77">
        <v>2.79</v>
      </c>
      <c r="AS314" s="77">
        <v>7.35</v>
      </c>
      <c r="AT314" s="77">
        <v>3.68</v>
      </c>
      <c r="AU314" s="77">
        <v>16.04</v>
      </c>
    </row>
    <row r="315" spans="1:47" x14ac:dyDescent="0.2">
      <c r="A315" s="77">
        <v>9</v>
      </c>
      <c r="B315" s="78" t="s">
        <v>878</v>
      </c>
      <c r="C315" s="77" t="s">
        <v>242</v>
      </c>
      <c r="D315" s="77"/>
      <c r="E315" s="77">
        <v>500721</v>
      </c>
      <c r="F315" s="77">
        <v>5</v>
      </c>
      <c r="G315" s="77">
        <v>3</v>
      </c>
      <c r="H315" s="77">
        <v>2.68</v>
      </c>
      <c r="I315" s="77">
        <v>66</v>
      </c>
      <c r="J315" s="77">
        <v>0</v>
      </c>
      <c r="K315" s="77">
        <v>0</v>
      </c>
      <c r="L315" s="77">
        <v>1</v>
      </c>
      <c r="M315" s="77">
        <v>57</v>
      </c>
      <c r="N315" s="77">
        <v>48</v>
      </c>
      <c r="O315" s="77">
        <v>18</v>
      </c>
      <c r="P315" s="77">
        <v>17</v>
      </c>
      <c r="Q315" s="77">
        <v>3</v>
      </c>
      <c r="R315" s="77">
        <v>28</v>
      </c>
      <c r="S315" s="77">
        <v>60</v>
      </c>
      <c r="T315" s="77">
        <v>0.22900000000000001</v>
      </c>
      <c r="U315" s="77">
        <v>1.33</v>
      </c>
      <c r="V315" s="77">
        <v>0</v>
      </c>
      <c r="W315" s="77">
        <v>0</v>
      </c>
      <c r="X315" s="77">
        <v>5</v>
      </c>
      <c r="Y315" s="77">
        <v>3</v>
      </c>
      <c r="Z315" s="77">
        <v>19</v>
      </c>
      <c r="AA315" s="77">
        <v>21</v>
      </c>
      <c r="AB315" s="77">
        <v>6</v>
      </c>
      <c r="AC315" s="77">
        <v>66</v>
      </c>
      <c r="AD315" s="77">
        <v>40</v>
      </c>
      <c r="AE315" s="77">
        <v>8</v>
      </c>
      <c r="AF315" s="77">
        <v>0</v>
      </c>
      <c r="AG315" s="77">
        <v>5</v>
      </c>
      <c r="AH315" s="77">
        <v>0</v>
      </c>
      <c r="AI315" s="77">
        <v>0</v>
      </c>
      <c r="AJ315" s="77">
        <v>247</v>
      </c>
      <c r="AK315" s="77">
        <v>909</v>
      </c>
      <c r="AL315" s="77">
        <v>0.625</v>
      </c>
      <c r="AM315" s="77">
        <v>1.65</v>
      </c>
      <c r="AN315" s="77">
        <v>0.32800000000000001</v>
      </c>
      <c r="AO315" s="77">
        <v>0.314</v>
      </c>
      <c r="AP315" s="77">
        <v>0.64200000000000002</v>
      </c>
      <c r="AQ315" s="77">
        <v>9.4700000000000006</v>
      </c>
      <c r="AR315" s="77">
        <v>4.42</v>
      </c>
      <c r="AS315" s="77">
        <v>7.58</v>
      </c>
      <c r="AT315" s="77">
        <v>2.14</v>
      </c>
      <c r="AU315" s="77">
        <v>15.95</v>
      </c>
    </row>
    <row r="316" spans="1:47" x14ac:dyDescent="0.2">
      <c r="A316" s="77">
        <v>10</v>
      </c>
      <c r="B316" s="78" t="s">
        <v>920</v>
      </c>
      <c r="C316" s="77" t="s">
        <v>242</v>
      </c>
      <c r="D316" s="77"/>
      <c r="E316" s="77">
        <v>407845</v>
      </c>
      <c r="F316" s="77">
        <v>1</v>
      </c>
      <c r="G316" s="77">
        <v>6</v>
      </c>
      <c r="H316" s="77">
        <v>2.85</v>
      </c>
      <c r="I316" s="77">
        <v>69</v>
      </c>
      <c r="J316" s="77">
        <v>0</v>
      </c>
      <c r="K316" s="77">
        <v>48</v>
      </c>
      <c r="L316" s="77">
        <v>51</v>
      </c>
      <c r="M316" s="77">
        <v>66.099999999999994</v>
      </c>
      <c r="N316" s="77">
        <v>61</v>
      </c>
      <c r="O316" s="77">
        <v>24</v>
      </c>
      <c r="P316" s="77">
        <v>21</v>
      </c>
      <c r="Q316" s="77">
        <v>3</v>
      </c>
      <c r="R316" s="77">
        <v>28</v>
      </c>
      <c r="S316" s="77">
        <v>76</v>
      </c>
      <c r="T316" s="77">
        <v>0.24399999999999999</v>
      </c>
      <c r="U316" s="77">
        <v>1.34</v>
      </c>
      <c r="V316" s="77">
        <v>0</v>
      </c>
      <c r="W316" s="77">
        <v>0</v>
      </c>
      <c r="X316" s="77">
        <v>3</v>
      </c>
      <c r="Y316" s="77">
        <v>3</v>
      </c>
      <c r="Z316" s="77">
        <v>64</v>
      </c>
      <c r="AA316" s="77">
        <v>0</v>
      </c>
      <c r="AB316" s="77">
        <v>6</v>
      </c>
      <c r="AC316" s="77">
        <v>72</v>
      </c>
      <c r="AD316" s="77">
        <v>46</v>
      </c>
      <c r="AE316" s="77">
        <v>4</v>
      </c>
      <c r="AF316" s="77">
        <v>0</v>
      </c>
      <c r="AG316" s="77">
        <v>6</v>
      </c>
      <c r="AH316" s="77">
        <v>1</v>
      </c>
      <c r="AI316" s="77">
        <v>0</v>
      </c>
      <c r="AJ316" s="77">
        <v>286</v>
      </c>
      <c r="AK316" s="77">
        <v>1138</v>
      </c>
      <c r="AL316" s="77">
        <v>0.14299999999999999</v>
      </c>
      <c r="AM316" s="77">
        <v>1.57</v>
      </c>
      <c r="AN316" s="77">
        <v>0.32600000000000001</v>
      </c>
      <c r="AO316" s="77">
        <v>0.32</v>
      </c>
      <c r="AP316" s="77">
        <v>0.64600000000000002</v>
      </c>
      <c r="AQ316" s="77">
        <v>10.31</v>
      </c>
      <c r="AR316" s="77">
        <v>3.8</v>
      </c>
      <c r="AS316" s="77">
        <v>8.2799999999999994</v>
      </c>
      <c r="AT316" s="77">
        <v>2.71</v>
      </c>
      <c r="AU316" s="77">
        <v>17.16</v>
      </c>
    </row>
    <row r="317" spans="1:47" x14ac:dyDescent="0.2">
      <c r="A317" s="77">
        <v>11</v>
      </c>
      <c r="B317" s="78" t="s">
        <v>876</v>
      </c>
      <c r="C317" s="77" t="s">
        <v>242</v>
      </c>
      <c r="D317" s="77"/>
      <c r="E317" s="77">
        <v>572020</v>
      </c>
      <c r="F317" s="77">
        <v>6</v>
      </c>
      <c r="G317" s="77">
        <v>4</v>
      </c>
      <c r="H317" s="77">
        <v>3.04</v>
      </c>
      <c r="I317" s="77">
        <v>13</v>
      </c>
      <c r="J317" s="77">
        <v>13</v>
      </c>
      <c r="K317" s="77">
        <v>0</v>
      </c>
      <c r="L317" s="77">
        <v>0</v>
      </c>
      <c r="M317" s="77">
        <v>74</v>
      </c>
      <c r="N317" s="77">
        <v>60</v>
      </c>
      <c r="O317" s="77">
        <v>29</v>
      </c>
      <c r="P317" s="77">
        <v>25</v>
      </c>
      <c r="Q317" s="77">
        <v>3</v>
      </c>
      <c r="R317" s="77">
        <v>29</v>
      </c>
      <c r="S317" s="77">
        <v>59</v>
      </c>
      <c r="T317" s="77">
        <v>0.223</v>
      </c>
      <c r="U317" s="77">
        <v>1.2</v>
      </c>
      <c r="V317" s="77">
        <v>0</v>
      </c>
      <c r="W317" s="77">
        <v>0</v>
      </c>
      <c r="X317" s="77">
        <v>1</v>
      </c>
      <c r="Y317" s="77">
        <v>2</v>
      </c>
      <c r="Z317" s="77">
        <v>0</v>
      </c>
      <c r="AA317" s="77">
        <v>0</v>
      </c>
      <c r="AB317" s="77">
        <v>9</v>
      </c>
      <c r="AC317" s="77">
        <v>95</v>
      </c>
      <c r="AD317" s="77">
        <v>59</v>
      </c>
      <c r="AE317" s="77">
        <v>7</v>
      </c>
      <c r="AF317" s="77">
        <v>0</v>
      </c>
      <c r="AG317" s="77">
        <v>7</v>
      </c>
      <c r="AH317" s="77">
        <v>2</v>
      </c>
      <c r="AI317" s="77">
        <v>0</v>
      </c>
      <c r="AJ317" s="77">
        <v>303</v>
      </c>
      <c r="AK317" s="77">
        <v>1182</v>
      </c>
      <c r="AL317" s="77">
        <v>0.6</v>
      </c>
      <c r="AM317" s="77">
        <v>1.61</v>
      </c>
      <c r="AN317" s="77">
        <v>0.3</v>
      </c>
      <c r="AO317" s="77">
        <v>0.312</v>
      </c>
      <c r="AP317" s="77">
        <v>0.61199999999999999</v>
      </c>
      <c r="AQ317" s="77">
        <v>7.18</v>
      </c>
      <c r="AR317" s="77">
        <v>3.53</v>
      </c>
      <c r="AS317" s="77">
        <v>7.3</v>
      </c>
      <c r="AT317" s="77">
        <v>2.0299999999999998</v>
      </c>
      <c r="AU317" s="77">
        <v>15.97</v>
      </c>
    </row>
    <row r="318" spans="1:47" x14ac:dyDescent="0.2">
      <c r="A318" s="77">
        <v>12</v>
      </c>
      <c r="B318" s="78" t="s">
        <v>877</v>
      </c>
      <c r="C318" s="77" t="s">
        <v>242</v>
      </c>
      <c r="D318" s="77"/>
      <c r="E318" s="77">
        <v>547874</v>
      </c>
      <c r="F318" s="77">
        <v>15</v>
      </c>
      <c r="G318" s="77">
        <v>9</v>
      </c>
      <c r="H318" s="77">
        <v>3.52</v>
      </c>
      <c r="I318" s="77">
        <v>28</v>
      </c>
      <c r="J318" s="77">
        <v>28</v>
      </c>
      <c r="K318" s="77">
        <v>0</v>
      </c>
      <c r="L318" s="77">
        <v>0</v>
      </c>
      <c r="M318" s="77">
        <v>179</v>
      </c>
      <c r="N318" s="77">
        <v>167</v>
      </c>
      <c r="O318" s="77">
        <v>70</v>
      </c>
      <c r="P318" s="77">
        <v>70</v>
      </c>
      <c r="Q318" s="77">
        <v>20</v>
      </c>
      <c r="R318" s="77">
        <v>21</v>
      </c>
      <c r="S318" s="77">
        <v>154</v>
      </c>
      <c r="T318" s="77">
        <v>0.24399999999999999</v>
      </c>
      <c r="U318" s="77">
        <v>1.05</v>
      </c>
      <c r="V318" s="77">
        <v>0</v>
      </c>
      <c r="W318" s="77">
        <v>0</v>
      </c>
      <c r="X318" s="77">
        <v>2</v>
      </c>
      <c r="Y318" s="77">
        <v>2</v>
      </c>
      <c r="Z318" s="77">
        <v>0</v>
      </c>
      <c r="AA318" s="77">
        <v>0</v>
      </c>
      <c r="AB318" s="77">
        <v>12</v>
      </c>
      <c r="AC318" s="77">
        <v>205</v>
      </c>
      <c r="AD318" s="77">
        <v>160</v>
      </c>
      <c r="AE318" s="77">
        <v>2</v>
      </c>
      <c r="AF318" s="77">
        <v>0</v>
      </c>
      <c r="AG318" s="77">
        <v>0</v>
      </c>
      <c r="AH318" s="77">
        <v>8</v>
      </c>
      <c r="AI318" s="77">
        <v>0</v>
      </c>
      <c r="AJ318" s="77">
        <v>709</v>
      </c>
      <c r="AK318" s="77">
        <v>2542</v>
      </c>
      <c r="AL318" s="77">
        <v>0.625</v>
      </c>
      <c r="AM318" s="77">
        <v>1.28</v>
      </c>
      <c r="AN318" s="77">
        <v>0.26800000000000002</v>
      </c>
      <c r="AO318" s="77">
        <v>0.374</v>
      </c>
      <c r="AP318" s="77">
        <v>0.64200000000000002</v>
      </c>
      <c r="AQ318" s="77">
        <v>7.74</v>
      </c>
      <c r="AR318" s="77">
        <v>1.06</v>
      </c>
      <c r="AS318" s="77">
        <v>8.4</v>
      </c>
      <c r="AT318" s="77">
        <v>7.33</v>
      </c>
      <c r="AU318" s="77">
        <v>14.2</v>
      </c>
    </row>
    <row r="319" spans="1:47" x14ac:dyDescent="0.2">
      <c r="A319" s="77">
        <v>13</v>
      </c>
      <c r="B319" s="78" t="s">
        <v>882</v>
      </c>
      <c r="C319" s="77" t="s">
        <v>242</v>
      </c>
      <c r="D319" s="77"/>
      <c r="E319" s="77">
        <v>518703</v>
      </c>
      <c r="F319" s="77">
        <v>1</v>
      </c>
      <c r="G319" s="77">
        <v>5</v>
      </c>
      <c r="H319" s="77">
        <v>3.61</v>
      </c>
      <c r="I319" s="77">
        <v>67</v>
      </c>
      <c r="J319" s="77">
        <v>0</v>
      </c>
      <c r="K319" s="77">
        <v>1</v>
      </c>
      <c r="L319" s="77">
        <v>1</v>
      </c>
      <c r="M319" s="77">
        <v>42.1</v>
      </c>
      <c r="N319" s="77">
        <v>40</v>
      </c>
      <c r="O319" s="77">
        <v>17</v>
      </c>
      <c r="P319" s="77">
        <v>17</v>
      </c>
      <c r="Q319" s="77">
        <v>4</v>
      </c>
      <c r="R319" s="77">
        <v>9</v>
      </c>
      <c r="S319" s="77">
        <v>51</v>
      </c>
      <c r="T319" s="77">
        <v>0.247</v>
      </c>
      <c r="U319" s="77">
        <v>1.1599999999999999</v>
      </c>
      <c r="V319" s="77">
        <v>0</v>
      </c>
      <c r="W319" s="77">
        <v>0</v>
      </c>
      <c r="X319" s="77">
        <v>3</v>
      </c>
      <c r="Y319" s="77">
        <v>0</v>
      </c>
      <c r="Z319" s="77">
        <v>13</v>
      </c>
      <c r="AA319" s="77">
        <v>20</v>
      </c>
      <c r="AB319" s="77">
        <v>3</v>
      </c>
      <c r="AC319" s="77">
        <v>28</v>
      </c>
      <c r="AD319" s="77">
        <v>46</v>
      </c>
      <c r="AE319" s="77">
        <v>2</v>
      </c>
      <c r="AF319" s="77">
        <v>0</v>
      </c>
      <c r="AG319" s="77">
        <v>2</v>
      </c>
      <c r="AH319" s="77">
        <v>0</v>
      </c>
      <c r="AI319" s="77">
        <v>0</v>
      </c>
      <c r="AJ319" s="77">
        <v>177</v>
      </c>
      <c r="AK319" s="77">
        <v>672</v>
      </c>
      <c r="AL319" s="77">
        <v>0.16700000000000001</v>
      </c>
      <c r="AM319" s="77">
        <v>0.61</v>
      </c>
      <c r="AN319" s="77">
        <v>0.29699999999999999</v>
      </c>
      <c r="AO319" s="77">
        <v>0.35199999999999998</v>
      </c>
      <c r="AP319" s="77">
        <v>0.64900000000000002</v>
      </c>
      <c r="AQ319" s="77">
        <v>10.84</v>
      </c>
      <c r="AR319" s="77">
        <v>1.91</v>
      </c>
      <c r="AS319" s="77">
        <v>8.5</v>
      </c>
      <c r="AT319" s="77">
        <v>5.67</v>
      </c>
      <c r="AU319" s="77">
        <v>15.87</v>
      </c>
    </row>
    <row r="320" spans="1:47" x14ac:dyDescent="0.2">
      <c r="A320" s="77">
        <v>14</v>
      </c>
      <c r="B320" s="78" t="s">
        <v>1235</v>
      </c>
      <c r="C320" s="77" t="s">
        <v>242</v>
      </c>
      <c r="D320" s="77"/>
      <c r="E320" s="77">
        <v>432934</v>
      </c>
      <c r="F320" s="77">
        <v>12</v>
      </c>
      <c r="G320" s="77">
        <v>9</v>
      </c>
      <c r="H320" s="77">
        <v>3.65</v>
      </c>
      <c r="I320" s="77">
        <v>30</v>
      </c>
      <c r="J320" s="77">
        <v>29</v>
      </c>
      <c r="K320" s="77">
        <v>0</v>
      </c>
      <c r="L320" s="77">
        <v>0</v>
      </c>
      <c r="M320" s="77">
        <v>165</v>
      </c>
      <c r="N320" s="77">
        <v>143</v>
      </c>
      <c r="O320" s="77">
        <v>70</v>
      </c>
      <c r="P320" s="77">
        <v>67</v>
      </c>
      <c r="Q320" s="77">
        <v>26</v>
      </c>
      <c r="R320" s="77">
        <v>60</v>
      </c>
      <c r="S320" s="77">
        <v>108</v>
      </c>
      <c r="T320" s="77">
        <v>0.23400000000000001</v>
      </c>
      <c r="U320" s="77">
        <v>1.23</v>
      </c>
      <c r="V320" s="77">
        <v>0</v>
      </c>
      <c r="W320" s="77">
        <v>0</v>
      </c>
      <c r="X320" s="77">
        <v>3</v>
      </c>
      <c r="Y320" s="77">
        <v>3</v>
      </c>
      <c r="Z320" s="77">
        <v>0</v>
      </c>
      <c r="AA320" s="77">
        <v>0</v>
      </c>
      <c r="AB320" s="77">
        <v>6</v>
      </c>
      <c r="AC320" s="77">
        <v>98</v>
      </c>
      <c r="AD320" s="77">
        <v>276</v>
      </c>
      <c r="AE320" s="77">
        <v>5</v>
      </c>
      <c r="AF320" s="77">
        <v>1</v>
      </c>
      <c r="AG320" s="77">
        <v>13</v>
      </c>
      <c r="AH320" s="77">
        <v>4</v>
      </c>
      <c r="AI320" s="77">
        <v>0</v>
      </c>
      <c r="AJ320" s="77">
        <v>688</v>
      </c>
      <c r="AK320" s="77">
        <v>2718</v>
      </c>
      <c r="AL320" s="77">
        <v>0.57099999999999995</v>
      </c>
      <c r="AM320" s="77">
        <v>0.36</v>
      </c>
      <c r="AN320" s="77">
        <v>0.30099999999999999</v>
      </c>
      <c r="AO320" s="77">
        <v>0.43099999999999999</v>
      </c>
      <c r="AP320" s="77">
        <v>0.73299999999999998</v>
      </c>
      <c r="AQ320" s="77">
        <v>5.89</v>
      </c>
      <c r="AR320" s="77">
        <v>3.27</v>
      </c>
      <c r="AS320" s="77">
        <v>7.8</v>
      </c>
      <c r="AT320" s="77">
        <v>1.8</v>
      </c>
      <c r="AU320" s="77">
        <v>16.47</v>
      </c>
    </row>
    <row r="321" spans="1:47" x14ac:dyDescent="0.2">
      <c r="A321" s="77">
        <v>15</v>
      </c>
      <c r="B321" s="78" t="s">
        <v>1236</v>
      </c>
      <c r="C321" s="77" t="s">
        <v>242</v>
      </c>
      <c r="D321" s="77"/>
      <c r="E321" s="77">
        <v>606273</v>
      </c>
      <c r="F321" s="77">
        <v>10</v>
      </c>
      <c r="G321" s="77">
        <v>12</v>
      </c>
      <c r="H321" s="77">
        <v>3.85</v>
      </c>
      <c r="I321" s="77">
        <v>29</v>
      </c>
      <c r="J321" s="77">
        <v>29</v>
      </c>
      <c r="K321" s="77">
        <v>0</v>
      </c>
      <c r="L321" s="77">
        <v>0</v>
      </c>
      <c r="M321" s="77">
        <v>163.19999999999999</v>
      </c>
      <c r="N321" s="77">
        <v>151</v>
      </c>
      <c r="O321" s="77">
        <v>77</v>
      </c>
      <c r="P321" s="77">
        <v>70</v>
      </c>
      <c r="Q321" s="77">
        <v>16</v>
      </c>
      <c r="R321" s="77">
        <v>64</v>
      </c>
      <c r="S321" s="77">
        <v>143</v>
      </c>
      <c r="T321" s="77">
        <v>0.248</v>
      </c>
      <c r="U321" s="77">
        <v>1.31</v>
      </c>
      <c r="V321" s="77">
        <v>1</v>
      </c>
      <c r="W321" s="77">
        <v>1</v>
      </c>
      <c r="X321" s="77">
        <v>11</v>
      </c>
      <c r="Y321" s="77">
        <v>3</v>
      </c>
      <c r="Z321" s="77">
        <v>0</v>
      </c>
      <c r="AA321" s="77">
        <v>0</v>
      </c>
      <c r="AB321" s="77">
        <v>23</v>
      </c>
      <c r="AC321" s="77">
        <v>168</v>
      </c>
      <c r="AD321" s="77">
        <v>156</v>
      </c>
      <c r="AE321" s="77">
        <v>6</v>
      </c>
      <c r="AF321" s="77">
        <v>4</v>
      </c>
      <c r="AG321" s="77">
        <v>3</v>
      </c>
      <c r="AH321" s="77">
        <v>2</v>
      </c>
      <c r="AI321" s="77">
        <v>1</v>
      </c>
      <c r="AJ321" s="77">
        <v>693</v>
      </c>
      <c r="AK321" s="77">
        <v>2661</v>
      </c>
      <c r="AL321" s="77">
        <v>0.45500000000000002</v>
      </c>
      <c r="AM321" s="77">
        <v>1.08</v>
      </c>
      <c r="AN321" s="77">
        <v>0.32800000000000001</v>
      </c>
      <c r="AO321" s="77">
        <v>0.38500000000000001</v>
      </c>
      <c r="AP321" s="77">
        <v>0.71299999999999997</v>
      </c>
      <c r="AQ321" s="77">
        <v>7.86</v>
      </c>
      <c r="AR321" s="77">
        <v>3.52</v>
      </c>
      <c r="AS321" s="77">
        <v>8.3000000000000007</v>
      </c>
      <c r="AT321" s="77">
        <v>2.23</v>
      </c>
      <c r="AU321" s="77">
        <v>16.260000000000002</v>
      </c>
    </row>
    <row r="322" spans="1:47" x14ac:dyDescent="0.2">
      <c r="A322" s="77">
        <v>16</v>
      </c>
      <c r="B322" s="78" t="s">
        <v>890</v>
      </c>
      <c r="C322" s="77" t="s">
        <v>242</v>
      </c>
      <c r="D322" s="77"/>
      <c r="E322" s="77">
        <v>518444</v>
      </c>
      <c r="F322" s="77">
        <v>0</v>
      </c>
      <c r="G322" s="77">
        <v>1</v>
      </c>
      <c r="H322" s="77">
        <v>4.5</v>
      </c>
      <c r="I322" s="77">
        <v>1</v>
      </c>
      <c r="J322" s="77">
        <v>1</v>
      </c>
      <c r="K322" s="77">
        <v>0</v>
      </c>
      <c r="L322" s="77">
        <v>0</v>
      </c>
      <c r="M322" s="77">
        <v>4</v>
      </c>
      <c r="N322" s="77">
        <v>6</v>
      </c>
      <c r="O322" s="77">
        <v>2</v>
      </c>
      <c r="P322" s="77">
        <v>2</v>
      </c>
      <c r="Q322" s="77">
        <v>2</v>
      </c>
      <c r="R322" s="77">
        <v>0</v>
      </c>
      <c r="S322" s="77">
        <v>1</v>
      </c>
      <c r="T322" s="77">
        <v>0.375</v>
      </c>
      <c r="U322" s="77">
        <v>1.5</v>
      </c>
      <c r="V322" s="77">
        <v>0</v>
      </c>
      <c r="W322" s="77">
        <v>0</v>
      </c>
      <c r="X322" s="77">
        <v>0</v>
      </c>
      <c r="Y322" s="77">
        <v>0</v>
      </c>
      <c r="Z322" s="77">
        <v>0</v>
      </c>
      <c r="AA322" s="77">
        <v>0</v>
      </c>
      <c r="AB322" s="77">
        <v>1</v>
      </c>
      <c r="AC322" s="77">
        <v>4</v>
      </c>
      <c r="AD322" s="77">
        <v>5</v>
      </c>
      <c r="AE322" s="77">
        <v>0</v>
      </c>
      <c r="AF322" s="77">
        <v>0</v>
      </c>
      <c r="AG322" s="77">
        <v>0</v>
      </c>
      <c r="AH322" s="77">
        <v>1</v>
      </c>
      <c r="AI322" s="77">
        <v>0</v>
      </c>
      <c r="AJ322" s="77">
        <v>16</v>
      </c>
      <c r="AK322" s="77">
        <v>63</v>
      </c>
      <c r="AL322" s="77">
        <v>0</v>
      </c>
      <c r="AM322" s="77">
        <v>0.8</v>
      </c>
      <c r="AN322" s="77">
        <v>0.375</v>
      </c>
      <c r="AO322" s="77">
        <v>0.75</v>
      </c>
      <c r="AP322" s="77">
        <v>1.125</v>
      </c>
      <c r="AQ322" s="77">
        <v>2.25</v>
      </c>
      <c r="AR322" s="77">
        <v>0</v>
      </c>
      <c r="AS322" s="77">
        <v>13.5</v>
      </c>
      <c r="AT322" s="77" t="s">
        <v>342</v>
      </c>
      <c r="AU322" s="77">
        <v>15.75</v>
      </c>
    </row>
    <row r="323" spans="1:47" x14ac:dyDescent="0.2">
      <c r="A323" s="77">
        <v>17</v>
      </c>
      <c r="B323" s="78" t="s">
        <v>891</v>
      </c>
      <c r="C323" s="77" t="s">
        <v>242</v>
      </c>
      <c r="D323" s="77"/>
      <c r="E323" s="77">
        <v>543506</v>
      </c>
      <c r="F323" s="77">
        <v>1</v>
      </c>
      <c r="G323" s="77">
        <v>4</v>
      </c>
      <c r="H323" s="77">
        <v>4.6500000000000004</v>
      </c>
      <c r="I323" s="77">
        <v>38</v>
      </c>
      <c r="J323" s="77">
        <v>7</v>
      </c>
      <c r="K323" s="77">
        <v>0</v>
      </c>
      <c r="L323" s="77">
        <v>1</v>
      </c>
      <c r="M323" s="77">
        <v>69.2</v>
      </c>
      <c r="N323" s="77">
        <v>74</v>
      </c>
      <c r="O323" s="77">
        <v>39</v>
      </c>
      <c r="P323" s="77">
        <v>36</v>
      </c>
      <c r="Q323" s="77">
        <v>6</v>
      </c>
      <c r="R323" s="77">
        <v>19</v>
      </c>
      <c r="S323" s="77">
        <v>55</v>
      </c>
      <c r="T323" s="77">
        <v>0.26700000000000002</v>
      </c>
      <c r="U323" s="77">
        <v>1.33</v>
      </c>
      <c r="V323" s="77">
        <v>0</v>
      </c>
      <c r="W323" s="77">
        <v>0</v>
      </c>
      <c r="X323" s="77">
        <v>0</v>
      </c>
      <c r="Y323" s="77">
        <v>2</v>
      </c>
      <c r="Z323" s="77">
        <v>4</v>
      </c>
      <c r="AA323" s="77">
        <v>5</v>
      </c>
      <c r="AB323" s="77">
        <v>6</v>
      </c>
      <c r="AC323" s="77">
        <v>64</v>
      </c>
      <c r="AD323" s="77">
        <v>89</v>
      </c>
      <c r="AE323" s="77">
        <v>3</v>
      </c>
      <c r="AF323" s="77">
        <v>0</v>
      </c>
      <c r="AG323" s="77">
        <v>3</v>
      </c>
      <c r="AH323" s="77">
        <v>0</v>
      </c>
      <c r="AI323" s="77">
        <v>0</v>
      </c>
      <c r="AJ323" s="77">
        <v>301</v>
      </c>
      <c r="AK323" s="77">
        <v>1134</v>
      </c>
      <c r="AL323" s="77">
        <v>0.2</v>
      </c>
      <c r="AM323" s="77">
        <v>0.72</v>
      </c>
      <c r="AN323" s="77">
        <v>0.311</v>
      </c>
      <c r="AO323" s="77">
        <v>0.39400000000000002</v>
      </c>
      <c r="AP323" s="77">
        <v>0.70499999999999996</v>
      </c>
      <c r="AQ323" s="77">
        <v>7.11</v>
      </c>
      <c r="AR323" s="77">
        <v>2.4500000000000002</v>
      </c>
      <c r="AS323" s="77">
        <v>9.56</v>
      </c>
      <c r="AT323" s="77">
        <v>2.89</v>
      </c>
      <c r="AU323" s="77">
        <v>16.28</v>
      </c>
    </row>
    <row r="324" spans="1:47" x14ac:dyDescent="0.2">
      <c r="A324" s="77">
        <v>18</v>
      </c>
      <c r="B324" s="78" t="s">
        <v>885</v>
      </c>
      <c r="C324" s="77" t="s">
        <v>242</v>
      </c>
      <c r="D324" s="77"/>
      <c r="E324" s="77">
        <v>476595</v>
      </c>
      <c r="F324" s="77">
        <v>0</v>
      </c>
      <c r="G324" s="77">
        <v>0</v>
      </c>
      <c r="H324" s="77">
        <v>5</v>
      </c>
      <c r="I324" s="77">
        <v>12</v>
      </c>
      <c r="J324" s="77">
        <v>0</v>
      </c>
      <c r="K324" s="77">
        <v>0</v>
      </c>
      <c r="L324" s="77">
        <v>0</v>
      </c>
      <c r="M324" s="77">
        <v>9</v>
      </c>
      <c r="N324" s="77">
        <v>6</v>
      </c>
      <c r="O324" s="77">
        <v>5</v>
      </c>
      <c r="P324" s="77">
        <v>5</v>
      </c>
      <c r="Q324" s="77">
        <v>3</v>
      </c>
      <c r="R324" s="77">
        <v>5</v>
      </c>
      <c r="S324" s="77">
        <v>7</v>
      </c>
      <c r="T324" s="77">
        <v>0.182</v>
      </c>
      <c r="U324" s="77">
        <v>1.22</v>
      </c>
      <c r="V324" s="77">
        <v>0</v>
      </c>
      <c r="W324" s="77">
        <v>0</v>
      </c>
      <c r="X324" s="77">
        <v>0</v>
      </c>
      <c r="Y324" s="77">
        <v>0</v>
      </c>
      <c r="Z324" s="77">
        <v>4</v>
      </c>
      <c r="AA324" s="77">
        <v>0</v>
      </c>
      <c r="AB324" s="77">
        <v>1</v>
      </c>
      <c r="AC324" s="77">
        <v>10</v>
      </c>
      <c r="AD324" s="77">
        <v>10</v>
      </c>
      <c r="AE324" s="77">
        <v>1</v>
      </c>
      <c r="AF324" s="77">
        <v>0</v>
      </c>
      <c r="AG324" s="77">
        <v>0</v>
      </c>
      <c r="AH324" s="77">
        <v>0</v>
      </c>
      <c r="AI324" s="77">
        <v>0</v>
      </c>
      <c r="AJ324" s="77">
        <v>38</v>
      </c>
      <c r="AK324" s="77">
        <v>137</v>
      </c>
      <c r="AL324" s="77" t="s">
        <v>342</v>
      </c>
      <c r="AM324" s="77">
        <v>1</v>
      </c>
      <c r="AN324" s="77">
        <v>0.28899999999999998</v>
      </c>
      <c r="AO324" s="77">
        <v>0.45500000000000002</v>
      </c>
      <c r="AP324" s="77">
        <v>0.74399999999999999</v>
      </c>
      <c r="AQ324" s="77">
        <v>7</v>
      </c>
      <c r="AR324" s="77">
        <v>5</v>
      </c>
      <c r="AS324" s="77">
        <v>6</v>
      </c>
      <c r="AT324" s="77">
        <v>1.4</v>
      </c>
      <c r="AU324" s="77">
        <v>15.22</v>
      </c>
    </row>
    <row r="325" spans="1:47" x14ac:dyDescent="0.2">
      <c r="A325" s="77">
        <v>19</v>
      </c>
      <c r="B325" s="78" t="s">
        <v>886</v>
      </c>
      <c r="C325" s="77" t="s">
        <v>242</v>
      </c>
      <c r="D325" s="77"/>
      <c r="E325" s="77">
        <v>541640</v>
      </c>
      <c r="F325" s="77">
        <v>1</v>
      </c>
      <c r="G325" s="77">
        <v>6</v>
      </c>
      <c r="H325" s="77">
        <v>5.26</v>
      </c>
      <c r="I325" s="77">
        <v>17</v>
      </c>
      <c r="J325" s="77">
        <v>14</v>
      </c>
      <c r="K325" s="77">
        <v>0</v>
      </c>
      <c r="L325" s="77">
        <v>0</v>
      </c>
      <c r="M325" s="77">
        <v>75.099999999999994</v>
      </c>
      <c r="N325" s="77">
        <v>82</v>
      </c>
      <c r="O325" s="77">
        <v>44</v>
      </c>
      <c r="P325" s="77">
        <v>44</v>
      </c>
      <c r="Q325" s="77">
        <v>13</v>
      </c>
      <c r="R325" s="77">
        <v>34</v>
      </c>
      <c r="S325" s="77">
        <v>60</v>
      </c>
      <c r="T325" s="77">
        <v>0.27700000000000002</v>
      </c>
      <c r="U325" s="77">
        <v>1.54</v>
      </c>
      <c r="V325" s="77">
        <v>0</v>
      </c>
      <c r="W325" s="77">
        <v>0</v>
      </c>
      <c r="X325" s="77">
        <v>6</v>
      </c>
      <c r="Y325" s="77">
        <v>2</v>
      </c>
      <c r="Z325" s="77">
        <v>0</v>
      </c>
      <c r="AA325" s="77">
        <v>0</v>
      </c>
      <c r="AB325" s="77">
        <v>6</v>
      </c>
      <c r="AC325" s="77">
        <v>69</v>
      </c>
      <c r="AD325" s="77">
        <v>87</v>
      </c>
      <c r="AE325" s="77">
        <v>3</v>
      </c>
      <c r="AF325" s="77">
        <v>0</v>
      </c>
      <c r="AG325" s="77">
        <v>6</v>
      </c>
      <c r="AH325" s="77">
        <v>2</v>
      </c>
      <c r="AI325" s="77">
        <v>0</v>
      </c>
      <c r="AJ325" s="77">
        <v>338</v>
      </c>
      <c r="AK325" s="77">
        <v>1293</v>
      </c>
      <c r="AL325" s="77">
        <v>0.14299999999999999</v>
      </c>
      <c r="AM325" s="77">
        <v>0.79</v>
      </c>
      <c r="AN325" s="77">
        <v>0.36199999999999999</v>
      </c>
      <c r="AO325" s="77">
        <v>0.45300000000000001</v>
      </c>
      <c r="AP325" s="77">
        <v>0.81499999999999995</v>
      </c>
      <c r="AQ325" s="77">
        <v>7.17</v>
      </c>
      <c r="AR325" s="77">
        <v>4.0599999999999996</v>
      </c>
      <c r="AS325" s="77">
        <v>9.8000000000000007</v>
      </c>
      <c r="AT325" s="77">
        <v>1.76</v>
      </c>
      <c r="AU325" s="77">
        <v>17.16</v>
      </c>
    </row>
    <row r="326" spans="1:47" x14ac:dyDescent="0.2">
      <c r="A326" s="77">
        <v>20</v>
      </c>
      <c r="B326" s="78" t="s">
        <v>892</v>
      </c>
      <c r="C326" s="77" t="s">
        <v>242</v>
      </c>
      <c r="D326" s="77"/>
      <c r="E326" s="77">
        <v>456051</v>
      </c>
      <c r="F326" s="77">
        <v>0</v>
      </c>
      <c r="G326" s="77">
        <v>1</v>
      </c>
      <c r="H326" s="77">
        <v>27</v>
      </c>
      <c r="I326" s="77">
        <v>2</v>
      </c>
      <c r="J326" s="77">
        <v>0</v>
      </c>
      <c r="K326" s="77">
        <v>0</v>
      </c>
      <c r="L326" s="77">
        <v>0</v>
      </c>
      <c r="M326" s="77">
        <v>1</v>
      </c>
      <c r="N326" s="77">
        <v>2</v>
      </c>
      <c r="O326" s="77">
        <v>3</v>
      </c>
      <c r="P326" s="77">
        <v>3</v>
      </c>
      <c r="Q326" s="77">
        <v>1</v>
      </c>
      <c r="R326" s="77">
        <v>0</v>
      </c>
      <c r="S326" s="77">
        <v>2</v>
      </c>
      <c r="T326" s="77">
        <v>0.4</v>
      </c>
      <c r="U326" s="77">
        <v>2</v>
      </c>
      <c r="V326" s="77">
        <v>0</v>
      </c>
      <c r="W326" s="77">
        <v>0</v>
      </c>
      <c r="X326" s="77">
        <v>0</v>
      </c>
      <c r="Y326" s="77">
        <v>0</v>
      </c>
      <c r="Z326" s="77">
        <v>2</v>
      </c>
      <c r="AA326" s="77">
        <v>0</v>
      </c>
      <c r="AB326" s="77">
        <v>0</v>
      </c>
      <c r="AC326" s="77">
        <v>0</v>
      </c>
      <c r="AD326" s="77">
        <v>2</v>
      </c>
      <c r="AE326" s="77">
        <v>1</v>
      </c>
      <c r="AF326" s="77">
        <v>0</v>
      </c>
      <c r="AG326" s="77">
        <v>0</v>
      </c>
      <c r="AH326" s="77">
        <v>0</v>
      </c>
      <c r="AI326" s="77">
        <v>0</v>
      </c>
      <c r="AJ326" s="77">
        <v>6</v>
      </c>
      <c r="AK326" s="77">
        <v>27</v>
      </c>
      <c r="AL326" s="77">
        <v>0</v>
      </c>
      <c r="AM326" s="77">
        <v>0</v>
      </c>
      <c r="AN326" s="77">
        <v>0.33300000000000002</v>
      </c>
      <c r="AO326" s="77">
        <v>1.4</v>
      </c>
      <c r="AP326" s="77">
        <v>1.7330000000000001</v>
      </c>
      <c r="AQ326" s="77">
        <v>18</v>
      </c>
      <c r="AR326" s="77">
        <v>0</v>
      </c>
      <c r="AS326" s="77">
        <v>18</v>
      </c>
      <c r="AT326" s="77" t="s">
        <v>342</v>
      </c>
      <c r="AU326" s="77">
        <v>27</v>
      </c>
    </row>
    <row r="327" spans="1:47" x14ac:dyDescent="0.2">
      <c r="A327" s="186"/>
      <c r="B327"/>
      <c r="F327"/>
      <c r="H327"/>
      <c r="I327"/>
      <c r="J327"/>
      <c r="K327"/>
      <c r="L327"/>
      <c r="M327"/>
      <c r="R327"/>
      <c r="S327"/>
      <c r="T327"/>
      <c r="U327"/>
      <c r="W327"/>
      <c r="X327"/>
      <c r="AK327"/>
      <c r="AL327"/>
      <c r="AM327"/>
      <c r="AN327"/>
      <c r="AO327"/>
      <c r="AP327"/>
      <c r="AQ327"/>
      <c r="AR327"/>
      <c r="AS327"/>
      <c r="AT327"/>
      <c r="AU327"/>
    </row>
    <row r="328" spans="1:47" ht="25.5" x14ac:dyDescent="0.2">
      <c r="A328" s="185" t="s">
        <v>150</v>
      </c>
      <c r="B328" s="185" t="s">
        <v>151</v>
      </c>
      <c r="C328" s="185" t="s">
        <v>245</v>
      </c>
      <c r="D328" s="185"/>
      <c r="E328" s="185" t="s">
        <v>300</v>
      </c>
      <c r="F328" s="185" t="s">
        <v>301</v>
      </c>
      <c r="G328" s="185" t="s">
        <v>302</v>
      </c>
      <c r="H328" s="185" t="s">
        <v>152</v>
      </c>
      <c r="I328" s="185" t="s">
        <v>303</v>
      </c>
      <c r="J328" s="185" t="s">
        <v>304</v>
      </c>
      <c r="K328" s="185" t="s">
        <v>305</v>
      </c>
      <c r="L328" s="185" t="s">
        <v>306</v>
      </c>
      <c r="M328" s="185" t="s">
        <v>307</v>
      </c>
      <c r="N328" s="185" t="s">
        <v>308</v>
      </c>
      <c r="O328" s="185" t="s">
        <v>309</v>
      </c>
      <c r="P328" s="185" t="s">
        <v>310</v>
      </c>
      <c r="Q328" s="185" t="s">
        <v>311</v>
      </c>
      <c r="R328" s="185" t="s">
        <v>312</v>
      </c>
      <c r="S328" s="185" t="s">
        <v>313</v>
      </c>
      <c r="T328" s="185" t="s">
        <v>314</v>
      </c>
      <c r="U328" s="185" t="s">
        <v>315</v>
      </c>
      <c r="V328" s="185" t="s">
        <v>316</v>
      </c>
      <c r="W328" s="185" t="s">
        <v>317</v>
      </c>
      <c r="X328" s="185" t="s">
        <v>318</v>
      </c>
      <c r="Y328" s="185" t="s">
        <v>319</v>
      </c>
      <c r="Z328" s="185" t="s">
        <v>320</v>
      </c>
      <c r="AA328" s="185" t="s">
        <v>321</v>
      </c>
      <c r="AB328" s="185" t="s">
        <v>322</v>
      </c>
      <c r="AC328" s="185" t="s">
        <v>323</v>
      </c>
      <c r="AD328" s="185" t="s">
        <v>324</v>
      </c>
      <c r="AE328" s="185" t="s">
        <v>325</v>
      </c>
      <c r="AF328" s="185" t="s">
        <v>326</v>
      </c>
      <c r="AG328" s="185" t="s">
        <v>327</v>
      </c>
      <c r="AH328" s="185" t="s">
        <v>328</v>
      </c>
      <c r="AI328" s="185" t="s">
        <v>329</v>
      </c>
      <c r="AJ328" s="185" t="s">
        <v>330</v>
      </c>
      <c r="AK328" s="185" t="s">
        <v>331</v>
      </c>
      <c r="AL328" s="185" t="s">
        <v>332</v>
      </c>
      <c r="AM328" s="185" t="s">
        <v>333</v>
      </c>
      <c r="AN328" s="185" t="s">
        <v>334</v>
      </c>
      <c r="AO328" s="185" t="s">
        <v>1097</v>
      </c>
      <c r="AP328" s="185" t="s">
        <v>336</v>
      </c>
      <c r="AQ328" s="185" t="s">
        <v>337</v>
      </c>
      <c r="AR328" s="185" t="s">
        <v>338</v>
      </c>
      <c r="AS328" s="185" t="s">
        <v>339</v>
      </c>
      <c r="AT328" s="185" t="s">
        <v>340</v>
      </c>
      <c r="AU328" s="185" t="s">
        <v>341</v>
      </c>
    </row>
    <row r="329" spans="1:47" ht="25.5" x14ac:dyDescent="0.2">
      <c r="A329" s="185" t="s">
        <v>150</v>
      </c>
      <c r="B329" s="185" t="s">
        <v>151</v>
      </c>
      <c r="C329" s="185" t="s">
        <v>245</v>
      </c>
      <c r="D329" s="185"/>
      <c r="E329" s="185" t="s">
        <v>300</v>
      </c>
      <c r="F329" s="185" t="s">
        <v>301</v>
      </c>
      <c r="G329" s="185" t="s">
        <v>302</v>
      </c>
      <c r="H329" s="185" t="s">
        <v>152</v>
      </c>
      <c r="I329" s="185" t="s">
        <v>303</v>
      </c>
      <c r="J329" s="185" t="s">
        <v>304</v>
      </c>
      <c r="K329" s="185" t="s">
        <v>305</v>
      </c>
      <c r="L329" s="185" t="s">
        <v>306</v>
      </c>
      <c r="M329" s="185" t="s">
        <v>307</v>
      </c>
      <c r="N329" s="185" t="s">
        <v>308</v>
      </c>
      <c r="O329" s="185" t="s">
        <v>309</v>
      </c>
      <c r="P329" s="185" t="s">
        <v>310</v>
      </c>
      <c r="Q329" s="185" t="s">
        <v>311</v>
      </c>
      <c r="R329" s="185" t="s">
        <v>312</v>
      </c>
      <c r="S329" s="185" t="s">
        <v>313</v>
      </c>
      <c r="T329" s="185" t="s">
        <v>314</v>
      </c>
      <c r="U329" s="185" t="s">
        <v>315</v>
      </c>
      <c r="V329" s="185" t="s">
        <v>316</v>
      </c>
      <c r="W329" s="185" t="s">
        <v>317</v>
      </c>
      <c r="X329" s="185" t="s">
        <v>318</v>
      </c>
      <c r="Y329" s="185" t="s">
        <v>319</v>
      </c>
      <c r="Z329" s="185" t="s">
        <v>320</v>
      </c>
      <c r="AA329" s="185" t="s">
        <v>321</v>
      </c>
      <c r="AB329" s="185" t="s">
        <v>322</v>
      </c>
      <c r="AC329" s="185" t="s">
        <v>323</v>
      </c>
      <c r="AD329" s="185" t="s">
        <v>324</v>
      </c>
      <c r="AE329" s="185" t="s">
        <v>325</v>
      </c>
      <c r="AF329" s="185" t="s">
        <v>326</v>
      </c>
      <c r="AG329" s="185" t="s">
        <v>327</v>
      </c>
      <c r="AH329" s="185" t="s">
        <v>328</v>
      </c>
      <c r="AI329" s="185" t="s">
        <v>329</v>
      </c>
      <c r="AJ329" s="185" t="s">
        <v>330</v>
      </c>
      <c r="AK329" s="185" t="s">
        <v>331</v>
      </c>
      <c r="AL329" s="185" t="s">
        <v>332</v>
      </c>
      <c r="AM329" s="185" t="s">
        <v>333</v>
      </c>
      <c r="AN329" s="185" t="s">
        <v>334</v>
      </c>
      <c r="AO329" s="185" t="s">
        <v>1097</v>
      </c>
      <c r="AP329" s="185" t="s">
        <v>336</v>
      </c>
      <c r="AQ329" s="185" t="s">
        <v>337</v>
      </c>
      <c r="AR329" s="185" t="s">
        <v>338</v>
      </c>
      <c r="AS329" s="185" t="s">
        <v>339</v>
      </c>
      <c r="AT329" s="185" t="s">
        <v>340</v>
      </c>
      <c r="AU329" s="185" t="s">
        <v>341</v>
      </c>
    </row>
    <row r="330" spans="1:47" x14ac:dyDescent="0.2">
      <c r="A330" s="77">
        <v>1</v>
      </c>
      <c r="B330" s="78" t="s">
        <v>768</v>
      </c>
      <c r="C330" s="77" t="s">
        <v>232</v>
      </c>
      <c r="D330" s="77"/>
      <c r="E330" s="77">
        <v>592767</v>
      </c>
      <c r="F330" s="77">
        <v>3</v>
      </c>
      <c r="G330" s="77">
        <v>1</v>
      </c>
      <c r="H330" s="77">
        <v>1.7</v>
      </c>
      <c r="I330" s="77">
        <v>7</v>
      </c>
      <c r="J330" s="77">
        <v>7</v>
      </c>
      <c r="K330" s="77">
        <v>0</v>
      </c>
      <c r="L330" s="77">
        <v>0</v>
      </c>
      <c r="M330" s="77">
        <v>47.2</v>
      </c>
      <c r="N330" s="77">
        <v>25</v>
      </c>
      <c r="O330" s="77">
        <v>9</v>
      </c>
      <c r="P330" s="77">
        <v>9</v>
      </c>
      <c r="Q330" s="77">
        <v>4</v>
      </c>
      <c r="R330" s="77">
        <v>11</v>
      </c>
      <c r="S330" s="77">
        <v>44</v>
      </c>
      <c r="T330" s="77">
        <v>0.155</v>
      </c>
      <c r="U330" s="77">
        <v>0.76</v>
      </c>
      <c r="V330" s="77">
        <v>1</v>
      </c>
      <c r="W330" s="77">
        <v>1</v>
      </c>
      <c r="X330" s="77">
        <v>0</v>
      </c>
      <c r="Y330" s="77">
        <v>1</v>
      </c>
      <c r="Z330" s="77">
        <v>0</v>
      </c>
      <c r="AA330" s="77">
        <v>0</v>
      </c>
      <c r="AB330" s="77">
        <v>3</v>
      </c>
      <c r="AC330" s="77">
        <v>34</v>
      </c>
      <c r="AD330" s="77">
        <v>59</v>
      </c>
      <c r="AE330" s="77">
        <v>4</v>
      </c>
      <c r="AF330" s="77">
        <v>0</v>
      </c>
      <c r="AG330" s="77">
        <v>4</v>
      </c>
      <c r="AH330" s="77">
        <v>3</v>
      </c>
      <c r="AI330" s="77">
        <v>2</v>
      </c>
      <c r="AJ330" s="77">
        <v>173</v>
      </c>
      <c r="AK330" s="77">
        <v>713</v>
      </c>
      <c r="AL330" s="77">
        <v>0.75</v>
      </c>
      <c r="AM330" s="77">
        <v>0.57999999999999996</v>
      </c>
      <c r="AN330" s="77">
        <v>0.20899999999999999</v>
      </c>
      <c r="AO330" s="77">
        <v>0.26700000000000002</v>
      </c>
      <c r="AP330" s="77">
        <v>0.47599999999999998</v>
      </c>
      <c r="AQ330" s="77">
        <v>8.31</v>
      </c>
      <c r="AR330" s="77">
        <v>2.08</v>
      </c>
      <c r="AS330" s="77">
        <v>4.72</v>
      </c>
      <c r="AT330" s="77">
        <v>4</v>
      </c>
      <c r="AU330" s="77">
        <v>14.96</v>
      </c>
    </row>
    <row r="331" spans="1:47" x14ac:dyDescent="0.2">
      <c r="A331" s="77">
        <v>2</v>
      </c>
      <c r="B331" s="78" t="s">
        <v>923</v>
      </c>
      <c r="C331" s="77" t="s">
        <v>232</v>
      </c>
      <c r="D331" s="77"/>
      <c r="E331" s="77">
        <v>459429</v>
      </c>
      <c r="F331" s="77">
        <v>5</v>
      </c>
      <c r="G331" s="77">
        <v>2</v>
      </c>
      <c r="H331" s="77">
        <v>1.89</v>
      </c>
      <c r="I331" s="77">
        <v>73</v>
      </c>
      <c r="J331" s="77">
        <v>0</v>
      </c>
      <c r="K331" s="77">
        <v>19</v>
      </c>
      <c r="L331" s="77">
        <v>23</v>
      </c>
      <c r="M331" s="77">
        <v>71.099999999999994</v>
      </c>
      <c r="N331" s="77">
        <v>48</v>
      </c>
      <c r="O331" s="77">
        <v>15</v>
      </c>
      <c r="P331" s="77">
        <v>15</v>
      </c>
      <c r="Q331" s="77">
        <v>2</v>
      </c>
      <c r="R331" s="77">
        <v>16</v>
      </c>
      <c r="S331" s="77">
        <v>90</v>
      </c>
      <c r="T331" s="77">
        <v>0.189</v>
      </c>
      <c r="U331" s="77">
        <v>0.9</v>
      </c>
      <c r="V331" s="77">
        <v>0</v>
      </c>
      <c r="W331" s="77">
        <v>0</v>
      </c>
      <c r="X331" s="77">
        <v>2</v>
      </c>
      <c r="Y331" s="77">
        <v>1</v>
      </c>
      <c r="Z331" s="77">
        <v>31</v>
      </c>
      <c r="AA331" s="77">
        <v>14</v>
      </c>
      <c r="AB331" s="77">
        <v>1</v>
      </c>
      <c r="AC331" s="77">
        <v>47</v>
      </c>
      <c r="AD331" s="77">
        <v>71</v>
      </c>
      <c r="AE331" s="77">
        <v>1</v>
      </c>
      <c r="AF331" s="77">
        <v>0</v>
      </c>
      <c r="AG331" s="77">
        <v>2</v>
      </c>
      <c r="AH331" s="77">
        <v>1</v>
      </c>
      <c r="AI331" s="77">
        <v>1</v>
      </c>
      <c r="AJ331" s="77">
        <v>274</v>
      </c>
      <c r="AK331" s="77">
        <v>1151</v>
      </c>
      <c r="AL331" s="77">
        <v>0.71399999999999997</v>
      </c>
      <c r="AM331" s="77">
        <v>0.66</v>
      </c>
      <c r="AN331" s="77">
        <v>0.24199999999999999</v>
      </c>
      <c r="AO331" s="77">
        <v>0.24399999999999999</v>
      </c>
      <c r="AP331" s="77">
        <v>0.48599999999999999</v>
      </c>
      <c r="AQ331" s="77">
        <v>11.36</v>
      </c>
      <c r="AR331" s="77">
        <v>2.02</v>
      </c>
      <c r="AS331" s="77">
        <v>6.06</v>
      </c>
      <c r="AT331" s="77">
        <v>5.63</v>
      </c>
      <c r="AU331" s="77">
        <v>16.14</v>
      </c>
    </row>
    <row r="332" spans="1:47" x14ac:dyDescent="0.2">
      <c r="A332" s="77">
        <v>3</v>
      </c>
      <c r="B332" s="78" t="s">
        <v>640</v>
      </c>
      <c r="C332" s="77" t="s">
        <v>232</v>
      </c>
      <c r="D332" s="77"/>
      <c r="E332" s="77">
        <v>502202</v>
      </c>
      <c r="F332" s="77">
        <v>5</v>
      </c>
      <c r="G332" s="77">
        <v>2</v>
      </c>
      <c r="H332" s="77">
        <v>2.37</v>
      </c>
      <c r="I332" s="77">
        <v>63</v>
      </c>
      <c r="J332" s="77">
        <v>0</v>
      </c>
      <c r="K332" s="77">
        <v>2</v>
      </c>
      <c r="L332" s="77">
        <v>5</v>
      </c>
      <c r="M332" s="77">
        <v>64.2</v>
      </c>
      <c r="N332" s="77">
        <v>34</v>
      </c>
      <c r="O332" s="77">
        <v>17</v>
      </c>
      <c r="P332" s="77">
        <v>17</v>
      </c>
      <c r="Q332" s="77">
        <v>9</v>
      </c>
      <c r="R332" s="77">
        <v>20</v>
      </c>
      <c r="S332" s="77">
        <v>104</v>
      </c>
      <c r="T332" s="77">
        <v>0.155</v>
      </c>
      <c r="U332" s="77">
        <v>0.84</v>
      </c>
      <c r="V332" s="77">
        <v>0</v>
      </c>
      <c r="W332" s="77">
        <v>0</v>
      </c>
      <c r="X332" s="77">
        <v>4</v>
      </c>
      <c r="Y332" s="77">
        <v>0</v>
      </c>
      <c r="Z332" s="77">
        <v>10</v>
      </c>
      <c r="AA332" s="77">
        <v>19</v>
      </c>
      <c r="AB332" s="77">
        <v>4</v>
      </c>
      <c r="AC332" s="77">
        <v>38</v>
      </c>
      <c r="AD332" s="77">
        <v>47</v>
      </c>
      <c r="AE332" s="77">
        <v>3</v>
      </c>
      <c r="AF332" s="77">
        <v>2</v>
      </c>
      <c r="AG332" s="77">
        <v>4</v>
      </c>
      <c r="AH332" s="77">
        <v>2</v>
      </c>
      <c r="AI332" s="77">
        <v>1</v>
      </c>
      <c r="AJ332" s="77">
        <v>247</v>
      </c>
      <c r="AK332" s="77">
        <v>1056</v>
      </c>
      <c r="AL332" s="77">
        <v>0.71399999999999997</v>
      </c>
      <c r="AM332" s="77">
        <v>0.81</v>
      </c>
      <c r="AN332" s="77">
        <v>0.23699999999999999</v>
      </c>
      <c r="AO332" s="77">
        <v>0.30099999999999999</v>
      </c>
      <c r="AP332" s="77">
        <v>0.53800000000000003</v>
      </c>
      <c r="AQ332" s="77">
        <v>14.47</v>
      </c>
      <c r="AR332" s="77">
        <v>2.78</v>
      </c>
      <c r="AS332" s="77">
        <v>4.7300000000000004</v>
      </c>
      <c r="AT332" s="77">
        <v>5.2</v>
      </c>
      <c r="AU332" s="77">
        <v>16.329999999999998</v>
      </c>
    </row>
    <row r="333" spans="1:47" x14ac:dyDescent="0.2">
      <c r="A333" s="77">
        <v>4</v>
      </c>
      <c r="B333" s="78" t="s">
        <v>912</v>
      </c>
      <c r="C333" s="77" t="s">
        <v>232</v>
      </c>
      <c r="D333" s="77"/>
      <c r="E333" s="77">
        <v>542924</v>
      </c>
      <c r="F333" s="77">
        <v>0</v>
      </c>
      <c r="G333" s="77">
        <v>0</v>
      </c>
      <c r="H333" s="77">
        <v>2.63</v>
      </c>
      <c r="I333" s="77">
        <v>30</v>
      </c>
      <c r="J333" s="77">
        <v>0</v>
      </c>
      <c r="K333" s="77">
        <v>1</v>
      </c>
      <c r="L333" s="77">
        <v>1</v>
      </c>
      <c r="M333" s="77">
        <v>24</v>
      </c>
      <c r="N333" s="77">
        <v>19</v>
      </c>
      <c r="O333" s="77">
        <v>7</v>
      </c>
      <c r="P333" s="77">
        <v>7</v>
      </c>
      <c r="Q333" s="77">
        <v>1</v>
      </c>
      <c r="R333" s="77">
        <v>7</v>
      </c>
      <c r="S333" s="77">
        <v>28</v>
      </c>
      <c r="T333" s="77">
        <v>0.21299999999999999</v>
      </c>
      <c r="U333" s="77">
        <v>1.08</v>
      </c>
      <c r="V333" s="77">
        <v>0</v>
      </c>
      <c r="W333" s="77">
        <v>0</v>
      </c>
      <c r="X333" s="77">
        <v>2</v>
      </c>
      <c r="Y333" s="77">
        <v>1</v>
      </c>
      <c r="Z333" s="77">
        <v>6</v>
      </c>
      <c r="AA333" s="77">
        <v>6</v>
      </c>
      <c r="AB333" s="77">
        <v>0</v>
      </c>
      <c r="AC333" s="77">
        <v>19</v>
      </c>
      <c r="AD333" s="77">
        <v>25</v>
      </c>
      <c r="AE333" s="77">
        <v>1</v>
      </c>
      <c r="AF333" s="77">
        <v>1</v>
      </c>
      <c r="AG333" s="77">
        <v>3</v>
      </c>
      <c r="AH333" s="77">
        <v>0</v>
      </c>
      <c r="AI333" s="77">
        <v>0</v>
      </c>
      <c r="AJ333" s="77">
        <v>100</v>
      </c>
      <c r="AK333" s="77">
        <v>389</v>
      </c>
      <c r="AL333" s="77" t="s">
        <v>342</v>
      </c>
      <c r="AM333" s="77">
        <v>0.76</v>
      </c>
      <c r="AN333" s="77">
        <v>0.28299999999999997</v>
      </c>
      <c r="AO333" s="77">
        <v>0.27</v>
      </c>
      <c r="AP333" s="77">
        <v>0.55200000000000005</v>
      </c>
      <c r="AQ333" s="77">
        <v>10.5</v>
      </c>
      <c r="AR333" s="77">
        <v>2.63</v>
      </c>
      <c r="AS333" s="77">
        <v>7.12</v>
      </c>
      <c r="AT333" s="77">
        <v>4</v>
      </c>
      <c r="AU333" s="77">
        <v>16.21</v>
      </c>
    </row>
    <row r="334" spans="1:47" x14ac:dyDescent="0.2">
      <c r="A334" s="77">
        <v>5</v>
      </c>
      <c r="B334" s="78" t="s">
        <v>914</v>
      </c>
      <c r="C334" s="77" t="s">
        <v>232</v>
      </c>
      <c r="D334" s="77"/>
      <c r="E334" s="77">
        <v>517008</v>
      </c>
      <c r="F334" s="77">
        <v>2</v>
      </c>
      <c r="G334" s="77">
        <v>0</v>
      </c>
      <c r="H334" s="77">
        <v>2.66</v>
      </c>
      <c r="I334" s="77">
        <v>5</v>
      </c>
      <c r="J334" s="77">
        <v>3</v>
      </c>
      <c r="K334" s="77">
        <v>0</v>
      </c>
      <c r="L334" s="77">
        <v>0</v>
      </c>
      <c r="M334" s="77">
        <v>23.2</v>
      </c>
      <c r="N334" s="77">
        <v>19</v>
      </c>
      <c r="O334" s="77">
        <v>7</v>
      </c>
      <c r="P334" s="77">
        <v>7</v>
      </c>
      <c r="Q334" s="77">
        <v>1</v>
      </c>
      <c r="R334" s="77">
        <v>10</v>
      </c>
      <c r="S334" s="77">
        <v>13</v>
      </c>
      <c r="T334" s="77">
        <v>0.221</v>
      </c>
      <c r="U334" s="77">
        <v>1.23</v>
      </c>
      <c r="V334" s="77">
        <v>0</v>
      </c>
      <c r="W334" s="77">
        <v>0</v>
      </c>
      <c r="X334" s="77">
        <v>0</v>
      </c>
      <c r="Y334" s="77">
        <v>0</v>
      </c>
      <c r="Z334" s="77">
        <v>1</v>
      </c>
      <c r="AA334" s="77">
        <v>0</v>
      </c>
      <c r="AB334" s="77">
        <v>4</v>
      </c>
      <c r="AC334" s="77">
        <v>21</v>
      </c>
      <c r="AD334" s="77">
        <v>34</v>
      </c>
      <c r="AE334" s="77">
        <v>3</v>
      </c>
      <c r="AF334" s="77">
        <v>0</v>
      </c>
      <c r="AG334" s="77">
        <v>1</v>
      </c>
      <c r="AH334" s="77">
        <v>0</v>
      </c>
      <c r="AI334" s="77">
        <v>0</v>
      </c>
      <c r="AJ334" s="77">
        <v>97</v>
      </c>
      <c r="AK334" s="77">
        <v>385</v>
      </c>
      <c r="AL334" s="77">
        <v>1</v>
      </c>
      <c r="AM334" s="77">
        <v>0.62</v>
      </c>
      <c r="AN334" s="77">
        <v>0.29899999999999999</v>
      </c>
      <c r="AO334" s="77">
        <v>0.29099999999999998</v>
      </c>
      <c r="AP334" s="77">
        <v>0.59</v>
      </c>
      <c r="AQ334" s="77">
        <v>4.9400000000000004</v>
      </c>
      <c r="AR334" s="77">
        <v>3.8</v>
      </c>
      <c r="AS334" s="77">
        <v>7.23</v>
      </c>
      <c r="AT334" s="77">
        <v>1.3</v>
      </c>
      <c r="AU334" s="77">
        <v>16.27</v>
      </c>
    </row>
    <row r="335" spans="1:47" x14ac:dyDescent="0.2">
      <c r="A335" s="77">
        <v>6</v>
      </c>
      <c r="B335" s="78" t="s">
        <v>918</v>
      </c>
      <c r="C335" s="77" t="s">
        <v>232</v>
      </c>
      <c r="D335" s="77"/>
      <c r="E335" s="77">
        <v>519043</v>
      </c>
      <c r="F335" s="77">
        <v>0</v>
      </c>
      <c r="G335" s="77">
        <v>2</v>
      </c>
      <c r="H335" s="77">
        <v>2.7</v>
      </c>
      <c r="I335" s="77">
        <v>2</v>
      </c>
      <c r="J335" s="77">
        <v>2</v>
      </c>
      <c r="K335" s="77">
        <v>0</v>
      </c>
      <c r="L335" s="77">
        <v>0</v>
      </c>
      <c r="M335" s="77">
        <v>10</v>
      </c>
      <c r="N335" s="77">
        <v>10</v>
      </c>
      <c r="O335" s="77">
        <v>3</v>
      </c>
      <c r="P335" s="77">
        <v>3</v>
      </c>
      <c r="Q335" s="77">
        <v>1</v>
      </c>
      <c r="R335" s="77">
        <v>5</v>
      </c>
      <c r="S335" s="77">
        <v>6</v>
      </c>
      <c r="T335" s="77">
        <v>0.25600000000000001</v>
      </c>
      <c r="U335" s="77">
        <v>1.5</v>
      </c>
      <c r="V335" s="77">
        <v>0</v>
      </c>
      <c r="W335" s="77">
        <v>0</v>
      </c>
      <c r="X335" s="77">
        <v>0</v>
      </c>
      <c r="Y335" s="77">
        <v>0</v>
      </c>
      <c r="Z335" s="77">
        <v>0</v>
      </c>
      <c r="AA335" s="77">
        <v>0</v>
      </c>
      <c r="AB335" s="77">
        <v>1</v>
      </c>
      <c r="AC335" s="77">
        <v>14</v>
      </c>
      <c r="AD335" s="77">
        <v>9</v>
      </c>
      <c r="AE335" s="77">
        <v>0</v>
      </c>
      <c r="AF335" s="77">
        <v>0</v>
      </c>
      <c r="AG335" s="77">
        <v>0</v>
      </c>
      <c r="AH335" s="77">
        <v>0</v>
      </c>
      <c r="AI335" s="77">
        <v>0</v>
      </c>
      <c r="AJ335" s="77">
        <v>44</v>
      </c>
      <c r="AK335" s="77">
        <v>184</v>
      </c>
      <c r="AL335" s="77">
        <v>0</v>
      </c>
      <c r="AM335" s="77">
        <v>1.56</v>
      </c>
      <c r="AN335" s="77">
        <v>0.34100000000000003</v>
      </c>
      <c r="AO335" s="77">
        <v>0.436</v>
      </c>
      <c r="AP335" s="77">
        <v>0.77700000000000002</v>
      </c>
      <c r="AQ335" s="77">
        <v>5.4</v>
      </c>
      <c r="AR335" s="77">
        <v>4.5</v>
      </c>
      <c r="AS335" s="77">
        <v>9</v>
      </c>
      <c r="AT335" s="77">
        <v>1.2</v>
      </c>
      <c r="AU335" s="77">
        <v>18.399999999999999</v>
      </c>
    </row>
    <row r="336" spans="1:47" s="147" customFormat="1" x14ac:dyDescent="0.2">
      <c r="A336" s="77">
        <v>7</v>
      </c>
      <c r="B336" s="78" t="s">
        <v>915</v>
      </c>
      <c r="C336" s="77" t="s">
        <v>232</v>
      </c>
      <c r="D336" s="77"/>
      <c r="E336" s="77">
        <v>502171</v>
      </c>
      <c r="F336" s="77">
        <v>10</v>
      </c>
      <c r="G336" s="77">
        <v>9</v>
      </c>
      <c r="H336" s="77">
        <v>2.87</v>
      </c>
      <c r="I336" s="77">
        <v>27</v>
      </c>
      <c r="J336" s="77">
        <v>27</v>
      </c>
      <c r="K336" s="77">
        <v>0</v>
      </c>
      <c r="L336" s="77">
        <v>0</v>
      </c>
      <c r="M336" s="77">
        <v>166.1</v>
      </c>
      <c r="N336" s="77">
        <v>142</v>
      </c>
      <c r="O336" s="77">
        <v>56</v>
      </c>
      <c r="P336" s="77">
        <v>53</v>
      </c>
      <c r="Q336" s="77">
        <v>11</v>
      </c>
      <c r="R336" s="77">
        <v>47</v>
      </c>
      <c r="S336" s="77">
        <v>149</v>
      </c>
      <c r="T336" s="77">
        <v>0.23100000000000001</v>
      </c>
      <c r="U336" s="77">
        <v>1.1399999999999999</v>
      </c>
      <c r="V336" s="77">
        <v>0</v>
      </c>
      <c r="W336" s="77">
        <v>0</v>
      </c>
      <c r="X336" s="77">
        <v>10</v>
      </c>
      <c r="Y336" s="77">
        <v>1</v>
      </c>
      <c r="Z336" s="77">
        <v>0</v>
      </c>
      <c r="AA336" s="77">
        <v>0</v>
      </c>
      <c r="AB336" s="77">
        <v>14</v>
      </c>
      <c r="AC336" s="77">
        <v>199</v>
      </c>
      <c r="AD336" s="77">
        <v>134</v>
      </c>
      <c r="AE336" s="77">
        <v>8</v>
      </c>
      <c r="AF336" s="77">
        <v>0</v>
      </c>
      <c r="AG336" s="77">
        <v>12</v>
      </c>
      <c r="AH336" s="77">
        <v>2</v>
      </c>
      <c r="AI336" s="77">
        <v>2</v>
      </c>
      <c r="AJ336" s="77">
        <v>681</v>
      </c>
      <c r="AK336" s="77">
        <v>2611</v>
      </c>
      <c r="AL336" s="77">
        <v>0.52600000000000002</v>
      </c>
      <c r="AM336" s="77">
        <v>1.49</v>
      </c>
      <c r="AN336" s="77">
        <v>0.29399999999999998</v>
      </c>
      <c r="AO336" s="77">
        <v>0.32500000000000001</v>
      </c>
      <c r="AP336" s="77">
        <v>0.61899999999999999</v>
      </c>
      <c r="AQ336" s="77">
        <v>8.06</v>
      </c>
      <c r="AR336" s="77">
        <v>2.54</v>
      </c>
      <c r="AS336" s="77">
        <v>7.68</v>
      </c>
      <c r="AT336" s="77">
        <v>3.17</v>
      </c>
      <c r="AU336" s="77">
        <v>15.7</v>
      </c>
    </row>
    <row r="337" spans="1:47" x14ac:dyDescent="0.2">
      <c r="A337" s="77">
        <v>8</v>
      </c>
      <c r="B337" s="78" t="s">
        <v>919</v>
      </c>
      <c r="C337" s="77" t="s">
        <v>232</v>
      </c>
      <c r="D337" s="77"/>
      <c r="E337" s="77">
        <v>456034</v>
      </c>
      <c r="F337" s="77">
        <v>11</v>
      </c>
      <c r="G337" s="77">
        <v>8</v>
      </c>
      <c r="H337" s="77">
        <v>3.11</v>
      </c>
      <c r="I337" s="77">
        <v>23</v>
      </c>
      <c r="J337" s="77">
        <v>23</v>
      </c>
      <c r="K337" s="77">
        <v>0</v>
      </c>
      <c r="L337" s="77">
        <v>0</v>
      </c>
      <c r="M337" s="77">
        <v>170.2</v>
      </c>
      <c r="N337" s="77">
        <v>156</v>
      </c>
      <c r="O337" s="77">
        <v>68</v>
      </c>
      <c r="P337" s="77">
        <v>59</v>
      </c>
      <c r="Q337" s="77">
        <v>20</v>
      </c>
      <c r="R337" s="77">
        <v>23</v>
      </c>
      <c r="S337" s="77">
        <v>189</v>
      </c>
      <c r="T337" s="77">
        <v>0.23799999999999999</v>
      </c>
      <c r="U337" s="77">
        <v>1.05</v>
      </c>
      <c r="V337" s="77">
        <v>2</v>
      </c>
      <c r="W337" s="77">
        <v>0</v>
      </c>
      <c r="X337" s="77">
        <v>5</v>
      </c>
      <c r="Y337" s="77">
        <v>1</v>
      </c>
      <c r="Z337" s="77">
        <v>0</v>
      </c>
      <c r="AA337" s="77">
        <v>0</v>
      </c>
      <c r="AB337" s="77">
        <v>9</v>
      </c>
      <c r="AC337" s="77">
        <v>141</v>
      </c>
      <c r="AD337" s="77">
        <v>175</v>
      </c>
      <c r="AE337" s="77">
        <v>2</v>
      </c>
      <c r="AF337" s="77">
        <v>0</v>
      </c>
      <c r="AG337" s="77">
        <v>8</v>
      </c>
      <c r="AH337" s="77">
        <v>3</v>
      </c>
      <c r="AI337" s="77">
        <v>2</v>
      </c>
      <c r="AJ337" s="77">
        <v>689</v>
      </c>
      <c r="AK337" s="77">
        <v>2564</v>
      </c>
      <c r="AL337" s="77">
        <v>0.57899999999999996</v>
      </c>
      <c r="AM337" s="77">
        <v>0.81</v>
      </c>
      <c r="AN337" s="77">
        <v>0.26800000000000002</v>
      </c>
      <c r="AO337" s="77">
        <v>0.379</v>
      </c>
      <c r="AP337" s="77">
        <v>0.64700000000000002</v>
      </c>
      <c r="AQ337" s="77">
        <v>9.9700000000000006</v>
      </c>
      <c r="AR337" s="77">
        <v>1.21</v>
      </c>
      <c r="AS337" s="77">
        <v>8.23</v>
      </c>
      <c r="AT337" s="77">
        <v>8.2200000000000006</v>
      </c>
      <c r="AU337" s="77">
        <v>15.02</v>
      </c>
    </row>
    <row r="338" spans="1:47" x14ac:dyDescent="0.2">
      <c r="A338" s="77">
        <v>9</v>
      </c>
      <c r="B338" s="78" t="s">
        <v>1237</v>
      </c>
      <c r="C338" s="77" t="s">
        <v>232</v>
      </c>
      <c r="D338" s="77"/>
      <c r="E338" s="77">
        <v>544993</v>
      </c>
      <c r="F338" s="77">
        <v>0</v>
      </c>
      <c r="G338" s="77">
        <v>1</v>
      </c>
      <c r="H338" s="77">
        <v>3.24</v>
      </c>
      <c r="I338" s="77">
        <v>11</v>
      </c>
      <c r="J338" s="77">
        <v>0</v>
      </c>
      <c r="K338" s="77">
        <v>0</v>
      </c>
      <c r="L338" s="77">
        <v>1</v>
      </c>
      <c r="M338" s="77">
        <v>8.1</v>
      </c>
      <c r="N338" s="77">
        <v>6</v>
      </c>
      <c r="O338" s="77">
        <v>3</v>
      </c>
      <c r="P338" s="77">
        <v>3</v>
      </c>
      <c r="Q338" s="77">
        <v>3</v>
      </c>
      <c r="R338" s="77">
        <v>5</v>
      </c>
      <c r="S338" s="77">
        <v>14</v>
      </c>
      <c r="T338" s="77">
        <v>0.2</v>
      </c>
      <c r="U338" s="77">
        <v>1.32</v>
      </c>
      <c r="V338" s="77">
        <v>0</v>
      </c>
      <c r="W338" s="77">
        <v>0</v>
      </c>
      <c r="X338" s="77">
        <v>2</v>
      </c>
      <c r="Y338" s="77">
        <v>0</v>
      </c>
      <c r="Z338" s="77">
        <v>1</v>
      </c>
      <c r="AA338" s="77">
        <v>0</v>
      </c>
      <c r="AB338" s="77">
        <v>0</v>
      </c>
      <c r="AC338" s="77">
        <v>2</v>
      </c>
      <c r="AD338" s="77">
        <v>8</v>
      </c>
      <c r="AE338" s="77">
        <v>0</v>
      </c>
      <c r="AF338" s="77">
        <v>0</v>
      </c>
      <c r="AG338" s="77">
        <v>0</v>
      </c>
      <c r="AH338" s="77">
        <v>1</v>
      </c>
      <c r="AI338" s="77">
        <v>0</v>
      </c>
      <c r="AJ338" s="77">
        <v>37</v>
      </c>
      <c r="AK338" s="77">
        <v>158</v>
      </c>
      <c r="AL338" s="77">
        <v>0</v>
      </c>
      <c r="AM338" s="77">
        <v>0.25</v>
      </c>
      <c r="AN338" s="77">
        <v>0.35099999999999998</v>
      </c>
      <c r="AO338" s="77">
        <v>0.5</v>
      </c>
      <c r="AP338" s="77">
        <v>0.85099999999999998</v>
      </c>
      <c r="AQ338" s="77">
        <v>15.12</v>
      </c>
      <c r="AR338" s="77">
        <v>5.4</v>
      </c>
      <c r="AS338" s="77">
        <v>6.48</v>
      </c>
      <c r="AT338" s="77">
        <v>2.8</v>
      </c>
      <c r="AU338" s="77">
        <v>18.96</v>
      </c>
    </row>
    <row r="339" spans="1:47" x14ac:dyDescent="0.2">
      <c r="A339" s="77">
        <v>10</v>
      </c>
      <c r="B339" s="78" t="s">
        <v>917</v>
      </c>
      <c r="C339" s="77" t="s">
        <v>232</v>
      </c>
      <c r="D339" s="77"/>
      <c r="E339" s="77">
        <v>502042</v>
      </c>
      <c r="F339" s="77">
        <v>10</v>
      </c>
      <c r="G339" s="77">
        <v>9</v>
      </c>
      <c r="H339" s="77">
        <v>3.33</v>
      </c>
      <c r="I339" s="77">
        <v>32</v>
      </c>
      <c r="J339" s="77">
        <v>32</v>
      </c>
      <c r="K339" s="77">
        <v>0</v>
      </c>
      <c r="L339" s="77">
        <v>0</v>
      </c>
      <c r="M339" s="77">
        <v>194.2</v>
      </c>
      <c r="N339" s="77">
        <v>177</v>
      </c>
      <c r="O339" s="77">
        <v>85</v>
      </c>
      <c r="P339" s="77">
        <v>72</v>
      </c>
      <c r="Q339" s="77">
        <v>12</v>
      </c>
      <c r="R339" s="77">
        <v>72</v>
      </c>
      <c r="S339" s="77">
        <v>173</v>
      </c>
      <c r="T339" s="77">
        <v>0.24299999999999999</v>
      </c>
      <c r="U339" s="77">
        <v>1.28</v>
      </c>
      <c r="V339" s="77">
        <v>0</v>
      </c>
      <c r="W339" s="77">
        <v>0</v>
      </c>
      <c r="X339" s="77">
        <v>8</v>
      </c>
      <c r="Y339" s="77">
        <v>1</v>
      </c>
      <c r="Z339" s="77">
        <v>0</v>
      </c>
      <c r="AA339" s="77">
        <v>0</v>
      </c>
      <c r="AB339" s="77">
        <v>14</v>
      </c>
      <c r="AC339" s="77">
        <v>197</v>
      </c>
      <c r="AD339" s="77">
        <v>195</v>
      </c>
      <c r="AE339" s="77">
        <v>8</v>
      </c>
      <c r="AF339" s="77">
        <v>0</v>
      </c>
      <c r="AG339" s="77">
        <v>14</v>
      </c>
      <c r="AH339" s="77">
        <v>5</v>
      </c>
      <c r="AI339" s="77">
        <v>1</v>
      </c>
      <c r="AJ339" s="77">
        <v>822</v>
      </c>
      <c r="AK339" s="77">
        <v>3160</v>
      </c>
      <c r="AL339" s="77">
        <v>0.52600000000000002</v>
      </c>
      <c r="AM339" s="77">
        <v>1.01</v>
      </c>
      <c r="AN339" s="77">
        <v>0.314</v>
      </c>
      <c r="AO339" s="77">
        <v>0.33600000000000002</v>
      </c>
      <c r="AP339" s="77">
        <v>0.65</v>
      </c>
      <c r="AQ339" s="77">
        <v>8</v>
      </c>
      <c r="AR339" s="77">
        <v>3.33</v>
      </c>
      <c r="AS339" s="77">
        <v>8.18</v>
      </c>
      <c r="AT339" s="77">
        <v>2.4</v>
      </c>
      <c r="AU339" s="77">
        <v>16.23</v>
      </c>
    </row>
    <row r="340" spans="1:47" x14ac:dyDescent="0.2">
      <c r="A340" s="77">
        <v>11</v>
      </c>
      <c r="B340" s="78" t="s">
        <v>1238</v>
      </c>
      <c r="C340" s="77" t="s">
        <v>232</v>
      </c>
      <c r="D340" s="77"/>
      <c r="E340" s="77">
        <v>434663</v>
      </c>
      <c r="F340" s="77">
        <v>3</v>
      </c>
      <c r="G340" s="77">
        <v>3</v>
      </c>
      <c r="H340" s="77">
        <v>3.69</v>
      </c>
      <c r="I340" s="77">
        <v>32</v>
      </c>
      <c r="J340" s="77">
        <v>0</v>
      </c>
      <c r="K340" s="77">
        <v>1</v>
      </c>
      <c r="L340" s="77">
        <v>2</v>
      </c>
      <c r="M340" s="77">
        <v>31.2</v>
      </c>
      <c r="N340" s="77">
        <v>27</v>
      </c>
      <c r="O340" s="77">
        <v>14</v>
      </c>
      <c r="P340" s="77">
        <v>13</v>
      </c>
      <c r="Q340" s="77">
        <v>3</v>
      </c>
      <c r="R340" s="77">
        <v>16</v>
      </c>
      <c r="S340" s="77">
        <v>26</v>
      </c>
      <c r="T340" s="77">
        <v>0.22500000000000001</v>
      </c>
      <c r="U340" s="77">
        <v>1.36</v>
      </c>
      <c r="V340" s="77">
        <v>0</v>
      </c>
      <c r="W340" s="77">
        <v>0</v>
      </c>
      <c r="X340" s="77">
        <v>3</v>
      </c>
      <c r="Y340" s="77">
        <v>1</v>
      </c>
      <c r="Z340" s="77">
        <v>13</v>
      </c>
      <c r="AA340" s="77">
        <v>2</v>
      </c>
      <c r="AB340" s="77">
        <v>0</v>
      </c>
      <c r="AC340" s="77">
        <v>27</v>
      </c>
      <c r="AD340" s="77">
        <v>41</v>
      </c>
      <c r="AE340" s="77">
        <v>5</v>
      </c>
      <c r="AF340" s="77">
        <v>0</v>
      </c>
      <c r="AG340" s="77">
        <v>5</v>
      </c>
      <c r="AH340" s="77">
        <v>0</v>
      </c>
      <c r="AI340" s="77">
        <v>1</v>
      </c>
      <c r="AJ340" s="77">
        <v>140</v>
      </c>
      <c r="AK340" s="77">
        <v>528</v>
      </c>
      <c r="AL340" s="77">
        <v>0.5</v>
      </c>
      <c r="AM340" s="77">
        <v>0.66</v>
      </c>
      <c r="AN340" s="77">
        <v>0.32900000000000001</v>
      </c>
      <c r="AO340" s="77">
        <v>0.4</v>
      </c>
      <c r="AP340" s="77">
        <v>0.72899999999999998</v>
      </c>
      <c r="AQ340" s="77">
        <v>7.39</v>
      </c>
      <c r="AR340" s="77">
        <v>4.55</v>
      </c>
      <c r="AS340" s="77">
        <v>7.67</v>
      </c>
      <c r="AT340" s="77">
        <v>1.63</v>
      </c>
      <c r="AU340" s="77">
        <v>16.670000000000002</v>
      </c>
    </row>
    <row r="341" spans="1:47" x14ac:dyDescent="0.2">
      <c r="A341" s="77">
        <v>12</v>
      </c>
      <c r="B341" s="78" t="s">
        <v>924</v>
      </c>
      <c r="C341" s="77" t="s">
        <v>232</v>
      </c>
      <c r="D341" s="77"/>
      <c r="E341" s="77">
        <v>459987</v>
      </c>
      <c r="F341" s="77">
        <v>2</v>
      </c>
      <c r="G341" s="77">
        <v>6</v>
      </c>
      <c r="H341" s="77">
        <v>3.7</v>
      </c>
      <c r="I341" s="77">
        <v>43</v>
      </c>
      <c r="J341" s="77">
        <v>7</v>
      </c>
      <c r="K341" s="77">
        <v>0</v>
      </c>
      <c r="L341" s="77">
        <v>0</v>
      </c>
      <c r="M341" s="77">
        <v>82.2</v>
      </c>
      <c r="N341" s="77">
        <v>73</v>
      </c>
      <c r="O341" s="77">
        <v>39</v>
      </c>
      <c r="P341" s="77">
        <v>34</v>
      </c>
      <c r="Q341" s="77">
        <v>8</v>
      </c>
      <c r="R341" s="77">
        <v>39</v>
      </c>
      <c r="S341" s="77">
        <v>66</v>
      </c>
      <c r="T341" s="77">
        <v>0.23300000000000001</v>
      </c>
      <c r="U341" s="77">
        <v>1.35</v>
      </c>
      <c r="V341" s="77">
        <v>0</v>
      </c>
      <c r="W341" s="77">
        <v>0</v>
      </c>
      <c r="X341" s="77">
        <v>1</v>
      </c>
      <c r="Y341" s="77">
        <v>7</v>
      </c>
      <c r="Z341" s="77">
        <v>14</v>
      </c>
      <c r="AA341" s="77">
        <v>2</v>
      </c>
      <c r="AB341" s="77">
        <v>4</v>
      </c>
      <c r="AC341" s="77">
        <v>90</v>
      </c>
      <c r="AD341" s="77">
        <v>90</v>
      </c>
      <c r="AE341" s="77">
        <v>4</v>
      </c>
      <c r="AF341" s="77">
        <v>0</v>
      </c>
      <c r="AG341" s="77">
        <v>3</v>
      </c>
      <c r="AH341" s="77">
        <v>0</v>
      </c>
      <c r="AI341" s="77">
        <v>0</v>
      </c>
      <c r="AJ341" s="77">
        <v>360</v>
      </c>
      <c r="AK341" s="77">
        <v>1311</v>
      </c>
      <c r="AL341" s="77">
        <v>0.25</v>
      </c>
      <c r="AM341" s="77">
        <v>1</v>
      </c>
      <c r="AN341" s="77">
        <v>0.317</v>
      </c>
      <c r="AO341" s="77">
        <v>0.35799999999999998</v>
      </c>
      <c r="AP341" s="77">
        <v>0.67500000000000004</v>
      </c>
      <c r="AQ341" s="77">
        <v>7.19</v>
      </c>
      <c r="AR341" s="77">
        <v>4.25</v>
      </c>
      <c r="AS341" s="77">
        <v>7.95</v>
      </c>
      <c r="AT341" s="77">
        <v>1.69</v>
      </c>
      <c r="AU341" s="77">
        <v>15.86</v>
      </c>
    </row>
    <row r="342" spans="1:47" x14ac:dyDescent="0.2">
      <c r="A342" s="77">
        <v>13</v>
      </c>
      <c r="B342" s="78" t="s">
        <v>928</v>
      </c>
      <c r="C342" s="77" t="s">
        <v>232</v>
      </c>
      <c r="D342" s="77"/>
      <c r="E342" s="77">
        <v>460156</v>
      </c>
      <c r="F342" s="77">
        <v>2</v>
      </c>
      <c r="G342" s="77">
        <v>2</v>
      </c>
      <c r="H342" s="77">
        <v>3.71</v>
      </c>
      <c r="I342" s="77">
        <v>29</v>
      </c>
      <c r="J342" s="77">
        <v>0</v>
      </c>
      <c r="K342" s="77">
        <v>0</v>
      </c>
      <c r="L342" s="77">
        <v>0</v>
      </c>
      <c r="M342" s="77">
        <v>34</v>
      </c>
      <c r="N342" s="77">
        <v>28</v>
      </c>
      <c r="O342" s="77">
        <v>14</v>
      </c>
      <c r="P342" s="77">
        <v>14</v>
      </c>
      <c r="Q342" s="77">
        <v>5</v>
      </c>
      <c r="R342" s="77">
        <v>11</v>
      </c>
      <c r="S342" s="77">
        <v>24</v>
      </c>
      <c r="T342" s="77">
        <v>0.222</v>
      </c>
      <c r="U342" s="77">
        <v>1.1499999999999999</v>
      </c>
      <c r="V342" s="77">
        <v>0</v>
      </c>
      <c r="W342" s="77">
        <v>0</v>
      </c>
      <c r="X342" s="77">
        <v>0</v>
      </c>
      <c r="Y342" s="77">
        <v>2</v>
      </c>
      <c r="Z342" s="77">
        <v>5</v>
      </c>
      <c r="AA342" s="77">
        <v>5</v>
      </c>
      <c r="AB342" s="77">
        <v>2</v>
      </c>
      <c r="AC342" s="77">
        <v>30</v>
      </c>
      <c r="AD342" s="77">
        <v>45</v>
      </c>
      <c r="AE342" s="77">
        <v>3</v>
      </c>
      <c r="AF342" s="77">
        <v>0</v>
      </c>
      <c r="AG342" s="77">
        <v>1</v>
      </c>
      <c r="AH342" s="77">
        <v>0</v>
      </c>
      <c r="AI342" s="77">
        <v>1</v>
      </c>
      <c r="AJ342" s="77">
        <v>138</v>
      </c>
      <c r="AK342" s="77">
        <v>545</v>
      </c>
      <c r="AL342" s="77">
        <v>0.5</v>
      </c>
      <c r="AM342" s="77">
        <v>0.67</v>
      </c>
      <c r="AN342" s="77">
        <v>0.28299999999999997</v>
      </c>
      <c r="AO342" s="77">
        <v>0.38100000000000001</v>
      </c>
      <c r="AP342" s="77">
        <v>0.66400000000000003</v>
      </c>
      <c r="AQ342" s="77">
        <v>6.35</v>
      </c>
      <c r="AR342" s="77">
        <v>2.91</v>
      </c>
      <c r="AS342" s="77">
        <v>7.41</v>
      </c>
      <c r="AT342" s="77">
        <v>2.1800000000000002</v>
      </c>
      <c r="AU342" s="77">
        <v>16.03</v>
      </c>
    </row>
    <row r="343" spans="1:47" x14ac:dyDescent="0.2">
      <c r="A343" s="77">
        <v>14</v>
      </c>
      <c r="B343" s="78" t="s">
        <v>1239</v>
      </c>
      <c r="C343" s="77" t="s">
        <v>232</v>
      </c>
      <c r="D343" s="77"/>
      <c r="E343" s="77">
        <v>489446</v>
      </c>
      <c r="F343" s="77">
        <v>0</v>
      </c>
      <c r="G343" s="77">
        <v>2</v>
      </c>
      <c r="H343" s="77">
        <v>3.75</v>
      </c>
      <c r="I343" s="77">
        <v>37</v>
      </c>
      <c r="J343" s="77">
        <v>0</v>
      </c>
      <c r="K343" s="77">
        <v>1</v>
      </c>
      <c r="L343" s="77">
        <v>2</v>
      </c>
      <c r="M343" s="77">
        <v>36</v>
      </c>
      <c r="N343" s="77">
        <v>33</v>
      </c>
      <c r="O343" s="77">
        <v>16</v>
      </c>
      <c r="P343" s="77">
        <v>15</v>
      </c>
      <c r="Q343" s="77">
        <v>4</v>
      </c>
      <c r="R343" s="77">
        <v>15</v>
      </c>
      <c r="S343" s="77">
        <v>42</v>
      </c>
      <c r="T343" s="77">
        <v>0.24099999999999999</v>
      </c>
      <c r="U343" s="77">
        <v>1.33</v>
      </c>
      <c r="V343" s="77">
        <v>0</v>
      </c>
      <c r="W343" s="77">
        <v>0</v>
      </c>
      <c r="X343" s="77">
        <v>3</v>
      </c>
      <c r="Y343" s="77">
        <v>3</v>
      </c>
      <c r="Z343" s="77">
        <v>12</v>
      </c>
      <c r="AA343" s="77">
        <v>0</v>
      </c>
      <c r="AB343" s="77">
        <v>2</v>
      </c>
      <c r="AC343" s="77">
        <v>22</v>
      </c>
      <c r="AD343" s="77">
        <v>41</v>
      </c>
      <c r="AE343" s="77">
        <v>2</v>
      </c>
      <c r="AF343" s="77">
        <v>0</v>
      </c>
      <c r="AG343" s="77">
        <v>2</v>
      </c>
      <c r="AH343" s="77">
        <v>1</v>
      </c>
      <c r="AI343" s="77">
        <v>0</v>
      </c>
      <c r="AJ343" s="77">
        <v>156</v>
      </c>
      <c r="AK343" s="77">
        <v>690</v>
      </c>
      <c r="AL343" s="77">
        <v>0</v>
      </c>
      <c r="AM343" s="77">
        <v>0.54</v>
      </c>
      <c r="AN343" s="77">
        <v>0.32700000000000001</v>
      </c>
      <c r="AO343" s="77">
        <v>0.372</v>
      </c>
      <c r="AP343" s="77">
        <v>0.69899999999999995</v>
      </c>
      <c r="AQ343" s="77">
        <v>10.5</v>
      </c>
      <c r="AR343" s="77">
        <v>3.75</v>
      </c>
      <c r="AS343" s="77">
        <v>8.25</v>
      </c>
      <c r="AT343" s="77">
        <v>2.8</v>
      </c>
      <c r="AU343" s="77">
        <v>19.170000000000002</v>
      </c>
    </row>
    <row r="344" spans="1:47" x14ac:dyDescent="0.2">
      <c r="A344" s="77">
        <v>15</v>
      </c>
      <c r="B344" s="78" t="s">
        <v>922</v>
      </c>
      <c r="C344" s="77" t="s">
        <v>232</v>
      </c>
      <c r="D344" s="77"/>
      <c r="E344" s="77">
        <v>543606</v>
      </c>
      <c r="F344" s="77">
        <v>11</v>
      </c>
      <c r="G344" s="77">
        <v>13</v>
      </c>
      <c r="H344" s="77">
        <v>4.13</v>
      </c>
      <c r="I344" s="77">
        <v>31</v>
      </c>
      <c r="J344" s="77">
        <v>31</v>
      </c>
      <c r="K344" s="77">
        <v>0</v>
      </c>
      <c r="L344" s="77">
        <v>0</v>
      </c>
      <c r="M344" s="77">
        <v>168</v>
      </c>
      <c r="N344" s="77">
        <v>156</v>
      </c>
      <c r="O344" s="77">
        <v>79</v>
      </c>
      <c r="P344" s="77">
        <v>77</v>
      </c>
      <c r="Q344" s="77">
        <v>20</v>
      </c>
      <c r="R344" s="77">
        <v>59</v>
      </c>
      <c r="S344" s="77">
        <v>174</v>
      </c>
      <c r="T344" s="77">
        <v>0.24199999999999999</v>
      </c>
      <c r="U344" s="77">
        <v>1.28</v>
      </c>
      <c r="V344" s="77">
        <v>0</v>
      </c>
      <c r="W344" s="77">
        <v>0</v>
      </c>
      <c r="X344" s="77">
        <v>5</v>
      </c>
      <c r="Y344" s="77">
        <v>0</v>
      </c>
      <c r="Z344" s="77">
        <v>0</v>
      </c>
      <c r="AA344" s="77">
        <v>0</v>
      </c>
      <c r="AB344" s="77">
        <v>1</v>
      </c>
      <c r="AC344" s="77">
        <v>98</v>
      </c>
      <c r="AD344" s="77">
        <v>227</v>
      </c>
      <c r="AE344" s="77">
        <v>3</v>
      </c>
      <c r="AF344" s="77">
        <v>0</v>
      </c>
      <c r="AG344" s="77">
        <v>4</v>
      </c>
      <c r="AH344" s="77">
        <v>6</v>
      </c>
      <c r="AI344" s="77">
        <v>1</v>
      </c>
      <c r="AJ344" s="77">
        <v>719</v>
      </c>
      <c r="AK344" s="77">
        <v>3028</v>
      </c>
      <c r="AL344" s="77">
        <v>0.45800000000000002</v>
      </c>
      <c r="AM344" s="77">
        <v>0.43</v>
      </c>
      <c r="AN344" s="77">
        <v>0.307</v>
      </c>
      <c r="AO344" s="77">
        <v>0.38500000000000001</v>
      </c>
      <c r="AP344" s="77">
        <v>0.69199999999999995</v>
      </c>
      <c r="AQ344" s="77">
        <v>9.32</v>
      </c>
      <c r="AR344" s="77">
        <v>3.16</v>
      </c>
      <c r="AS344" s="77">
        <v>8.36</v>
      </c>
      <c r="AT344" s="77">
        <v>2.95</v>
      </c>
      <c r="AU344" s="77">
        <v>18.02</v>
      </c>
    </row>
    <row r="345" spans="1:47" x14ac:dyDescent="0.2">
      <c r="A345" s="77">
        <v>16</v>
      </c>
      <c r="B345" s="78" t="s">
        <v>921</v>
      </c>
      <c r="C345" s="77" t="s">
        <v>232</v>
      </c>
      <c r="D345" s="77"/>
      <c r="E345" s="77">
        <v>407908</v>
      </c>
      <c r="F345" s="77">
        <v>3</v>
      </c>
      <c r="G345" s="77">
        <v>4</v>
      </c>
      <c r="H345" s="77">
        <v>4.41</v>
      </c>
      <c r="I345" s="77">
        <v>69</v>
      </c>
      <c r="J345" s="77">
        <v>0</v>
      </c>
      <c r="K345" s="77">
        <v>1</v>
      </c>
      <c r="L345" s="77">
        <v>7</v>
      </c>
      <c r="M345" s="77">
        <v>63.1</v>
      </c>
      <c r="N345" s="77">
        <v>60</v>
      </c>
      <c r="O345" s="77">
        <v>31</v>
      </c>
      <c r="P345" s="77">
        <v>31</v>
      </c>
      <c r="Q345" s="77">
        <v>9</v>
      </c>
      <c r="R345" s="77">
        <v>15</v>
      </c>
      <c r="S345" s="77">
        <v>74</v>
      </c>
      <c r="T345" s="77">
        <v>0.24399999999999999</v>
      </c>
      <c r="U345" s="77">
        <v>1.18</v>
      </c>
      <c r="V345" s="77">
        <v>0</v>
      </c>
      <c r="W345" s="77">
        <v>0</v>
      </c>
      <c r="X345" s="77">
        <v>1</v>
      </c>
      <c r="Y345" s="77">
        <v>1</v>
      </c>
      <c r="Z345" s="77">
        <v>12</v>
      </c>
      <c r="AA345" s="77">
        <v>18</v>
      </c>
      <c r="AB345" s="77">
        <v>1</v>
      </c>
      <c r="AC345" s="77">
        <v>44</v>
      </c>
      <c r="AD345" s="77">
        <v>71</v>
      </c>
      <c r="AE345" s="77">
        <v>2</v>
      </c>
      <c r="AF345" s="77">
        <v>0</v>
      </c>
      <c r="AG345" s="77">
        <v>5</v>
      </c>
      <c r="AH345" s="77">
        <v>0</v>
      </c>
      <c r="AI345" s="77">
        <v>0</v>
      </c>
      <c r="AJ345" s="77">
        <v>265</v>
      </c>
      <c r="AK345" s="77">
        <v>1091</v>
      </c>
      <c r="AL345" s="77">
        <v>0.42899999999999999</v>
      </c>
      <c r="AM345" s="77">
        <v>0.62</v>
      </c>
      <c r="AN345" s="77">
        <v>0.28899999999999998</v>
      </c>
      <c r="AO345" s="77">
        <v>0.41899999999999998</v>
      </c>
      <c r="AP345" s="77">
        <v>0.70799999999999996</v>
      </c>
      <c r="AQ345" s="77">
        <v>10.52</v>
      </c>
      <c r="AR345" s="77">
        <v>2.13</v>
      </c>
      <c r="AS345" s="77">
        <v>8.5299999999999994</v>
      </c>
      <c r="AT345" s="77">
        <v>4.93</v>
      </c>
      <c r="AU345" s="77">
        <v>17.23</v>
      </c>
    </row>
    <row r="346" spans="1:47" x14ac:dyDescent="0.2">
      <c r="A346" s="77">
        <v>17</v>
      </c>
      <c r="B346" s="78" t="s">
        <v>698</v>
      </c>
      <c r="C346" s="77" t="s">
        <v>232</v>
      </c>
      <c r="D346" s="77"/>
      <c r="E346" s="77">
        <v>501992</v>
      </c>
      <c r="F346" s="77">
        <v>1</v>
      </c>
      <c r="G346" s="77">
        <v>1</v>
      </c>
      <c r="H346" s="77">
        <v>4.5</v>
      </c>
      <c r="I346" s="77">
        <v>2</v>
      </c>
      <c r="J346" s="77">
        <v>2</v>
      </c>
      <c r="K346" s="77">
        <v>0</v>
      </c>
      <c r="L346" s="77">
        <v>0</v>
      </c>
      <c r="M346" s="77">
        <v>12</v>
      </c>
      <c r="N346" s="77">
        <v>7</v>
      </c>
      <c r="O346" s="77">
        <v>6</v>
      </c>
      <c r="P346" s="77">
        <v>6</v>
      </c>
      <c r="Q346" s="77">
        <v>3</v>
      </c>
      <c r="R346" s="77">
        <v>4</v>
      </c>
      <c r="S346" s="77">
        <v>13</v>
      </c>
      <c r="T346" s="77">
        <v>0.16300000000000001</v>
      </c>
      <c r="U346" s="77">
        <v>0.92</v>
      </c>
      <c r="V346" s="77">
        <v>0</v>
      </c>
      <c r="W346" s="77">
        <v>0</v>
      </c>
      <c r="X346" s="77">
        <v>2</v>
      </c>
      <c r="Y346" s="77">
        <v>0</v>
      </c>
      <c r="Z346" s="77">
        <v>0</v>
      </c>
      <c r="AA346" s="77">
        <v>0</v>
      </c>
      <c r="AB346" s="77">
        <v>1</v>
      </c>
      <c r="AC346" s="77">
        <v>12</v>
      </c>
      <c r="AD346" s="77">
        <v>11</v>
      </c>
      <c r="AE346" s="77">
        <v>0</v>
      </c>
      <c r="AF346" s="77">
        <v>0</v>
      </c>
      <c r="AG346" s="77">
        <v>1</v>
      </c>
      <c r="AH346" s="77">
        <v>0</v>
      </c>
      <c r="AI346" s="77">
        <v>0</v>
      </c>
      <c r="AJ346" s="77">
        <v>49</v>
      </c>
      <c r="AK346" s="77">
        <v>205</v>
      </c>
      <c r="AL346" s="77">
        <v>0.5</v>
      </c>
      <c r="AM346" s="77">
        <v>1.0900000000000001</v>
      </c>
      <c r="AN346" s="77">
        <v>0.26500000000000001</v>
      </c>
      <c r="AO346" s="77">
        <v>0.39500000000000002</v>
      </c>
      <c r="AP346" s="77">
        <v>0.66100000000000003</v>
      </c>
      <c r="AQ346" s="77">
        <v>9.75</v>
      </c>
      <c r="AR346" s="77">
        <v>3</v>
      </c>
      <c r="AS346" s="77">
        <v>5.25</v>
      </c>
      <c r="AT346" s="77">
        <v>3.25</v>
      </c>
      <c r="AU346" s="77">
        <v>17.079999999999998</v>
      </c>
    </row>
    <row r="347" spans="1:47" x14ac:dyDescent="0.2">
      <c r="A347" s="77">
        <v>18</v>
      </c>
      <c r="B347" s="78" t="s">
        <v>927</v>
      </c>
      <c r="C347" s="77" t="s">
        <v>232</v>
      </c>
      <c r="D347" s="77"/>
      <c r="E347" s="77">
        <v>476451</v>
      </c>
      <c r="F347" s="77">
        <v>1</v>
      </c>
      <c r="G347" s="77">
        <v>5</v>
      </c>
      <c r="H347" s="77">
        <v>4.5199999999999996</v>
      </c>
      <c r="I347" s="77">
        <v>13</v>
      </c>
      <c r="J347" s="77">
        <v>13</v>
      </c>
      <c r="K347" s="77">
        <v>0</v>
      </c>
      <c r="L347" s="77">
        <v>0</v>
      </c>
      <c r="M347" s="77">
        <v>63.2</v>
      </c>
      <c r="N347" s="77">
        <v>71</v>
      </c>
      <c r="O347" s="77">
        <v>35</v>
      </c>
      <c r="P347" s="77">
        <v>32</v>
      </c>
      <c r="Q347" s="77">
        <v>8</v>
      </c>
      <c r="R347" s="77">
        <v>21</v>
      </c>
      <c r="S347" s="77">
        <v>54</v>
      </c>
      <c r="T347" s="77">
        <v>0.27600000000000002</v>
      </c>
      <c r="U347" s="77">
        <v>1.45</v>
      </c>
      <c r="V347" s="77">
        <v>0</v>
      </c>
      <c r="W347" s="77">
        <v>0</v>
      </c>
      <c r="X347" s="77">
        <v>2</v>
      </c>
      <c r="Y347" s="77">
        <v>1</v>
      </c>
      <c r="Z347" s="77">
        <v>0</v>
      </c>
      <c r="AA347" s="77">
        <v>0</v>
      </c>
      <c r="AB347" s="77">
        <v>4</v>
      </c>
      <c r="AC347" s="77">
        <v>50</v>
      </c>
      <c r="AD347" s="77">
        <v>83</v>
      </c>
      <c r="AE347" s="77">
        <v>8</v>
      </c>
      <c r="AF347" s="77">
        <v>0</v>
      </c>
      <c r="AG347" s="77">
        <v>5</v>
      </c>
      <c r="AH347" s="77">
        <v>1</v>
      </c>
      <c r="AI347" s="77">
        <v>0</v>
      </c>
      <c r="AJ347" s="77">
        <v>281</v>
      </c>
      <c r="AK347" s="77">
        <v>1178</v>
      </c>
      <c r="AL347" s="77">
        <v>0.16700000000000001</v>
      </c>
      <c r="AM347" s="77">
        <v>0.6</v>
      </c>
      <c r="AN347" s="77">
        <v>0.33500000000000002</v>
      </c>
      <c r="AO347" s="77">
        <v>0.42399999999999999</v>
      </c>
      <c r="AP347" s="77">
        <v>0.75900000000000001</v>
      </c>
      <c r="AQ347" s="77">
        <v>7.63</v>
      </c>
      <c r="AR347" s="77">
        <v>2.97</v>
      </c>
      <c r="AS347" s="77">
        <v>10.039999999999999</v>
      </c>
      <c r="AT347" s="77">
        <v>2.57</v>
      </c>
      <c r="AU347" s="77">
        <v>18.5</v>
      </c>
    </row>
    <row r="348" spans="1:47" x14ac:dyDescent="0.2">
      <c r="A348" s="77">
        <v>19</v>
      </c>
      <c r="B348" s="78" t="s">
        <v>789</v>
      </c>
      <c r="C348" s="77" t="s">
        <v>232</v>
      </c>
      <c r="D348" s="77"/>
      <c r="E348" s="77">
        <v>407853</v>
      </c>
      <c r="F348" s="77">
        <v>4</v>
      </c>
      <c r="G348" s="77">
        <v>6</v>
      </c>
      <c r="H348" s="77">
        <v>4.76</v>
      </c>
      <c r="I348" s="77">
        <v>17</v>
      </c>
      <c r="J348" s="77">
        <v>15</v>
      </c>
      <c r="K348" s="77">
        <v>0</v>
      </c>
      <c r="L348" s="77">
        <v>0</v>
      </c>
      <c r="M348" s="77">
        <v>75.2</v>
      </c>
      <c r="N348" s="77">
        <v>84</v>
      </c>
      <c r="O348" s="77">
        <v>46</v>
      </c>
      <c r="P348" s="77">
        <v>40</v>
      </c>
      <c r="Q348" s="77">
        <v>10</v>
      </c>
      <c r="R348" s="77">
        <v>29</v>
      </c>
      <c r="S348" s="77">
        <v>64</v>
      </c>
      <c r="T348" s="77">
        <v>0.27500000000000002</v>
      </c>
      <c r="U348" s="77">
        <v>1.49</v>
      </c>
      <c r="V348" s="77">
        <v>0</v>
      </c>
      <c r="W348" s="77">
        <v>0</v>
      </c>
      <c r="X348" s="77">
        <v>2</v>
      </c>
      <c r="Y348" s="77">
        <v>0</v>
      </c>
      <c r="Z348" s="77">
        <v>1</v>
      </c>
      <c r="AA348" s="77">
        <v>0</v>
      </c>
      <c r="AB348" s="77">
        <v>5</v>
      </c>
      <c r="AC348" s="77">
        <v>59</v>
      </c>
      <c r="AD348" s="77">
        <v>104</v>
      </c>
      <c r="AE348" s="77">
        <v>3</v>
      </c>
      <c r="AF348" s="77">
        <v>0</v>
      </c>
      <c r="AG348" s="77">
        <v>1</v>
      </c>
      <c r="AH348" s="77">
        <v>0</v>
      </c>
      <c r="AI348" s="77">
        <v>0</v>
      </c>
      <c r="AJ348" s="77">
        <v>342</v>
      </c>
      <c r="AK348" s="77">
        <v>1397</v>
      </c>
      <c r="AL348" s="77">
        <v>0.4</v>
      </c>
      <c r="AM348" s="77">
        <v>0.56999999999999995</v>
      </c>
      <c r="AN348" s="77">
        <v>0.33700000000000002</v>
      </c>
      <c r="AO348" s="77">
        <v>0.441</v>
      </c>
      <c r="AP348" s="77">
        <v>0.77800000000000002</v>
      </c>
      <c r="AQ348" s="77">
        <v>7.61</v>
      </c>
      <c r="AR348" s="77">
        <v>3.45</v>
      </c>
      <c r="AS348" s="77">
        <v>9.99</v>
      </c>
      <c r="AT348" s="77">
        <v>2.21</v>
      </c>
      <c r="AU348" s="77">
        <v>18.46</v>
      </c>
    </row>
    <row r="349" spans="1:47" x14ac:dyDescent="0.2">
      <c r="A349" s="77">
        <v>20</v>
      </c>
      <c r="B349" s="78" t="s">
        <v>863</v>
      </c>
      <c r="C349" s="77" t="s">
        <v>232</v>
      </c>
      <c r="D349" s="77"/>
      <c r="E349" s="77">
        <v>346797</v>
      </c>
      <c r="F349" s="77">
        <v>2</v>
      </c>
      <c r="G349" s="77">
        <v>6</v>
      </c>
      <c r="H349" s="77">
        <v>4.91</v>
      </c>
      <c r="I349" s="77">
        <v>65</v>
      </c>
      <c r="J349" s="77">
        <v>0</v>
      </c>
      <c r="K349" s="77">
        <v>12</v>
      </c>
      <c r="L349" s="77">
        <v>15</v>
      </c>
      <c r="M349" s="77">
        <v>62.1</v>
      </c>
      <c r="N349" s="77">
        <v>49</v>
      </c>
      <c r="O349" s="77">
        <v>34</v>
      </c>
      <c r="P349" s="77">
        <v>34</v>
      </c>
      <c r="Q349" s="77">
        <v>3</v>
      </c>
      <c r="R349" s="77">
        <v>41</v>
      </c>
      <c r="S349" s="77">
        <v>57</v>
      </c>
      <c r="T349" s="77">
        <v>0.217</v>
      </c>
      <c r="U349" s="77">
        <v>1.44</v>
      </c>
      <c r="V349" s="77">
        <v>0</v>
      </c>
      <c r="W349" s="77">
        <v>0</v>
      </c>
      <c r="X349" s="77">
        <v>1</v>
      </c>
      <c r="Y349" s="77">
        <v>3</v>
      </c>
      <c r="Z349" s="77">
        <v>34</v>
      </c>
      <c r="AA349" s="77">
        <v>11</v>
      </c>
      <c r="AB349" s="77">
        <v>6</v>
      </c>
      <c r="AC349" s="77">
        <v>59</v>
      </c>
      <c r="AD349" s="77">
        <v>63</v>
      </c>
      <c r="AE349" s="77">
        <v>4</v>
      </c>
      <c r="AF349" s="77">
        <v>0</v>
      </c>
      <c r="AG349" s="77">
        <v>5</v>
      </c>
      <c r="AH349" s="77">
        <v>0</v>
      </c>
      <c r="AI349" s="77">
        <v>1</v>
      </c>
      <c r="AJ349" s="77">
        <v>270</v>
      </c>
      <c r="AK349" s="77">
        <v>1127</v>
      </c>
      <c r="AL349" s="77">
        <v>0.25</v>
      </c>
      <c r="AM349" s="77">
        <v>0.94</v>
      </c>
      <c r="AN349" s="77">
        <v>0.33800000000000002</v>
      </c>
      <c r="AO349" s="77">
        <v>0.35</v>
      </c>
      <c r="AP349" s="77">
        <v>0.68799999999999994</v>
      </c>
      <c r="AQ349" s="77">
        <v>8.23</v>
      </c>
      <c r="AR349" s="77">
        <v>5.92</v>
      </c>
      <c r="AS349" s="77">
        <v>7.07</v>
      </c>
      <c r="AT349" s="77">
        <v>1.39</v>
      </c>
      <c r="AU349" s="77">
        <v>18.079999999999998</v>
      </c>
    </row>
    <row r="350" spans="1:47" x14ac:dyDescent="0.2">
      <c r="A350" s="77">
        <v>21</v>
      </c>
      <c r="B350" s="78" t="s">
        <v>926</v>
      </c>
      <c r="C350" s="77" t="s">
        <v>232</v>
      </c>
      <c r="D350" s="77"/>
      <c r="E350" s="77">
        <v>518961</v>
      </c>
      <c r="F350" s="77">
        <v>1</v>
      </c>
      <c r="G350" s="77">
        <v>2</v>
      </c>
      <c r="H350" s="77">
        <v>5.64</v>
      </c>
      <c r="I350" s="77">
        <v>25</v>
      </c>
      <c r="J350" s="77">
        <v>0</v>
      </c>
      <c r="K350" s="77">
        <v>0</v>
      </c>
      <c r="L350" s="77">
        <v>0</v>
      </c>
      <c r="M350" s="77">
        <v>30.1</v>
      </c>
      <c r="N350" s="77">
        <v>38</v>
      </c>
      <c r="O350" s="77">
        <v>20</v>
      </c>
      <c r="P350" s="77">
        <v>19</v>
      </c>
      <c r="Q350" s="77">
        <v>7</v>
      </c>
      <c r="R350" s="77">
        <v>5</v>
      </c>
      <c r="S350" s="77">
        <v>19</v>
      </c>
      <c r="T350" s="77">
        <v>0.29899999999999999</v>
      </c>
      <c r="U350" s="77">
        <v>1.42</v>
      </c>
      <c r="V350" s="77">
        <v>0</v>
      </c>
      <c r="W350" s="77">
        <v>0</v>
      </c>
      <c r="X350" s="77">
        <v>1</v>
      </c>
      <c r="Y350" s="77">
        <v>1</v>
      </c>
      <c r="Z350" s="77">
        <v>13</v>
      </c>
      <c r="AA350" s="77">
        <v>0</v>
      </c>
      <c r="AB350" s="77">
        <v>1</v>
      </c>
      <c r="AC350" s="77">
        <v>35</v>
      </c>
      <c r="AD350" s="77">
        <v>37</v>
      </c>
      <c r="AE350" s="77">
        <v>0</v>
      </c>
      <c r="AF350" s="77">
        <v>0</v>
      </c>
      <c r="AG350" s="77">
        <v>0</v>
      </c>
      <c r="AH350" s="77">
        <v>0</v>
      </c>
      <c r="AI350" s="77">
        <v>0</v>
      </c>
      <c r="AJ350" s="77">
        <v>135</v>
      </c>
      <c r="AK350" s="77">
        <v>487</v>
      </c>
      <c r="AL350" s="77">
        <v>0.33300000000000002</v>
      </c>
      <c r="AM350" s="77">
        <v>0.95</v>
      </c>
      <c r="AN350" s="77">
        <v>0.32600000000000001</v>
      </c>
      <c r="AO350" s="77">
        <v>0.504</v>
      </c>
      <c r="AP350" s="77">
        <v>0.83</v>
      </c>
      <c r="AQ350" s="77">
        <v>5.64</v>
      </c>
      <c r="AR350" s="77">
        <v>1.48</v>
      </c>
      <c r="AS350" s="77">
        <v>11.27</v>
      </c>
      <c r="AT350" s="77">
        <v>3.8</v>
      </c>
      <c r="AU350" s="77">
        <v>16.05</v>
      </c>
    </row>
    <row r="351" spans="1:47" x14ac:dyDescent="0.2">
      <c r="A351" s="77">
        <v>22</v>
      </c>
      <c r="B351" s="78" t="s">
        <v>447</v>
      </c>
      <c r="C351" s="77" t="s">
        <v>232</v>
      </c>
      <c r="D351" s="77"/>
      <c r="E351" s="77">
        <v>425514</v>
      </c>
      <c r="F351" s="77">
        <v>1</v>
      </c>
      <c r="G351" s="77">
        <v>1</v>
      </c>
      <c r="H351" s="77">
        <v>7.27</v>
      </c>
      <c r="I351" s="77">
        <v>13</v>
      </c>
      <c r="J351" s="77">
        <v>0</v>
      </c>
      <c r="K351" s="77">
        <v>0</v>
      </c>
      <c r="L351" s="77">
        <v>0</v>
      </c>
      <c r="M351" s="77">
        <v>17.100000000000001</v>
      </c>
      <c r="N351" s="77">
        <v>24</v>
      </c>
      <c r="O351" s="77">
        <v>16</v>
      </c>
      <c r="P351" s="77">
        <v>14</v>
      </c>
      <c r="Q351" s="77">
        <v>1</v>
      </c>
      <c r="R351" s="77">
        <v>8</v>
      </c>
      <c r="S351" s="77">
        <v>12</v>
      </c>
      <c r="T351" s="77">
        <v>0.32400000000000001</v>
      </c>
      <c r="U351" s="77">
        <v>1.85</v>
      </c>
      <c r="V351" s="77">
        <v>0</v>
      </c>
      <c r="W351" s="77">
        <v>0</v>
      </c>
      <c r="X351" s="77">
        <v>4</v>
      </c>
      <c r="Y351" s="77">
        <v>1</v>
      </c>
      <c r="Z351" s="77">
        <v>5</v>
      </c>
      <c r="AA351" s="77">
        <v>0</v>
      </c>
      <c r="AB351" s="77">
        <v>1</v>
      </c>
      <c r="AC351" s="77">
        <v>31</v>
      </c>
      <c r="AD351" s="77">
        <v>9</v>
      </c>
      <c r="AE351" s="77">
        <v>1</v>
      </c>
      <c r="AF351" s="77">
        <v>0</v>
      </c>
      <c r="AG351" s="77">
        <v>2</v>
      </c>
      <c r="AH351" s="77">
        <v>1</v>
      </c>
      <c r="AI351" s="77">
        <v>0</v>
      </c>
      <c r="AJ351" s="77">
        <v>88</v>
      </c>
      <c r="AK351" s="77">
        <v>352</v>
      </c>
      <c r="AL351" s="77">
        <v>0.5</v>
      </c>
      <c r="AM351" s="77">
        <v>3.44</v>
      </c>
      <c r="AN351" s="77">
        <v>0.41399999999999998</v>
      </c>
      <c r="AO351" s="77">
        <v>0.44600000000000001</v>
      </c>
      <c r="AP351" s="77">
        <v>0.86</v>
      </c>
      <c r="AQ351" s="77">
        <v>6.23</v>
      </c>
      <c r="AR351" s="77">
        <v>4.1500000000000004</v>
      </c>
      <c r="AS351" s="77">
        <v>12.46</v>
      </c>
      <c r="AT351" s="77">
        <v>1.5</v>
      </c>
      <c r="AU351" s="77">
        <v>20.309999999999999</v>
      </c>
    </row>
    <row r="352" spans="1:47" x14ac:dyDescent="0.2">
      <c r="A352" s="77">
        <v>23</v>
      </c>
      <c r="B352" s="78" t="s">
        <v>1240</v>
      </c>
      <c r="C352" s="77" t="s">
        <v>232</v>
      </c>
      <c r="D352" s="77"/>
      <c r="E352" s="77">
        <v>592677</v>
      </c>
      <c r="F352" s="77">
        <v>0</v>
      </c>
      <c r="G352" s="77">
        <v>0</v>
      </c>
      <c r="H352" s="77">
        <v>8.44</v>
      </c>
      <c r="I352" s="77">
        <v>7</v>
      </c>
      <c r="J352" s="77">
        <v>0</v>
      </c>
      <c r="K352" s="77">
        <v>0</v>
      </c>
      <c r="L352" s="77">
        <v>0</v>
      </c>
      <c r="M352" s="77">
        <v>5.0999999999999996</v>
      </c>
      <c r="N352" s="77">
        <v>6</v>
      </c>
      <c r="O352" s="77">
        <v>5</v>
      </c>
      <c r="P352" s="77">
        <v>5</v>
      </c>
      <c r="Q352" s="77">
        <v>0</v>
      </c>
      <c r="R352" s="77">
        <v>3</v>
      </c>
      <c r="S352" s="77">
        <v>2</v>
      </c>
      <c r="T352" s="77">
        <v>0.28599999999999998</v>
      </c>
      <c r="U352" s="77">
        <v>1.69</v>
      </c>
      <c r="V352" s="77">
        <v>0</v>
      </c>
      <c r="W352" s="77">
        <v>0</v>
      </c>
      <c r="X352" s="77">
        <v>0</v>
      </c>
      <c r="Y352" s="77">
        <v>1</v>
      </c>
      <c r="Z352" s="77">
        <v>1</v>
      </c>
      <c r="AA352" s="77">
        <v>0</v>
      </c>
      <c r="AB352" s="77">
        <v>1</v>
      </c>
      <c r="AC352" s="77">
        <v>5</v>
      </c>
      <c r="AD352" s="77">
        <v>8</v>
      </c>
      <c r="AE352" s="77">
        <v>0</v>
      </c>
      <c r="AF352" s="77">
        <v>0</v>
      </c>
      <c r="AG352" s="77">
        <v>0</v>
      </c>
      <c r="AH352" s="77">
        <v>0</v>
      </c>
      <c r="AI352" s="77">
        <v>0</v>
      </c>
      <c r="AJ352" s="77">
        <v>24</v>
      </c>
      <c r="AK352" s="77">
        <v>99</v>
      </c>
      <c r="AL352" s="77" t="s">
        <v>342</v>
      </c>
      <c r="AM352" s="77">
        <v>0.63</v>
      </c>
      <c r="AN352" s="77">
        <v>0.375</v>
      </c>
      <c r="AO352" s="77">
        <v>0.33300000000000002</v>
      </c>
      <c r="AP352" s="77">
        <v>0.70799999999999996</v>
      </c>
      <c r="AQ352" s="77">
        <v>3.38</v>
      </c>
      <c r="AR352" s="77">
        <v>5.0599999999999996</v>
      </c>
      <c r="AS352" s="77">
        <v>10.130000000000001</v>
      </c>
      <c r="AT352" s="77">
        <v>0.67</v>
      </c>
      <c r="AU352" s="77">
        <v>18.559999999999999</v>
      </c>
    </row>
    <row r="353" spans="1:47" x14ac:dyDescent="0.2">
      <c r="A353" s="186"/>
      <c r="B353"/>
      <c r="F353"/>
      <c r="H353"/>
      <c r="I353"/>
      <c r="J353"/>
      <c r="K353"/>
      <c r="L353"/>
      <c r="M353"/>
      <c r="R353"/>
      <c r="S353"/>
      <c r="T353"/>
      <c r="U353"/>
      <c r="W353"/>
      <c r="X353"/>
      <c r="AK353"/>
      <c r="AL353"/>
      <c r="AM353"/>
      <c r="AN353"/>
      <c r="AO353"/>
      <c r="AP353"/>
      <c r="AQ353"/>
      <c r="AR353"/>
      <c r="AS353"/>
      <c r="AT353"/>
      <c r="AU353"/>
    </row>
    <row r="354" spans="1:47" ht="25.5" x14ac:dyDescent="0.2">
      <c r="A354" s="185" t="s">
        <v>150</v>
      </c>
      <c r="B354" s="185" t="s">
        <v>151</v>
      </c>
      <c r="C354" s="185" t="s">
        <v>245</v>
      </c>
      <c r="D354" s="185"/>
      <c r="E354" s="185" t="s">
        <v>300</v>
      </c>
      <c r="F354" s="185" t="s">
        <v>301</v>
      </c>
      <c r="G354" s="185" t="s">
        <v>302</v>
      </c>
      <c r="H354" s="185" t="s">
        <v>152</v>
      </c>
      <c r="I354" s="185" t="s">
        <v>303</v>
      </c>
      <c r="J354" s="185" t="s">
        <v>304</v>
      </c>
      <c r="K354" s="185" t="s">
        <v>305</v>
      </c>
      <c r="L354" s="185" t="s">
        <v>306</v>
      </c>
      <c r="M354" s="185" t="s">
        <v>307</v>
      </c>
      <c r="N354" s="185" t="s">
        <v>308</v>
      </c>
      <c r="O354" s="185" t="s">
        <v>309</v>
      </c>
      <c r="P354" s="185" t="s">
        <v>310</v>
      </c>
      <c r="Q354" s="185" t="s">
        <v>311</v>
      </c>
      <c r="R354" s="185" t="s">
        <v>312</v>
      </c>
      <c r="S354" s="185" t="s">
        <v>313</v>
      </c>
      <c r="T354" s="185" t="s">
        <v>314</v>
      </c>
      <c r="U354" s="185" t="s">
        <v>315</v>
      </c>
      <c r="V354" s="185" t="s">
        <v>316</v>
      </c>
      <c r="W354" s="185" t="s">
        <v>317</v>
      </c>
      <c r="X354" s="185" t="s">
        <v>318</v>
      </c>
      <c r="Y354" s="185" t="s">
        <v>319</v>
      </c>
      <c r="Z354" s="185" t="s">
        <v>320</v>
      </c>
      <c r="AA354" s="185" t="s">
        <v>321</v>
      </c>
      <c r="AB354" s="185" t="s">
        <v>322</v>
      </c>
      <c r="AC354" s="185" t="s">
        <v>323</v>
      </c>
      <c r="AD354" s="185" t="s">
        <v>324</v>
      </c>
      <c r="AE354" s="185" t="s">
        <v>325</v>
      </c>
      <c r="AF354" s="185" t="s">
        <v>326</v>
      </c>
      <c r="AG354" s="185" t="s">
        <v>327</v>
      </c>
      <c r="AH354" s="185" t="s">
        <v>328</v>
      </c>
      <c r="AI354" s="185" t="s">
        <v>329</v>
      </c>
      <c r="AJ354" s="185" t="s">
        <v>330</v>
      </c>
      <c r="AK354" s="185" t="s">
        <v>331</v>
      </c>
      <c r="AL354" s="185" t="s">
        <v>332</v>
      </c>
      <c r="AM354" s="185" t="s">
        <v>333</v>
      </c>
      <c r="AN354" s="185" t="s">
        <v>334</v>
      </c>
      <c r="AO354" s="185" t="s">
        <v>1097</v>
      </c>
      <c r="AP354" s="185" t="s">
        <v>336</v>
      </c>
      <c r="AQ354" s="185" t="s">
        <v>337</v>
      </c>
      <c r="AR354" s="185" t="s">
        <v>338</v>
      </c>
      <c r="AS354" s="185" t="s">
        <v>339</v>
      </c>
      <c r="AT354" s="185" t="s">
        <v>340</v>
      </c>
      <c r="AU354" s="185" t="s">
        <v>341</v>
      </c>
    </row>
    <row r="355" spans="1:47" x14ac:dyDescent="0.2">
      <c r="A355" s="77">
        <v>1</v>
      </c>
      <c r="B355" s="78" t="s">
        <v>1241</v>
      </c>
      <c r="C355" s="77" t="s">
        <v>243</v>
      </c>
      <c r="D355" s="77"/>
      <c r="E355" s="77">
        <v>450317</v>
      </c>
      <c r="F355" s="77">
        <v>0</v>
      </c>
      <c r="G355" s="77">
        <v>0</v>
      </c>
      <c r="H355" s="77">
        <v>0</v>
      </c>
      <c r="I355" s="77">
        <v>1</v>
      </c>
      <c r="J355" s="77">
        <v>0</v>
      </c>
      <c r="K355" s="77">
        <v>0</v>
      </c>
      <c r="L355" s="77">
        <v>0</v>
      </c>
      <c r="M355" s="77">
        <v>1</v>
      </c>
      <c r="N355" s="77">
        <v>1</v>
      </c>
      <c r="O355" s="77">
        <v>0</v>
      </c>
      <c r="P355" s="77">
        <v>0</v>
      </c>
      <c r="Q355" s="77">
        <v>0</v>
      </c>
      <c r="R355" s="77">
        <v>0</v>
      </c>
      <c r="S355" s="77">
        <v>0</v>
      </c>
      <c r="T355" s="77">
        <v>0.25</v>
      </c>
      <c r="U355" s="77">
        <v>1</v>
      </c>
      <c r="V355" s="77">
        <v>0</v>
      </c>
      <c r="W355" s="77">
        <v>0</v>
      </c>
      <c r="X355" s="77">
        <v>0</v>
      </c>
      <c r="Y355" s="77">
        <v>0</v>
      </c>
      <c r="Z355" s="77">
        <v>1</v>
      </c>
      <c r="AA355" s="77">
        <v>0</v>
      </c>
      <c r="AB355" s="77">
        <v>0</v>
      </c>
      <c r="AC355" s="77">
        <v>0</v>
      </c>
      <c r="AD355" s="77">
        <v>3</v>
      </c>
      <c r="AE355" s="77">
        <v>0</v>
      </c>
      <c r="AF355" s="77">
        <v>0</v>
      </c>
      <c r="AG355" s="77">
        <v>0</v>
      </c>
      <c r="AH355" s="77">
        <v>0</v>
      </c>
      <c r="AI355" s="77">
        <v>0</v>
      </c>
      <c r="AJ355" s="77">
        <v>4</v>
      </c>
      <c r="AK355" s="77">
        <v>10</v>
      </c>
      <c r="AL355" s="77" t="s">
        <v>342</v>
      </c>
      <c r="AM355" s="77">
        <v>0</v>
      </c>
      <c r="AN355" s="77">
        <v>0.25</v>
      </c>
      <c r="AO355" s="77">
        <v>0.25</v>
      </c>
      <c r="AP355" s="77">
        <v>0.5</v>
      </c>
      <c r="AQ355" s="77">
        <v>0</v>
      </c>
      <c r="AR355" s="77">
        <v>0</v>
      </c>
      <c r="AS355" s="77">
        <v>9</v>
      </c>
      <c r="AT355" s="77" t="s">
        <v>342</v>
      </c>
      <c r="AU355" s="77">
        <v>10</v>
      </c>
    </row>
    <row r="356" spans="1:47" x14ac:dyDescent="0.2">
      <c r="A356" s="77">
        <v>1</v>
      </c>
      <c r="B356" s="78" t="s">
        <v>1242</v>
      </c>
      <c r="C356" s="77" t="s">
        <v>243</v>
      </c>
      <c r="D356" s="77"/>
      <c r="E356" s="77">
        <v>460269</v>
      </c>
      <c r="F356" s="77">
        <v>0</v>
      </c>
      <c r="G356" s="77">
        <v>0</v>
      </c>
      <c r="H356" s="77">
        <v>0</v>
      </c>
      <c r="I356" s="77">
        <v>1</v>
      </c>
      <c r="J356" s="77">
        <v>0</v>
      </c>
      <c r="K356" s="77">
        <v>0</v>
      </c>
      <c r="L356" s="77">
        <v>0</v>
      </c>
      <c r="M356" s="77">
        <v>1</v>
      </c>
      <c r="N356" s="77">
        <v>0</v>
      </c>
      <c r="O356" s="77">
        <v>0</v>
      </c>
      <c r="P356" s="77">
        <v>0</v>
      </c>
      <c r="Q356" s="77">
        <v>0</v>
      </c>
      <c r="R356" s="77">
        <v>0</v>
      </c>
      <c r="S356" s="77">
        <v>1</v>
      </c>
      <c r="T356" s="77">
        <v>0</v>
      </c>
      <c r="U356" s="77">
        <v>0</v>
      </c>
      <c r="V356" s="77">
        <v>0</v>
      </c>
      <c r="W356" s="77">
        <v>0</v>
      </c>
      <c r="X356" s="77">
        <v>0</v>
      </c>
      <c r="Y356" s="77">
        <v>0</v>
      </c>
      <c r="Z356" s="77">
        <v>1</v>
      </c>
      <c r="AA356" s="77">
        <v>0</v>
      </c>
      <c r="AB356" s="77">
        <v>0</v>
      </c>
      <c r="AC356" s="77">
        <v>1</v>
      </c>
      <c r="AD356" s="77">
        <v>1</v>
      </c>
      <c r="AE356" s="77">
        <v>0</v>
      </c>
      <c r="AF356" s="77">
        <v>0</v>
      </c>
      <c r="AG356" s="77">
        <v>0</v>
      </c>
      <c r="AH356" s="77">
        <v>0</v>
      </c>
      <c r="AI356" s="77">
        <v>0</v>
      </c>
      <c r="AJ356" s="77">
        <v>3</v>
      </c>
      <c r="AK356" s="77">
        <v>12</v>
      </c>
      <c r="AL356" s="77" t="s">
        <v>342</v>
      </c>
      <c r="AM356" s="77">
        <v>1</v>
      </c>
      <c r="AN356" s="77">
        <v>0</v>
      </c>
      <c r="AO356" s="77">
        <v>0</v>
      </c>
      <c r="AP356" s="77">
        <v>0</v>
      </c>
      <c r="AQ356" s="77">
        <v>9</v>
      </c>
      <c r="AR356" s="77">
        <v>0</v>
      </c>
      <c r="AS356" s="77">
        <v>0</v>
      </c>
      <c r="AT356" s="77" t="s">
        <v>342</v>
      </c>
      <c r="AU356" s="77">
        <v>12</v>
      </c>
    </row>
    <row r="357" spans="1:47" x14ac:dyDescent="0.2">
      <c r="A357" s="77">
        <v>1</v>
      </c>
      <c r="B357" s="78" t="s">
        <v>1243</v>
      </c>
      <c r="C357" s="77" t="s">
        <v>243</v>
      </c>
      <c r="D357" s="77"/>
      <c r="E357" s="77">
        <v>519048</v>
      </c>
      <c r="F357" s="77">
        <v>0</v>
      </c>
      <c r="G357" s="77">
        <v>0</v>
      </c>
      <c r="H357" s="77">
        <v>0</v>
      </c>
      <c r="I357" s="77">
        <v>1</v>
      </c>
      <c r="J357" s="77">
        <v>0</v>
      </c>
      <c r="K357" s="77">
        <v>0</v>
      </c>
      <c r="L357" s="77">
        <v>0</v>
      </c>
      <c r="M357" s="77">
        <v>1</v>
      </c>
      <c r="N357" s="77">
        <v>0</v>
      </c>
      <c r="O357" s="77">
        <v>0</v>
      </c>
      <c r="P357" s="77">
        <v>0</v>
      </c>
      <c r="Q357" s="77">
        <v>0</v>
      </c>
      <c r="R357" s="77">
        <v>0</v>
      </c>
      <c r="S357" s="77">
        <v>0</v>
      </c>
      <c r="T357" s="77">
        <v>0</v>
      </c>
      <c r="U357" s="77">
        <v>0</v>
      </c>
      <c r="V357" s="77">
        <v>0</v>
      </c>
      <c r="W357" s="77">
        <v>0</v>
      </c>
      <c r="X357" s="77">
        <v>0</v>
      </c>
      <c r="Y357" s="77">
        <v>0</v>
      </c>
      <c r="Z357" s="77">
        <v>1</v>
      </c>
      <c r="AA357" s="77">
        <v>0</v>
      </c>
      <c r="AB357" s="77">
        <v>0</v>
      </c>
      <c r="AC357" s="77">
        <v>1</v>
      </c>
      <c r="AD357" s="77">
        <v>2</v>
      </c>
      <c r="AE357" s="77">
        <v>0</v>
      </c>
      <c r="AF357" s="77">
        <v>0</v>
      </c>
      <c r="AG357" s="77">
        <v>0</v>
      </c>
      <c r="AH357" s="77">
        <v>0</v>
      </c>
      <c r="AI357" s="77">
        <v>0</v>
      </c>
      <c r="AJ357" s="77">
        <v>3</v>
      </c>
      <c r="AK357" s="77">
        <v>15</v>
      </c>
      <c r="AL357" s="77" t="s">
        <v>342</v>
      </c>
      <c r="AM357" s="77">
        <v>0.5</v>
      </c>
      <c r="AN357" s="77">
        <v>0</v>
      </c>
      <c r="AO357" s="77">
        <v>0</v>
      </c>
      <c r="AP357" s="77">
        <v>0</v>
      </c>
      <c r="AQ357" s="77">
        <v>0</v>
      </c>
      <c r="AR357" s="77">
        <v>0</v>
      </c>
      <c r="AS357" s="77">
        <v>0</v>
      </c>
      <c r="AT357" s="77" t="s">
        <v>342</v>
      </c>
      <c r="AU357" s="77">
        <v>15</v>
      </c>
    </row>
    <row r="358" spans="1:47" x14ac:dyDescent="0.2">
      <c r="A358" s="77">
        <v>4</v>
      </c>
      <c r="B358" s="78" t="s">
        <v>1244</v>
      </c>
      <c r="C358" s="77" t="s">
        <v>243</v>
      </c>
      <c r="D358" s="77"/>
      <c r="E358" s="77">
        <v>607359</v>
      </c>
      <c r="F358" s="77">
        <v>1</v>
      </c>
      <c r="G358" s="77">
        <v>0</v>
      </c>
      <c r="H358" s="77">
        <v>0.96</v>
      </c>
      <c r="I358" s="77">
        <v>9</v>
      </c>
      <c r="J358" s="77">
        <v>0</v>
      </c>
      <c r="K358" s="77">
        <v>0</v>
      </c>
      <c r="L358" s="77">
        <v>0</v>
      </c>
      <c r="M358" s="77">
        <v>9.1</v>
      </c>
      <c r="N358" s="77">
        <v>6</v>
      </c>
      <c r="O358" s="77">
        <v>1</v>
      </c>
      <c r="P358" s="77">
        <v>1</v>
      </c>
      <c r="Q358" s="77">
        <v>0</v>
      </c>
      <c r="R358" s="77">
        <v>2</v>
      </c>
      <c r="S358" s="77">
        <v>8</v>
      </c>
      <c r="T358" s="77">
        <v>0.182</v>
      </c>
      <c r="U358" s="77">
        <v>0.86</v>
      </c>
      <c r="V358" s="77">
        <v>0</v>
      </c>
      <c r="W358" s="77">
        <v>0</v>
      </c>
      <c r="X358" s="77">
        <v>0</v>
      </c>
      <c r="Y358" s="77">
        <v>0</v>
      </c>
      <c r="Z358" s="77">
        <v>2</v>
      </c>
      <c r="AA358" s="77">
        <v>2</v>
      </c>
      <c r="AB358" s="77">
        <v>2</v>
      </c>
      <c r="AC358" s="77">
        <v>9</v>
      </c>
      <c r="AD358" s="77">
        <v>10</v>
      </c>
      <c r="AE358" s="77">
        <v>0</v>
      </c>
      <c r="AF358" s="77">
        <v>0</v>
      </c>
      <c r="AG358" s="77">
        <v>0</v>
      </c>
      <c r="AH358" s="77">
        <v>0</v>
      </c>
      <c r="AI358" s="77">
        <v>0</v>
      </c>
      <c r="AJ358" s="77">
        <v>35</v>
      </c>
      <c r="AK358" s="77">
        <v>142</v>
      </c>
      <c r="AL358" s="77">
        <v>1</v>
      </c>
      <c r="AM358" s="77">
        <v>0.9</v>
      </c>
      <c r="AN358" s="77">
        <v>0.22900000000000001</v>
      </c>
      <c r="AO358" s="77">
        <v>0.21199999999999999</v>
      </c>
      <c r="AP358" s="77">
        <v>0.441</v>
      </c>
      <c r="AQ358" s="77">
        <v>7.71</v>
      </c>
      <c r="AR358" s="77">
        <v>1.93</v>
      </c>
      <c r="AS358" s="77">
        <v>5.79</v>
      </c>
      <c r="AT358" s="77">
        <v>4</v>
      </c>
      <c r="AU358" s="77">
        <v>15.21</v>
      </c>
    </row>
    <row r="359" spans="1:47" x14ac:dyDescent="0.2">
      <c r="A359" s="77">
        <v>5</v>
      </c>
      <c r="B359" s="78" t="s">
        <v>936</v>
      </c>
      <c r="C359" s="77" t="s">
        <v>243</v>
      </c>
      <c r="D359" s="77"/>
      <c r="E359" s="77">
        <v>502706</v>
      </c>
      <c r="F359" s="77">
        <v>2</v>
      </c>
      <c r="G359" s="77">
        <v>0</v>
      </c>
      <c r="H359" s="77">
        <v>1.46</v>
      </c>
      <c r="I359" s="77">
        <v>6</v>
      </c>
      <c r="J359" s="77">
        <v>5</v>
      </c>
      <c r="K359" s="77">
        <v>0</v>
      </c>
      <c r="L359" s="77">
        <v>0</v>
      </c>
      <c r="M359" s="77">
        <v>37</v>
      </c>
      <c r="N359" s="77">
        <v>34</v>
      </c>
      <c r="O359" s="77">
        <v>8</v>
      </c>
      <c r="P359" s="77">
        <v>6</v>
      </c>
      <c r="Q359" s="77">
        <v>0</v>
      </c>
      <c r="R359" s="77">
        <v>5</v>
      </c>
      <c r="S359" s="77">
        <v>25</v>
      </c>
      <c r="T359" s="77">
        <v>0.248</v>
      </c>
      <c r="U359" s="77">
        <v>1.05</v>
      </c>
      <c r="V359" s="77">
        <v>0</v>
      </c>
      <c r="W359" s="77">
        <v>0</v>
      </c>
      <c r="X359" s="77">
        <v>0</v>
      </c>
      <c r="Y359" s="77">
        <v>1</v>
      </c>
      <c r="Z359" s="77">
        <v>0</v>
      </c>
      <c r="AA359" s="77">
        <v>0</v>
      </c>
      <c r="AB359" s="77">
        <v>5</v>
      </c>
      <c r="AC359" s="77">
        <v>34</v>
      </c>
      <c r="AD359" s="77">
        <v>47</v>
      </c>
      <c r="AE359" s="77">
        <v>1</v>
      </c>
      <c r="AF359" s="77">
        <v>0</v>
      </c>
      <c r="AG359" s="77">
        <v>1</v>
      </c>
      <c r="AH359" s="77">
        <v>2</v>
      </c>
      <c r="AI359" s="77">
        <v>2</v>
      </c>
      <c r="AJ359" s="77">
        <v>145</v>
      </c>
      <c r="AK359" s="77">
        <v>572</v>
      </c>
      <c r="AL359" s="77">
        <v>1</v>
      </c>
      <c r="AM359" s="77">
        <v>0.72</v>
      </c>
      <c r="AN359" s="77">
        <v>0.27300000000000002</v>
      </c>
      <c r="AO359" s="77">
        <v>0.32800000000000001</v>
      </c>
      <c r="AP359" s="77">
        <v>0.60099999999999998</v>
      </c>
      <c r="AQ359" s="77">
        <v>6.08</v>
      </c>
      <c r="AR359" s="77">
        <v>1.22</v>
      </c>
      <c r="AS359" s="77">
        <v>8.27</v>
      </c>
      <c r="AT359" s="77">
        <v>5</v>
      </c>
      <c r="AU359" s="77">
        <v>15.46</v>
      </c>
    </row>
    <row r="360" spans="1:47" x14ac:dyDescent="0.2">
      <c r="A360" s="77">
        <v>6</v>
      </c>
      <c r="B360" s="78" t="s">
        <v>942</v>
      </c>
      <c r="C360" s="77" t="s">
        <v>243</v>
      </c>
      <c r="D360" s="77"/>
      <c r="E360" s="77">
        <v>457779</v>
      </c>
      <c r="F360" s="77">
        <v>0</v>
      </c>
      <c r="G360" s="77">
        <v>1</v>
      </c>
      <c r="H360" s="77">
        <v>1.59</v>
      </c>
      <c r="I360" s="77">
        <v>12</v>
      </c>
      <c r="J360" s="77">
        <v>0</v>
      </c>
      <c r="K360" s="77">
        <v>0</v>
      </c>
      <c r="L360" s="77">
        <v>0</v>
      </c>
      <c r="M360" s="77">
        <v>5.2</v>
      </c>
      <c r="N360" s="77">
        <v>5</v>
      </c>
      <c r="O360" s="77">
        <v>1</v>
      </c>
      <c r="P360" s="77">
        <v>1</v>
      </c>
      <c r="Q360" s="77">
        <v>0</v>
      </c>
      <c r="R360" s="77">
        <v>1</v>
      </c>
      <c r="S360" s="77">
        <v>3</v>
      </c>
      <c r="T360" s="77">
        <v>0.26300000000000001</v>
      </c>
      <c r="U360" s="77">
        <v>1.06</v>
      </c>
      <c r="V360" s="77">
        <v>0</v>
      </c>
      <c r="W360" s="77">
        <v>0</v>
      </c>
      <c r="X360" s="77">
        <v>2</v>
      </c>
      <c r="Y360" s="77">
        <v>0</v>
      </c>
      <c r="Z360" s="77">
        <v>1</v>
      </c>
      <c r="AA360" s="77">
        <v>2</v>
      </c>
      <c r="AB360" s="77">
        <v>3</v>
      </c>
      <c r="AC360" s="77">
        <v>8</v>
      </c>
      <c r="AD360" s="77">
        <v>3</v>
      </c>
      <c r="AE360" s="77">
        <v>0</v>
      </c>
      <c r="AF360" s="77">
        <v>0</v>
      </c>
      <c r="AG360" s="77">
        <v>3</v>
      </c>
      <c r="AH360" s="77">
        <v>0</v>
      </c>
      <c r="AI360" s="77">
        <v>0</v>
      </c>
      <c r="AJ360" s="77">
        <v>22</v>
      </c>
      <c r="AK360" s="77">
        <v>80</v>
      </c>
      <c r="AL360" s="77">
        <v>0</v>
      </c>
      <c r="AM360" s="77">
        <v>2.67</v>
      </c>
      <c r="AN360" s="77">
        <v>0.36399999999999999</v>
      </c>
      <c r="AO360" s="77">
        <v>0.36799999999999999</v>
      </c>
      <c r="AP360" s="77">
        <v>0.73199999999999998</v>
      </c>
      <c r="AQ360" s="77">
        <v>4.76</v>
      </c>
      <c r="AR360" s="77">
        <v>1.59</v>
      </c>
      <c r="AS360" s="77">
        <v>7.94</v>
      </c>
      <c r="AT360" s="77">
        <v>3</v>
      </c>
      <c r="AU360" s="77">
        <v>14.12</v>
      </c>
    </row>
    <row r="361" spans="1:47" x14ac:dyDescent="0.2">
      <c r="A361" s="77">
        <v>7</v>
      </c>
      <c r="B361" s="78" t="s">
        <v>929</v>
      </c>
      <c r="C361" s="77" t="s">
        <v>243</v>
      </c>
      <c r="D361" s="77"/>
      <c r="E361" s="77">
        <v>491703</v>
      </c>
      <c r="F361" s="77">
        <v>2</v>
      </c>
      <c r="G361" s="77">
        <v>1</v>
      </c>
      <c r="H361" s="77">
        <v>1.99</v>
      </c>
      <c r="I361" s="77">
        <v>30</v>
      </c>
      <c r="J361" s="77">
        <v>0</v>
      </c>
      <c r="K361" s="77">
        <v>13</v>
      </c>
      <c r="L361" s="77">
        <v>14</v>
      </c>
      <c r="M361" s="77">
        <v>31.2</v>
      </c>
      <c r="N361" s="77">
        <v>20</v>
      </c>
      <c r="O361" s="77">
        <v>7</v>
      </c>
      <c r="P361" s="77">
        <v>7</v>
      </c>
      <c r="Q361" s="77">
        <v>5</v>
      </c>
      <c r="R361" s="77">
        <v>11</v>
      </c>
      <c r="S361" s="77">
        <v>21</v>
      </c>
      <c r="T361" s="77">
        <v>0.183</v>
      </c>
      <c r="U361" s="77">
        <v>0.98</v>
      </c>
      <c r="V361" s="77">
        <v>0</v>
      </c>
      <c r="W361" s="77">
        <v>0</v>
      </c>
      <c r="X361" s="77">
        <v>0</v>
      </c>
      <c r="Y361" s="77">
        <v>0</v>
      </c>
      <c r="Z361" s="77">
        <v>22</v>
      </c>
      <c r="AA361" s="77">
        <v>0</v>
      </c>
      <c r="AB361" s="77">
        <v>3</v>
      </c>
      <c r="AC361" s="77">
        <v>21</v>
      </c>
      <c r="AD361" s="77">
        <v>49</v>
      </c>
      <c r="AE361" s="77">
        <v>1</v>
      </c>
      <c r="AF361" s="77">
        <v>0</v>
      </c>
      <c r="AG361" s="77">
        <v>1</v>
      </c>
      <c r="AH361" s="77">
        <v>1</v>
      </c>
      <c r="AI361" s="77">
        <v>0</v>
      </c>
      <c r="AJ361" s="77">
        <v>122</v>
      </c>
      <c r="AK361" s="77">
        <v>482</v>
      </c>
      <c r="AL361" s="77">
        <v>0.66700000000000004</v>
      </c>
      <c r="AM361" s="77">
        <v>0.43</v>
      </c>
      <c r="AN361" s="77">
        <v>0.25600000000000001</v>
      </c>
      <c r="AO361" s="77">
        <v>0.33</v>
      </c>
      <c r="AP361" s="77">
        <v>0.58599999999999997</v>
      </c>
      <c r="AQ361" s="77">
        <v>5.97</v>
      </c>
      <c r="AR361" s="77">
        <v>3.13</v>
      </c>
      <c r="AS361" s="77">
        <v>5.68</v>
      </c>
      <c r="AT361" s="77">
        <v>1.91</v>
      </c>
      <c r="AU361" s="77">
        <v>15.22</v>
      </c>
    </row>
    <row r="362" spans="1:47" x14ac:dyDescent="0.2">
      <c r="A362" s="77">
        <v>8</v>
      </c>
      <c r="B362" s="78" t="s">
        <v>1245</v>
      </c>
      <c r="C362" s="77" t="s">
        <v>243</v>
      </c>
      <c r="D362" s="77"/>
      <c r="E362" s="77">
        <v>542669</v>
      </c>
      <c r="F362" s="77">
        <v>0</v>
      </c>
      <c r="G362" s="77">
        <v>1</v>
      </c>
      <c r="H362" s="77">
        <v>2.1800000000000002</v>
      </c>
      <c r="I362" s="77">
        <v>30</v>
      </c>
      <c r="J362" s="77">
        <v>0</v>
      </c>
      <c r="K362" s="77">
        <v>0</v>
      </c>
      <c r="L362" s="77">
        <v>0</v>
      </c>
      <c r="M362" s="77">
        <v>33</v>
      </c>
      <c r="N362" s="77">
        <v>20</v>
      </c>
      <c r="O362" s="77">
        <v>8</v>
      </c>
      <c r="P362" s="77">
        <v>8</v>
      </c>
      <c r="Q362" s="77">
        <v>2</v>
      </c>
      <c r="R362" s="77">
        <v>17</v>
      </c>
      <c r="S362" s="77">
        <v>22</v>
      </c>
      <c r="T362" s="77">
        <v>0.17399999999999999</v>
      </c>
      <c r="U362" s="77">
        <v>1.1200000000000001</v>
      </c>
      <c r="V362" s="77">
        <v>0</v>
      </c>
      <c r="W362" s="77">
        <v>0</v>
      </c>
      <c r="X362" s="77">
        <v>2</v>
      </c>
      <c r="Y362" s="77">
        <v>2</v>
      </c>
      <c r="Z362" s="77">
        <v>6</v>
      </c>
      <c r="AA362" s="77">
        <v>10</v>
      </c>
      <c r="AB362" s="77">
        <v>2</v>
      </c>
      <c r="AC362" s="77">
        <v>33</v>
      </c>
      <c r="AD362" s="77">
        <v>42</v>
      </c>
      <c r="AE362" s="77">
        <v>2</v>
      </c>
      <c r="AF362" s="77">
        <v>0</v>
      </c>
      <c r="AG362" s="77">
        <v>2</v>
      </c>
      <c r="AH362" s="77">
        <v>0</v>
      </c>
      <c r="AI362" s="77">
        <v>0</v>
      </c>
      <c r="AJ362" s="77">
        <v>136</v>
      </c>
      <c r="AK362" s="77">
        <v>552</v>
      </c>
      <c r="AL362" s="77">
        <v>0</v>
      </c>
      <c r="AM362" s="77">
        <v>0.79</v>
      </c>
      <c r="AN362" s="77">
        <v>0.28699999999999998</v>
      </c>
      <c r="AO362" s="77">
        <v>0.27</v>
      </c>
      <c r="AP362" s="77">
        <v>0.55600000000000005</v>
      </c>
      <c r="AQ362" s="77">
        <v>6</v>
      </c>
      <c r="AR362" s="77">
        <v>4.6399999999999997</v>
      </c>
      <c r="AS362" s="77">
        <v>5.45</v>
      </c>
      <c r="AT362" s="77">
        <v>1.29</v>
      </c>
      <c r="AU362" s="77">
        <v>16.73</v>
      </c>
    </row>
    <row r="363" spans="1:47" x14ac:dyDescent="0.2">
      <c r="A363" s="77">
        <v>9</v>
      </c>
      <c r="B363" s="78" t="s">
        <v>938</v>
      </c>
      <c r="C363" s="77" t="s">
        <v>243</v>
      </c>
      <c r="D363" s="77"/>
      <c r="E363" s="77">
        <v>465657</v>
      </c>
      <c r="F363" s="77">
        <v>1</v>
      </c>
      <c r="G363" s="77">
        <v>3</v>
      </c>
      <c r="H363" s="77">
        <v>2.7</v>
      </c>
      <c r="I363" s="77">
        <v>35</v>
      </c>
      <c r="J363" s="77">
        <v>0</v>
      </c>
      <c r="K363" s="77">
        <v>17</v>
      </c>
      <c r="L363" s="77">
        <v>19</v>
      </c>
      <c r="M363" s="77">
        <v>33.1</v>
      </c>
      <c r="N363" s="77">
        <v>25</v>
      </c>
      <c r="O363" s="77">
        <v>12</v>
      </c>
      <c r="P363" s="77">
        <v>10</v>
      </c>
      <c r="Q363" s="77">
        <v>0</v>
      </c>
      <c r="R363" s="77">
        <v>4</v>
      </c>
      <c r="S363" s="77">
        <v>42</v>
      </c>
      <c r="T363" s="77">
        <v>0.19800000000000001</v>
      </c>
      <c r="U363" s="77">
        <v>0.87</v>
      </c>
      <c r="V363" s="77">
        <v>0</v>
      </c>
      <c r="W363" s="77">
        <v>0</v>
      </c>
      <c r="X363" s="77">
        <v>1</v>
      </c>
      <c r="Y363" s="77">
        <v>1</v>
      </c>
      <c r="Z363" s="77">
        <v>32</v>
      </c>
      <c r="AA363" s="77">
        <v>0</v>
      </c>
      <c r="AB363" s="77">
        <v>1</v>
      </c>
      <c r="AC363" s="77">
        <v>26</v>
      </c>
      <c r="AD363" s="77">
        <v>35</v>
      </c>
      <c r="AE363" s="77">
        <v>0</v>
      </c>
      <c r="AF363" s="77">
        <v>0</v>
      </c>
      <c r="AG363" s="77">
        <v>0</v>
      </c>
      <c r="AH363" s="77">
        <v>0</v>
      </c>
      <c r="AI363" s="77">
        <v>0</v>
      </c>
      <c r="AJ363" s="77">
        <v>133</v>
      </c>
      <c r="AK363" s="77">
        <v>503</v>
      </c>
      <c r="AL363" s="77">
        <v>0.25</v>
      </c>
      <c r="AM363" s="77">
        <v>0.74</v>
      </c>
      <c r="AN363" s="77">
        <v>0.22700000000000001</v>
      </c>
      <c r="AO363" s="77">
        <v>0.29399999999999998</v>
      </c>
      <c r="AP363" s="77">
        <v>0.52100000000000002</v>
      </c>
      <c r="AQ363" s="77">
        <v>11.34</v>
      </c>
      <c r="AR363" s="77">
        <v>1.08</v>
      </c>
      <c r="AS363" s="77">
        <v>6.75</v>
      </c>
      <c r="AT363" s="77">
        <v>10.5</v>
      </c>
      <c r="AU363" s="77">
        <v>15.09</v>
      </c>
    </row>
    <row r="364" spans="1:47" x14ac:dyDescent="0.2">
      <c r="A364" s="77">
        <v>10</v>
      </c>
      <c r="B364" s="78" t="s">
        <v>547</v>
      </c>
      <c r="C364" s="77" t="s">
        <v>243</v>
      </c>
      <c r="D364" s="77"/>
      <c r="E364" s="77">
        <v>474521</v>
      </c>
      <c r="F364" s="77">
        <v>3</v>
      </c>
      <c r="G364" s="77">
        <v>1</v>
      </c>
      <c r="H364" s="77">
        <v>2.76</v>
      </c>
      <c r="I364" s="77">
        <v>64</v>
      </c>
      <c r="J364" s="77">
        <v>0</v>
      </c>
      <c r="K364" s="77">
        <v>0</v>
      </c>
      <c r="L364" s="77">
        <v>0</v>
      </c>
      <c r="M364" s="77">
        <v>71.2</v>
      </c>
      <c r="N364" s="77">
        <v>56</v>
      </c>
      <c r="O364" s="77">
        <v>23</v>
      </c>
      <c r="P364" s="77">
        <v>22</v>
      </c>
      <c r="Q364" s="77">
        <v>10</v>
      </c>
      <c r="R364" s="77">
        <v>28</v>
      </c>
      <c r="S364" s="77">
        <v>69</v>
      </c>
      <c r="T364" s="77">
        <v>0.214</v>
      </c>
      <c r="U364" s="77">
        <v>1.17</v>
      </c>
      <c r="V364" s="77">
        <v>0</v>
      </c>
      <c r="W364" s="77">
        <v>0</v>
      </c>
      <c r="X364" s="77">
        <v>1</v>
      </c>
      <c r="Y364" s="77">
        <v>5</v>
      </c>
      <c r="Z364" s="77">
        <v>10</v>
      </c>
      <c r="AA364" s="77">
        <v>8</v>
      </c>
      <c r="AB364" s="77">
        <v>5</v>
      </c>
      <c r="AC364" s="77">
        <v>63</v>
      </c>
      <c r="AD364" s="77">
        <v>79</v>
      </c>
      <c r="AE364" s="77">
        <v>4</v>
      </c>
      <c r="AF364" s="77">
        <v>0</v>
      </c>
      <c r="AG364" s="77">
        <v>4</v>
      </c>
      <c r="AH364" s="77">
        <v>2</v>
      </c>
      <c r="AI364" s="77">
        <v>0</v>
      </c>
      <c r="AJ364" s="77">
        <v>296</v>
      </c>
      <c r="AK364" s="77">
        <v>1166</v>
      </c>
      <c r="AL364" s="77">
        <v>0.75</v>
      </c>
      <c r="AM364" s="77">
        <v>0.8</v>
      </c>
      <c r="AN364" s="77">
        <v>0.28899999999999998</v>
      </c>
      <c r="AO364" s="77">
        <v>0.37</v>
      </c>
      <c r="AP364" s="77">
        <v>0.65900000000000003</v>
      </c>
      <c r="AQ364" s="77">
        <v>8.67</v>
      </c>
      <c r="AR364" s="77">
        <v>3.52</v>
      </c>
      <c r="AS364" s="77">
        <v>7.03</v>
      </c>
      <c r="AT364" s="77">
        <v>2.46</v>
      </c>
      <c r="AU364" s="77">
        <v>16.27</v>
      </c>
    </row>
    <row r="365" spans="1:47" x14ac:dyDescent="0.2">
      <c r="A365" s="77">
        <v>11</v>
      </c>
      <c r="B365" s="78" t="s">
        <v>1246</v>
      </c>
      <c r="C365" s="77" t="s">
        <v>243</v>
      </c>
      <c r="D365" s="77"/>
      <c r="E365" s="77">
        <v>607309</v>
      </c>
      <c r="F365" s="77">
        <v>1</v>
      </c>
      <c r="G365" s="77">
        <v>2</v>
      </c>
      <c r="H365" s="77">
        <v>2.84</v>
      </c>
      <c r="I365" s="77">
        <v>17</v>
      </c>
      <c r="J365" s="77">
        <v>0</v>
      </c>
      <c r="K365" s="77">
        <v>0</v>
      </c>
      <c r="L365" s="77">
        <v>0</v>
      </c>
      <c r="M365" s="77">
        <v>19</v>
      </c>
      <c r="N365" s="77">
        <v>11</v>
      </c>
      <c r="O365" s="77">
        <v>6</v>
      </c>
      <c r="P365" s="77">
        <v>6</v>
      </c>
      <c r="Q365" s="77">
        <v>3</v>
      </c>
      <c r="R365" s="77">
        <v>10</v>
      </c>
      <c r="S365" s="77">
        <v>23</v>
      </c>
      <c r="T365" s="77">
        <v>0.16400000000000001</v>
      </c>
      <c r="U365" s="77">
        <v>1.1100000000000001</v>
      </c>
      <c r="V365" s="77">
        <v>0</v>
      </c>
      <c r="W365" s="77">
        <v>0</v>
      </c>
      <c r="X365" s="77">
        <v>2</v>
      </c>
      <c r="Y365" s="77">
        <v>5</v>
      </c>
      <c r="Z365" s="77">
        <v>3</v>
      </c>
      <c r="AA365" s="77">
        <v>0</v>
      </c>
      <c r="AB365" s="77">
        <v>2</v>
      </c>
      <c r="AC365" s="77">
        <v>15</v>
      </c>
      <c r="AD365" s="77">
        <v>18</v>
      </c>
      <c r="AE365" s="77">
        <v>1</v>
      </c>
      <c r="AF365" s="77">
        <v>1</v>
      </c>
      <c r="AG365" s="77">
        <v>4</v>
      </c>
      <c r="AH365" s="77">
        <v>0</v>
      </c>
      <c r="AI365" s="77">
        <v>0</v>
      </c>
      <c r="AJ365" s="77">
        <v>79</v>
      </c>
      <c r="AK365" s="77">
        <v>317</v>
      </c>
      <c r="AL365" s="77">
        <v>0.33300000000000002</v>
      </c>
      <c r="AM365" s="77">
        <v>0.83</v>
      </c>
      <c r="AN365" s="77">
        <v>0.29099999999999998</v>
      </c>
      <c r="AO365" s="77">
        <v>0.38800000000000001</v>
      </c>
      <c r="AP365" s="77">
        <v>0.67900000000000005</v>
      </c>
      <c r="AQ365" s="77">
        <v>10.89</v>
      </c>
      <c r="AR365" s="77">
        <v>4.74</v>
      </c>
      <c r="AS365" s="77">
        <v>5.21</v>
      </c>
      <c r="AT365" s="77">
        <v>2.2999999999999998</v>
      </c>
      <c r="AU365" s="77">
        <v>16.68</v>
      </c>
    </row>
    <row r="366" spans="1:47" x14ac:dyDescent="0.2">
      <c r="A366" s="77">
        <v>12</v>
      </c>
      <c r="B366" s="78" t="s">
        <v>1247</v>
      </c>
      <c r="C366" s="77" t="s">
        <v>243</v>
      </c>
      <c r="D366" s="77"/>
      <c r="E366" s="77">
        <v>592222</v>
      </c>
      <c r="F366" s="77">
        <v>0</v>
      </c>
      <c r="G366" s="77">
        <v>0</v>
      </c>
      <c r="H366" s="77">
        <v>2.92</v>
      </c>
      <c r="I366" s="77">
        <v>15</v>
      </c>
      <c r="J366" s="77">
        <v>0</v>
      </c>
      <c r="K366" s="77">
        <v>0</v>
      </c>
      <c r="L366" s="77">
        <v>0</v>
      </c>
      <c r="M366" s="77">
        <v>12.1</v>
      </c>
      <c r="N366" s="77">
        <v>14</v>
      </c>
      <c r="O366" s="77">
        <v>4</v>
      </c>
      <c r="P366" s="77">
        <v>4</v>
      </c>
      <c r="Q366" s="77">
        <v>0</v>
      </c>
      <c r="R366" s="77">
        <v>4</v>
      </c>
      <c r="S366" s="77">
        <v>14</v>
      </c>
      <c r="T366" s="77">
        <v>0.28000000000000003</v>
      </c>
      <c r="U366" s="77">
        <v>1.46</v>
      </c>
      <c r="V366" s="77">
        <v>0</v>
      </c>
      <c r="W366" s="77">
        <v>0</v>
      </c>
      <c r="X366" s="77">
        <v>0</v>
      </c>
      <c r="Y366" s="77">
        <v>0</v>
      </c>
      <c r="Z366" s="77">
        <v>5</v>
      </c>
      <c r="AA366" s="77">
        <v>0</v>
      </c>
      <c r="AB366" s="77">
        <v>3</v>
      </c>
      <c r="AC366" s="77">
        <v>14</v>
      </c>
      <c r="AD366" s="77">
        <v>8</v>
      </c>
      <c r="AE366" s="77">
        <v>0</v>
      </c>
      <c r="AF366" s="77">
        <v>1</v>
      </c>
      <c r="AG366" s="77">
        <v>1</v>
      </c>
      <c r="AH366" s="77">
        <v>0</v>
      </c>
      <c r="AI366" s="77">
        <v>0</v>
      </c>
      <c r="AJ366" s="77">
        <v>54</v>
      </c>
      <c r="AK366" s="77">
        <v>209</v>
      </c>
      <c r="AL366" s="77" t="s">
        <v>342</v>
      </c>
      <c r="AM366" s="77">
        <v>1.75</v>
      </c>
      <c r="AN366" s="77">
        <v>0.33300000000000002</v>
      </c>
      <c r="AO366" s="77">
        <v>0.36</v>
      </c>
      <c r="AP366" s="77">
        <v>0.69299999999999995</v>
      </c>
      <c r="AQ366" s="77">
        <v>10.220000000000001</v>
      </c>
      <c r="AR366" s="77">
        <v>2.92</v>
      </c>
      <c r="AS366" s="77">
        <v>10.220000000000001</v>
      </c>
      <c r="AT366" s="77">
        <v>3.5</v>
      </c>
      <c r="AU366" s="77">
        <v>16.95</v>
      </c>
    </row>
    <row r="367" spans="1:47" x14ac:dyDescent="0.2">
      <c r="A367" s="77">
        <v>13</v>
      </c>
      <c r="B367" s="78" t="s">
        <v>1248</v>
      </c>
      <c r="C367" s="77" t="s">
        <v>243</v>
      </c>
      <c r="D367" s="77"/>
      <c r="E367" s="77">
        <v>570810</v>
      </c>
      <c r="F367" s="77">
        <v>3</v>
      </c>
      <c r="G367" s="77">
        <v>0</v>
      </c>
      <c r="H367" s="77">
        <v>3.05</v>
      </c>
      <c r="I367" s="77">
        <v>5</v>
      </c>
      <c r="J367" s="77">
        <v>3</v>
      </c>
      <c r="K367" s="77">
        <v>0</v>
      </c>
      <c r="L367" s="77">
        <v>0</v>
      </c>
      <c r="M367" s="77">
        <v>20.2</v>
      </c>
      <c r="N367" s="77">
        <v>13</v>
      </c>
      <c r="O367" s="77">
        <v>8</v>
      </c>
      <c r="P367" s="77">
        <v>7</v>
      </c>
      <c r="Q367" s="77">
        <v>2</v>
      </c>
      <c r="R367" s="77">
        <v>12</v>
      </c>
      <c r="S367" s="77">
        <v>17</v>
      </c>
      <c r="T367" s="77">
        <v>0.186</v>
      </c>
      <c r="U367" s="77">
        <v>1.21</v>
      </c>
      <c r="V367" s="77">
        <v>0</v>
      </c>
      <c r="W367" s="77">
        <v>0</v>
      </c>
      <c r="X367" s="77">
        <v>1</v>
      </c>
      <c r="Y367" s="77">
        <v>1</v>
      </c>
      <c r="Z367" s="77">
        <v>0</v>
      </c>
      <c r="AA367" s="77">
        <v>0</v>
      </c>
      <c r="AB367" s="77">
        <v>4</v>
      </c>
      <c r="AC367" s="77">
        <v>20</v>
      </c>
      <c r="AD367" s="77">
        <v>20</v>
      </c>
      <c r="AE367" s="77">
        <v>1</v>
      </c>
      <c r="AF367" s="77">
        <v>0</v>
      </c>
      <c r="AG367" s="77">
        <v>4</v>
      </c>
      <c r="AH367" s="77">
        <v>0</v>
      </c>
      <c r="AI367" s="77">
        <v>0</v>
      </c>
      <c r="AJ367" s="77">
        <v>83</v>
      </c>
      <c r="AK367" s="77">
        <v>319</v>
      </c>
      <c r="AL367" s="77">
        <v>1</v>
      </c>
      <c r="AM367" s="77">
        <v>1</v>
      </c>
      <c r="AN367" s="77">
        <v>0.313</v>
      </c>
      <c r="AO367" s="77">
        <v>0.32900000000000001</v>
      </c>
      <c r="AP367" s="77">
        <v>0.64200000000000002</v>
      </c>
      <c r="AQ367" s="77">
        <v>7.4</v>
      </c>
      <c r="AR367" s="77">
        <v>5.23</v>
      </c>
      <c r="AS367" s="77">
        <v>5.66</v>
      </c>
      <c r="AT367" s="77">
        <v>1.42</v>
      </c>
      <c r="AU367" s="77">
        <v>15.44</v>
      </c>
    </row>
    <row r="368" spans="1:47" x14ac:dyDescent="0.2">
      <c r="A368" s="77">
        <v>14</v>
      </c>
      <c r="B368" s="78" t="s">
        <v>934</v>
      </c>
      <c r="C368" s="77" t="s">
        <v>243</v>
      </c>
      <c r="D368" s="77"/>
      <c r="E368" s="77">
        <v>506433</v>
      </c>
      <c r="F368" s="77">
        <v>10</v>
      </c>
      <c r="G368" s="77">
        <v>7</v>
      </c>
      <c r="H368" s="77">
        <v>3.06</v>
      </c>
      <c r="I368" s="77">
        <v>22</v>
      </c>
      <c r="J368" s="77">
        <v>22</v>
      </c>
      <c r="K368" s="77">
        <v>0</v>
      </c>
      <c r="L368" s="77">
        <v>0</v>
      </c>
      <c r="M368" s="77">
        <v>144.1</v>
      </c>
      <c r="N368" s="77">
        <v>133</v>
      </c>
      <c r="O368" s="77">
        <v>54</v>
      </c>
      <c r="P368" s="77">
        <v>49</v>
      </c>
      <c r="Q368" s="77">
        <v>13</v>
      </c>
      <c r="R368" s="77">
        <v>49</v>
      </c>
      <c r="S368" s="77">
        <v>182</v>
      </c>
      <c r="T368" s="77">
        <v>0.24099999999999999</v>
      </c>
      <c r="U368" s="77">
        <v>1.26</v>
      </c>
      <c r="V368" s="77">
        <v>2</v>
      </c>
      <c r="W368" s="77">
        <v>1</v>
      </c>
      <c r="X368" s="77">
        <v>2</v>
      </c>
      <c r="Y368" s="77">
        <v>1</v>
      </c>
      <c r="Z368" s="77">
        <v>0</v>
      </c>
      <c r="AA368" s="77">
        <v>0</v>
      </c>
      <c r="AB368" s="77">
        <v>7</v>
      </c>
      <c r="AC368" s="77">
        <v>97</v>
      </c>
      <c r="AD368" s="77">
        <v>142</v>
      </c>
      <c r="AE368" s="77">
        <v>14</v>
      </c>
      <c r="AF368" s="77">
        <v>1</v>
      </c>
      <c r="AG368" s="77">
        <v>10</v>
      </c>
      <c r="AH368" s="77">
        <v>0</v>
      </c>
      <c r="AI368" s="77">
        <v>0</v>
      </c>
      <c r="AJ368" s="77">
        <v>605</v>
      </c>
      <c r="AK368" s="77">
        <v>2312</v>
      </c>
      <c r="AL368" s="77">
        <v>0.58799999999999997</v>
      </c>
      <c r="AM368" s="77">
        <v>0.68</v>
      </c>
      <c r="AN368" s="77">
        <v>0.30499999999999999</v>
      </c>
      <c r="AO368" s="77">
        <v>0.374</v>
      </c>
      <c r="AP368" s="77">
        <v>0.67900000000000005</v>
      </c>
      <c r="AQ368" s="77">
        <v>11.35</v>
      </c>
      <c r="AR368" s="77">
        <v>3.06</v>
      </c>
      <c r="AS368" s="77">
        <v>8.2899999999999991</v>
      </c>
      <c r="AT368" s="77">
        <v>3.71</v>
      </c>
      <c r="AU368" s="77">
        <v>16.02</v>
      </c>
    </row>
    <row r="369" spans="1:47" x14ac:dyDescent="0.2">
      <c r="A369" s="77">
        <v>15</v>
      </c>
      <c r="B369" s="78" t="s">
        <v>933</v>
      </c>
      <c r="C369" s="77" t="s">
        <v>243</v>
      </c>
      <c r="D369" s="77"/>
      <c r="E369" s="77">
        <v>430630</v>
      </c>
      <c r="F369" s="77">
        <v>1</v>
      </c>
      <c r="G369" s="77">
        <v>1</v>
      </c>
      <c r="H369" s="77">
        <v>3.34</v>
      </c>
      <c r="I369" s="77">
        <v>38</v>
      </c>
      <c r="J369" s="77">
        <v>0</v>
      </c>
      <c r="K369" s="77">
        <v>0</v>
      </c>
      <c r="L369" s="77">
        <v>2</v>
      </c>
      <c r="M369" s="77">
        <v>29.2</v>
      </c>
      <c r="N369" s="77">
        <v>27</v>
      </c>
      <c r="O369" s="77">
        <v>14</v>
      </c>
      <c r="P369" s="77">
        <v>11</v>
      </c>
      <c r="Q369" s="77">
        <v>2</v>
      </c>
      <c r="R369" s="77">
        <v>14</v>
      </c>
      <c r="S369" s="77">
        <v>30</v>
      </c>
      <c r="T369" s="77">
        <v>0.24299999999999999</v>
      </c>
      <c r="U369" s="77">
        <v>1.38</v>
      </c>
      <c r="V369" s="77">
        <v>0</v>
      </c>
      <c r="W369" s="77">
        <v>0</v>
      </c>
      <c r="X369" s="77">
        <v>1</v>
      </c>
      <c r="Y369" s="77">
        <v>1</v>
      </c>
      <c r="Z369" s="77">
        <v>6</v>
      </c>
      <c r="AA369" s="77">
        <v>10</v>
      </c>
      <c r="AB369" s="77">
        <v>2</v>
      </c>
      <c r="AC369" s="77">
        <v>32</v>
      </c>
      <c r="AD369" s="77">
        <v>25</v>
      </c>
      <c r="AE369" s="77">
        <v>2</v>
      </c>
      <c r="AF369" s="77">
        <v>0</v>
      </c>
      <c r="AG369" s="77">
        <v>2</v>
      </c>
      <c r="AH369" s="77">
        <v>0</v>
      </c>
      <c r="AI369" s="77">
        <v>0</v>
      </c>
      <c r="AJ369" s="77">
        <v>129</v>
      </c>
      <c r="AK369" s="77">
        <v>546</v>
      </c>
      <c r="AL369" s="77">
        <v>0.5</v>
      </c>
      <c r="AM369" s="77">
        <v>1.28</v>
      </c>
      <c r="AN369" s="77">
        <v>0.32600000000000001</v>
      </c>
      <c r="AO369" s="77">
        <v>0.36899999999999999</v>
      </c>
      <c r="AP369" s="77">
        <v>0.69499999999999995</v>
      </c>
      <c r="AQ369" s="77">
        <v>9.1</v>
      </c>
      <c r="AR369" s="77">
        <v>4.25</v>
      </c>
      <c r="AS369" s="77">
        <v>8.19</v>
      </c>
      <c r="AT369" s="77">
        <v>2.14</v>
      </c>
      <c r="AU369" s="77">
        <v>18.399999999999999</v>
      </c>
    </row>
    <row r="370" spans="1:47" x14ac:dyDescent="0.2">
      <c r="A370" s="77">
        <v>16</v>
      </c>
      <c r="B370" s="78" t="s">
        <v>874</v>
      </c>
      <c r="C370" s="77" t="s">
        <v>243</v>
      </c>
      <c r="D370" s="77"/>
      <c r="E370" s="77">
        <v>471896</v>
      </c>
      <c r="F370" s="77">
        <v>2</v>
      </c>
      <c r="G370" s="77">
        <v>1</v>
      </c>
      <c r="H370" s="77">
        <v>4</v>
      </c>
      <c r="I370" s="77">
        <v>10</v>
      </c>
      <c r="J370" s="77">
        <v>0</v>
      </c>
      <c r="K370" s="77">
        <v>0</v>
      </c>
      <c r="L370" s="77">
        <v>0</v>
      </c>
      <c r="M370" s="77">
        <v>9</v>
      </c>
      <c r="N370" s="77">
        <v>10</v>
      </c>
      <c r="O370" s="77">
        <v>7</v>
      </c>
      <c r="P370" s="77">
        <v>4</v>
      </c>
      <c r="Q370" s="77">
        <v>1</v>
      </c>
      <c r="R370" s="77">
        <v>3</v>
      </c>
      <c r="S370" s="77">
        <v>3</v>
      </c>
      <c r="T370" s="77">
        <v>0.27800000000000002</v>
      </c>
      <c r="U370" s="77">
        <v>1.44</v>
      </c>
      <c r="V370" s="77">
        <v>0</v>
      </c>
      <c r="W370" s="77">
        <v>0</v>
      </c>
      <c r="X370" s="77">
        <v>2</v>
      </c>
      <c r="Y370" s="77">
        <v>0</v>
      </c>
      <c r="Z370" s="77">
        <v>1</v>
      </c>
      <c r="AA370" s="77">
        <v>0</v>
      </c>
      <c r="AB370" s="77">
        <v>1</v>
      </c>
      <c r="AC370" s="77">
        <v>14</v>
      </c>
      <c r="AD370" s="77">
        <v>10</v>
      </c>
      <c r="AE370" s="77">
        <v>0</v>
      </c>
      <c r="AF370" s="77">
        <v>0</v>
      </c>
      <c r="AG370" s="77">
        <v>0</v>
      </c>
      <c r="AH370" s="77">
        <v>0</v>
      </c>
      <c r="AI370" s="77">
        <v>0</v>
      </c>
      <c r="AJ370" s="77">
        <v>42</v>
      </c>
      <c r="AK370" s="77">
        <v>144</v>
      </c>
      <c r="AL370" s="77">
        <v>0.66700000000000004</v>
      </c>
      <c r="AM370" s="77">
        <v>1.4</v>
      </c>
      <c r="AN370" s="77">
        <v>0.35699999999999998</v>
      </c>
      <c r="AO370" s="77">
        <v>0.38900000000000001</v>
      </c>
      <c r="AP370" s="77">
        <v>0.746</v>
      </c>
      <c r="AQ370" s="77">
        <v>3</v>
      </c>
      <c r="AR370" s="77">
        <v>3</v>
      </c>
      <c r="AS370" s="77">
        <v>10</v>
      </c>
      <c r="AT370" s="77">
        <v>1</v>
      </c>
      <c r="AU370" s="77">
        <v>16</v>
      </c>
    </row>
    <row r="371" spans="1:47" x14ac:dyDescent="0.2">
      <c r="A371" s="77">
        <v>17</v>
      </c>
      <c r="B371" s="78" t="s">
        <v>943</v>
      </c>
      <c r="C371" s="77" t="s">
        <v>243</v>
      </c>
      <c r="D371" s="77"/>
      <c r="E371" s="77">
        <v>457448</v>
      </c>
      <c r="F371" s="77">
        <v>1</v>
      </c>
      <c r="G371" s="77">
        <v>1</v>
      </c>
      <c r="H371" s="77">
        <v>4.1500000000000004</v>
      </c>
      <c r="I371" s="77">
        <v>4</v>
      </c>
      <c r="J371" s="77">
        <v>4</v>
      </c>
      <c r="K371" s="77">
        <v>0</v>
      </c>
      <c r="L371" s="77">
        <v>0</v>
      </c>
      <c r="M371" s="77">
        <v>17.100000000000001</v>
      </c>
      <c r="N371" s="77">
        <v>20</v>
      </c>
      <c r="O371" s="77">
        <v>8</v>
      </c>
      <c r="P371" s="77">
        <v>8</v>
      </c>
      <c r="Q371" s="77">
        <v>1</v>
      </c>
      <c r="R371" s="77">
        <v>12</v>
      </c>
      <c r="S371" s="77">
        <v>10</v>
      </c>
      <c r="T371" s="77">
        <v>0.28599999999999998</v>
      </c>
      <c r="U371" s="77">
        <v>1.85</v>
      </c>
      <c r="V371" s="77">
        <v>0</v>
      </c>
      <c r="W371" s="77">
        <v>0</v>
      </c>
      <c r="X371" s="77">
        <v>1</v>
      </c>
      <c r="Y371" s="77">
        <v>0</v>
      </c>
      <c r="Z371" s="77">
        <v>0</v>
      </c>
      <c r="AA371" s="77">
        <v>0</v>
      </c>
      <c r="AB371" s="77">
        <v>1</v>
      </c>
      <c r="AC371" s="77">
        <v>23</v>
      </c>
      <c r="AD371" s="77">
        <v>18</v>
      </c>
      <c r="AE371" s="77">
        <v>1</v>
      </c>
      <c r="AF371" s="77">
        <v>0</v>
      </c>
      <c r="AG371" s="77">
        <v>0</v>
      </c>
      <c r="AH371" s="77">
        <v>0</v>
      </c>
      <c r="AI371" s="77">
        <v>0</v>
      </c>
      <c r="AJ371" s="77">
        <v>84</v>
      </c>
      <c r="AK371" s="77">
        <v>343</v>
      </c>
      <c r="AL371" s="77">
        <v>0.5</v>
      </c>
      <c r="AM371" s="77">
        <v>1.28</v>
      </c>
      <c r="AN371" s="77">
        <v>0.39800000000000002</v>
      </c>
      <c r="AO371" s="77">
        <v>0.38600000000000001</v>
      </c>
      <c r="AP371" s="77">
        <v>0.78300000000000003</v>
      </c>
      <c r="AQ371" s="77">
        <v>5.19</v>
      </c>
      <c r="AR371" s="77">
        <v>6.23</v>
      </c>
      <c r="AS371" s="77">
        <v>10.38</v>
      </c>
      <c r="AT371" s="77">
        <v>0.83</v>
      </c>
      <c r="AU371" s="77">
        <v>19.79</v>
      </c>
    </row>
    <row r="372" spans="1:47" x14ac:dyDescent="0.2">
      <c r="A372" s="77">
        <v>17</v>
      </c>
      <c r="B372" s="78" t="s">
        <v>1249</v>
      </c>
      <c r="C372" s="77" t="s">
        <v>243</v>
      </c>
      <c r="D372" s="77"/>
      <c r="E372" s="77">
        <v>594985</v>
      </c>
      <c r="F372" s="77">
        <v>0</v>
      </c>
      <c r="G372" s="77">
        <v>0</v>
      </c>
      <c r="H372" s="77">
        <v>4.1500000000000004</v>
      </c>
      <c r="I372" s="77">
        <v>8</v>
      </c>
      <c r="J372" s="77">
        <v>0</v>
      </c>
      <c r="K372" s="77">
        <v>0</v>
      </c>
      <c r="L372" s="77">
        <v>0</v>
      </c>
      <c r="M372" s="77">
        <v>8.1999999999999993</v>
      </c>
      <c r="N372" s="77">
        <v>10</v>
      </c>
      <c r="O372" s="77">
        <v>4</v>
      </c>
      <c r="P372" s="77">
        <v>4</v>
      </c>
      <c r="Q372" s="77">
        <v>0</v>
      </c>
      <c r="R372" s="77">
        <v>4</v>
      </c>
      <c r="S372" s="77">
        <v>7</v>
      </c>
      <c r="T372" s="77">
        <v>0.313</v>
      </c>
      <c r="U372" s="77">
        <v>1.62</v>
      </c>
      <c r="V372" s="77">
        <v>0</v>
      </c>
      <c r="W372" s="77">
        <v>0</v>
      </c>
      <c r="X372" s="77">
        <v>0</v>
      </c>
      <c r="Y372" s="77">
        <v>3</v>
      </c>
      <c r="Z372" s="77">
        <v>4</v>
      </c>
      <c r="AA372" s="77">
        <v>0</v>
      </c>
      <c r="AB372" s="77">
        <v>1</v>
      </c>
      <c r="AC372" s="77">
        <v>14</v>
      </c>
      <c r="AD372" s="77">
        <v>4</v>
      </c>
      <c r="AE372" s="77">
        <v>0</v>
      </c>
      <c r="AF372" s="77">
        <v>0</v>
      </c>
      <c r="AG372" s="77">
        <v>3</v>
      </c>
      <c r="AH372" s="77">
        <v>0</v>
      </c>
      <c r="AI372" s="77">
        <v>0</v>
      </c>
      <c r="AJ372" s="77">
        <v>39</v>
      </c>
      <c r="AK372" s="77">
        <v>145</v>
      </c>
      <c r="AL372" s="77" t="s">
        <v>342</v>
      </c>
      <c r="AM372" s="77">
        <v>3.5</v>
      </c>
      <c r="AN372" s="77">
        <v>0.36799999999999999</v>
      </c>
      <c r="AO372" s="77">
        <v>0.375</v>
      </c>
      <c r="AP372" s="77">
        <v>0.74299999999999999</v>
      </c>
      <c r="AQ372" s="77">
        <v>7.27</v>
      </c>
      <c r="AR372" s="77">
        <v>4.1500000000000004</v>
      </c>
      <c r="AS372" s="77">
        <v>10.38</v>
      </c>
      <c r="AT372" s="77">
        <v>1.75</v>
      </c>
      <c r="AU372" s="77">
        <v>16.73</v>
      </c>
    </row>
    <row r="373" spans="1:47" x14ac:dyDescent="0.2">
      <c r="A373" s="77">
        <v>19</v>
      </c>
      <c r="B373" s="78" t="s">
        <v>930</v>
      </c>
      <c r="C373" s="77" t="s">
        <v>243</v>
      </c>
      <c r="D373" s="77"/>
      <c r="E373" s="77">
        <v>425840</v>
      </c>
      <c r="F373" s="77">
        <v>2</v>
      </c>
      <c r="G373" s="77">
        <v>9</v>
      </c>
      <c r="H373" s="77">
        <v>4.32</v>
      </c>
      <c r="I373" s="77">
        <v>73</v>
      </c>
      <c r="J373" s="77">
        <v>0</v>
      </c>
      <c r="K373" s="77">
        <v>2</v>
      </c>
      <c r="L373" s="77">
        <v>9</v>
      </c>
      <c r="M373" s="77">
        <v>66.2</v>
      </c>
      <c r="N373" s="77">
        <v>66</v>
      </c>
      <c r="O373" s="77">
        <v>33</v>
      </c>
      <c r="P373" s="77">
        <v>32</v>
      </c>
      <c r="Q373" s="77">
        <v>6</v>
      </c>
      <c r="R373" s="77">
        <v>23</v>
      </c>
      <c r="S373" s="77">
        <v>63</v>
      </c>
      <c r="T373" s="77">
        <v>0.25700000000000001</v>
      </c>
      <c r="U373" s="77">
        <v>1.34</v>
      </c>
      <c r="V373" s="77">
        <v>0</v>
      </c>
      <c r="W373" s="77">
        <v>0</v>
      </c>
      <c r="X373" s="77">
        <v>3</v>
      </c>
      <c r="Y373" s="77">
        <v>3</v>
      </c>
      <c r="Z373" s="77">
        <v>18</v>
      </c>
      <c r="AA373" s="77">
        <v>19</v>
      </c>
      <c r="AB373" s="77">
        <v>5</v>
      </c>
      <c r="AC373" s="77">
        <v>54</v>
      </c>
      <c r="AD373" s="77">
        <v>77</v>
      </c>
      <c r="AE373" s="77">
        <v>4</v>
      </c>
      <c r="AF373" s="77">
        <v>2</v>
      </c>
      <c r="AG373" s="77">
        <v>3</v>
      </c>
      <c r="AH373" s="77">
        <v>1</v>
      </c>
      <c r="AI373" s="77">
        <v>1</v>
      </c>
      <c r="AJ373" s="77">
        <v>286</v>
      </c>
      <c r="AK373" s="77">
        <v>1081</v>
      </c>
      <c r="AL373" s="77">
        <v>0.182</v>
      </c>
      <c r="AM373" s="77">
        <v>0.7</v>
      </c>
      <c r="AN373" s="77">
        <v>0.32400000000000001</v>
      </c>
      <c r="AO373" s="77">
        <v>0.38900000000000001</v>
      </c>
      <c r="AP373" s="77">
        <v>0.71299999999999997</v>
      </c>
      <c r="AQ373" s="77">
        <v>8.51</v>
      </c>
      <c r="AR373" s="77">
        <v>3.11</v>
      </c>
      <c r="AS373" s="77">
        <v>8.91</v>
      </c>
      <c r="AT373" s="77">
        <v>2.74</v>
      </c>
      <c r="AU373" s="77">
        <v>16.22</v>
      </c>
    </row>
    <row r="374" spans="1:47" x14ac:dyDescent="0.2">
      <c r="A374" s="77">
        <v>19</v>
      </c>
      <c r="B374" s="78" t="s">
        <v>1250</v>
      </c>
      <c r="C374" s="77" t="s">
        <v>243</v>
      </c>
      <c r="D374" s="77"/>
      <c r="E374" s="77">
        <v>457754</v>
      </c>
      <c r="F374" s="77">
        <v>0</v>
      </c>
      <c r="G374" s="77">
        <v>0</v>
      </c>
      <c r="H374" s="77">
        <v>4.32</v>
      </c>
      <c r="I374" s="77">
        <v>9</v>
      </c>
      <c r="J374" s="77">
        <v>0</v>
      </c>
      <c r="K374" s="77">
        <v>0</v>
      </c>
      <c r="L374" s="77">
        <v>0</v>
      </c>
      <c r="M374" s="77">
        <v>8.1</v>
      </c>
      <c r="N374" s="77">
        <v>13</v>
      </c>
      <c r="O374" s="77">
        <v>5</v>
      </c>
      <c r="P374" s="77">
        <v>4</v>
      </c>
      <c r="Q374" s="77">
        <v>0</v>
      </c>
      <c r="R374" s="77">
        <v>5</v>
      </c>
      <c r="S374" s="77">
        <v>9</v>
      </c>
      <c r="T374" s="77">
        <v>0.35099999999999998</v>
      </c>
      <c r="U374" s="77">
        <v>2.16</v>
      </c>
      <c r="V374" s="77">
        <v>0</v>
      </c>
      <c r="W374" s="77">
        <v>0</v>
      </c>
      <c r="X374" s="77">
        <v>1</v>
      </c>
      <c r="Y374" s="77">
        <v>0</v>
      </c>
      <c r="Z374" s="77">
        <v>3</v>
      </c>
      <c r="AA374" s="77">
        <v>1</v>
      </c>
      <c r="AB374" s="77">
        <v>1</v>
      </c>
      <c r="AC374" s="77">
        <v>7</v>
      </c>
      <c r="AD374" s="77">
        <v>8</v>
      </c>
      <c r="AE374" s="77">
        <v>2</v>
      </c>
      <c r="AF374" s="77">
        <v>0</v>
      </c>
      <c r="AG374" s="77">
        <v>2</v>
      </c>
      <c r="AH374" s="77">
        <v>0</v>
      </c>
      <c r="AI374" s="77">
        <v>0</v>
      </c>
      <c r="AJ374" s="77">
        <v>43</v>
      </c>
      <c r="AK374" s="77">
        <v>164</v>
      </c>
      <c r="AL374" s="77" t="s">
        <v>342</v>
      </c>
      <c r="AM374" s="77">
        <v>0.88</v>
      </c>
      <c r="AN374" s="77">
        <v>0.442</v>
      </c>
      <c r="AO374" s="77">
        <v>0.378</v>
      </c>
      <c r="AP374" s="77">
        <v>0.82</v>
      </c>
      <c r="AQ374" s="77">
        <v>9.7200000000000006</v>
      </c>
      <c r="AR374" s="77">
        <v>5.4</v>
      </c>
      <c r="AS374" s="77">
        <v>14.04</v>
      </c>
      <c r="AT374" s="77">
        <v>1.8</v>
      </c>
      <c r="AU374" s="77">
        <v>19.68</v>
      </c>
    </row>
    <row r="375" spans="1:47" x14ac:dyDescent="0.2">
      <c r="A375" s="77">
        <v>21</v>
      </c>
      <c r="B375" s="78" t="s">
        <v>940</v>
      </c>
      <c r="C375" s="77" t="s">
        <v>243</v>
      </c>
      <c r="D375" s="77"/>
      <c r="E375" s="77">
        <v>519344</v>
      </c>
      <c r="F375" s="77">
        <v>5</v>
      </c>
      <c r="G375" s="77">
        <v>11</v>
      </c>
      <c r="H375" s="77">
        <v>4.3600000000000003</v>
      </c>
      <c r="I375" s="77">
        <v>23</v>
      </c>
      <c r="J375" s="77">
        <v>22</v>
      </c>
      <c r="K375" s="77">
        <v>0</v>
      </c>
      <c r="L375" s="77">
        <v>0</v>
      </c>
      <c r="M375" s="77">
        <v>126</v>
      </c>
      <c r="N375" s="77">
        <v>128</v>
      </c>
      <c r="O375" s="77">
        <v>66</v>
      </c>
      <c r="P375" s="77">
        <v>61</v>
      </c>
      <c r="Q375" s="77">
        <v>15</v>
      </c>
      <c r="R375" s="77">
        <v>44</v>
      </c>
      <c r="S375" s="77">
        <v>56</v>
      </c>
      <c r="T375" s="77">
        <v>0.26700000000000002</v>
      </c>
      <c r="U375" s="77">
        <v>1.37</v>
      </c>
      <c r="V375" s="77">
        <v>0</v>
      </c>
      <c r="W375" s="77">
        <v>0</v>
      </c>
      <c r="X375" s="77">
        <v>7</v>
      </c>
      <c r="Y375" s="77">
        <v>2</v>
      </c>
      <c r="Z375" s="77">
        <v>1</v>
      </c>
      <c r="AA375" s="77">
        <v>0</v>
      </c>
      <c r="AB375" s="77">
        <v>11</v>
      </c>
      <c r="AC375" s="77">
        <v>145</v>
      </c>
      <c r="AD375" s="77">
        <v>157</v>
      </c>
      <c r="AE375" s="77">
        <v>1</v>
      </c>
      <c r="AF375" s="77">
        <v>0</v>
      </c>
      <c r="AG375" s="77">
        <v>4</v>
      </c>
      <c r="AH375" s="77">
        <v>6</v>
      </c>
      <c r="AI375" s="77">
        <v>4</v>
      </c>
      <c r="AJ375" s="77">
        <v>537</v>
      </c>
      <c r="AK375" s="77">
        <v>2029</v>
      </c>
      <c r="AL375" s="77">
        <v>0.313</v>
      </c>
      <c r="AM375" s="77">
        <v>0.92</v>
      </c>
      <c r="AN375" s="77">
        <v>0.33500000000000002</v>
      </c>
      <c r="AO375" s="77">
        <v>0.438</v>
      </c>
      <c r="AP375" s="77">
        <v>0.77400000000000002</v>
      </c>
      <c r="AQ375" s="77">
        <v>4</v>
      </c>
      <c r="AR375" s="77">
        <v>3.14</v>
      </c>
      <c r="AS375" s="77">
        <v>9.14</v>
      </c>
      <c r="AT375" s="77">
        <v>1.27</v>
      </c>
      <c r="AU375" s="77">
        <v>16.100000000000001</v>
      </c>
    </row>
    <row r="376" spans="1:47" x14ac:dyDescent="0.2">
      <c r="A376" s="77">
        <v>22</v>
      </c>
      <c r="B376" s="78" t="s">
        <v>937</v>
      </c>
      <c r="C376" s="77" t="s">
        <v>243</v>
      </c>
      <c r="D376" s="77"/>
      <c r="E376" s="77">
        <v>527048</v>
      </c>
      <c r="F376" s="77">
        <v>4</v>
      </c>
      <c r="G376" s="77">
        <v>3</v>
      </c>
      <c r="H376" s="77">
        <v>4.38</v>
      </c>
      <c r="I376" s="77">
        <v>8</v>
      </c>
      <c r="J376" s="77">
        <v>8</v>
      </c>
      <c r="K376" s="77">
        <v>0</v>
      </c>
      <c r="L376" s="77">
        <v>0</v>
      </c>
      <c r="M376" s="77">
        <v>51.1</v>
      </c>
      <c r="N376" s="77">
        <v>50</v>
      </c>
      <c r="O376" s="77">
        <v>25</v>
      </c>
      <c r="P376" s="77">
        <v>25</v>
      </c>
      <c r="Q376" s="77">
        <v>3</v>
      </c>
      <c r="R376" s="77">
        <v>19</v>
      </c>
      <c r="S376" s="77">
        <v>35</v>
      </c>
      <c r="T376" s="77">
        <v>0.26900000000000002</v>
      </c>
      <c r="U376" s="77">
        <v>1.34</v>
      </c>
      <c r="V376" s="77">
        <v>2</v>
      </c>
      <c r="W376" s="77">
        <v>2</v>
      </c>
      <c r="X376" s="77">
        <v>1</v>
      </c>
      <c r="Y376" s="77">
        <v>1</v>
      </c>
      <c r="Z376" s="77">
        <v>0</v>
      </c>
      <c r="AA376" s="77">
        <v>0</v>
      </c>
      <c r="AB376" s="77">
        <v>13</v>
      </c>
      <c r="AC376" s="77">
        <v>66</v>
      </c>
      <c r="AD376" s="77">
        <v>36</v>
      </c>
      <c r="AE376" s="77">
        <v>1</v>
      </c>
      <c r="AF376" s="77">
        <v>0</v>
      </c>
      <c r="AG376" s="77">
        <v>0</v>
      </c>
      <c r="AH376" s="77">
        <v>4</v>
      </c>
      <c r="AI376" s="77">
        <v>1</v>
      </c>
      <c r="AJ376" s="77">
        <v>207</v>
      </c>
      <c r="AK376" s="77">
        <v>777</v>
      </c>
      <c r="AL376" s="77">
        <v>0.57099999999999995</v>
      </c>
      <c r="AM376" s="77">
        <v>1.83</v>
      </c>
      <c r="AN376" s="77">
        <v>0.34</v>
      </c>
      <c r="AO376" s="77">
        <v>0.40300000000000002</v>
      </c>
      <c r="AP376" s="77">
        <v>0.74299999999999999</v>
      </c>
      <c r="AQ376" s="77">
        <v>6.14</v>
      </c>
      <c r="AR376" s="77">
        <v>3.33</v>
      </c>
      <c r="AS376" s="77">
        <v>8.77</v>
      </c>
      <c r="AT376" s="77">
        <v>1.84</v>
      </c>
      <c r="AU376" s="77">
        <v>15.14</v>
      </c>
    </row>
    <row r="377" spans="1:47" x14ac:dyDescent="0.2">
      <c r="A377" s="77">
        <v>23</v>
      </c>
      <c r="B377" s="78" t="s">
        <v>1251</v>
      </c>
      <c r="C377" s="77" t="s">
        <v>243</v>
      </c>
      <c r="D377" s="77"/>
      <c r="E377" s="77">
        <v>502264</v>
      </c>
      <c r="F377" s="77">
        <v>0</v>
      </c>
      <c r="G377" s="77">
        <v>0</v>
      </c>
      <c r="H377" s="77">
        <v>4.5</v>
      </c>
      <c r="I377" s="77">
        <v>7</v>
      </c>
      <c r="J377" s="77">
        <v>0</v>
      </c>
      <c r="K377" s="77">
        <v>0</v>
      </c>
      <c r="L377" s="77">
        <v>0</v>
      </c>
      <c r="M377" s="77">
        <v>10</v>
      </c>
      <c r="N377" s="77">
        <v>11</v>
      </c>
      <c r="O377" s="77">
        <v>5</v>
      </c>
      <c r="P377" s="77">
        <v>5</v>
      </c>
      <c r="Q377" s="77">
        <v>2</v>
      </c>
      <c r="R377" s="77">
        <v>5</v>
      </c>
      <c r="S377" s="77">
        <v>9</v>
      </c>
      <c r="T377" s="77">
        <v>0.28899999999999998</v>
      </c>
      <c r="U377" s="77">
        <v>1.6</v>
      </c>
      <c r="V377" s="77">
        <v>0</v>
      </c>
      <c r="W377" s="77">
        <v>0</v>
      </c>
      <c r="X377" s="77">
        <v>2</v>
      </c>
      <c r="Y377" s="77">
        <v>0</v>
      </c>
      <c r="Z377" s="77">
        <v>2</v>
      </c>
      <c r="AA377" s="77">
        <v>0</v>
      </c>
      <c r="AB377" s="77">
        <v>3</v>
      </c>
      <c r="AC377" s="77">
        <v>9</v>
      </c>
      <c r="AD377" s="77">
        <v>9</v>
      </c>
      <c r="AE377" s="77">
        <v>1</v>
      </c>
      <c r="AF377" s="77">
        <v>0</v>
      </c>
      <c r="AG377" s="77">
        <v>0</v>
      </c>
      <c r="AH377" s="77">
        <v>0</v>
      </c>
      <c r="AI377" s="77">
        <v>0</v>
      </c>
      <c r="AJ377" s="77">
        <v>45</v>
      </c>
      <c r="AK377" s="77">
        <v>182</v>
      </c>
      <c r="AL377" s="77" t="s">
        <v>342</v>
      </c>
      <c r="AM377" s="77">
        <v>1</v>
      </c>
      <c r="AN377" s="77">
        <v>0.4</v>
      </c>
      <c r="AO377" s="77">
        <v>0.47399999999999998</v>
      </c>
      <c r="AP377" s="77">
        <v>0.874</v>
      </c>
      <c r="AQ377" s="77">
        <v>8.1</v>
      </c>
      <c r="AR377" s="77">
        <v>4.5</v>
      </c>
      <c r="AS377" s="77">
        <v>9.9</v>
      </c>
      <c r="AT377" s="77">
        <v>1.8</v>
      </c>
      <c r="AU377" s="77">
        <v>18.2</v>
      </c>
    </row>
    <row r="378" spans="1:47" x14ac:dyDescent="0.2">
      <c r="A378" s="77">
        <v>24</v>
      </c>
      <c r="B378" s="78" t="s">
        <v>1252</v>
      </c>
      <c r="C378" s="77" t="s">
        <v>243</v>
      </c>
      <c r="D378" s="77"/>
      <c r="E378" s="77">
        <v>607259</v>
      </c>
      <c r="F378" s="77">
        <v>5</v>
      </c>
      <c r="G378" s="77">
        <v>12</v>
      </c>
      <c r="H378" s="77">
        <v>4.55</v>
      </c>
      <c r="I378" s="77">
        <v>29</v>
      </c>
      <c r="J378" s="77">
        <v>24</v>
      </c>
      <c r="K378" s="77">
        <v>0</v>
      </c>
      <c r="L378" s="77">
        <v>0</v>
      </c>
      <c r="M378" s="77">
        <v>140.1</v>
      </c>
      <c r="N378" s="77">
        <v>150</v>
      </c>
      <c r="O378" s="77">
        <v>79</v>
      </c>
      <c r="P378" s="77">
        <v>71</v>
      </c>
      <c r="Q378" s="77">
        <v>18</v>
      </c>
      <c r="R378" s="77">
        <v>55</v>
      </c>
      <c r="S378" s="77">
        <v>77</v>
      </c>
      <c r="T378" s="77">
        <v>0.27500000000000002</v>
      </c>
      <c r="U378" s="77">
        <v>1.46</v>
      </c>
      <c r="V378" s="77">
        <v>0</v>
      </c>
      <c r="W378" s="77">
        <v>0</v>
      </c>
      <c r="X378" s="77">
        <v>3</v>
      </c>
      <c r="Y378" s="77">
        <v>1</v>
      </c>
      <c r="Z378" s="77">
        <v>3</v>
      </c>
      <c r="AA378" s="77">
        <v>2</v>
      </c>
      <c r="AB378" s="77">
        <v>11</v>
      </c>
      <c r="AC378" s="77">
        <v>115</v>
      </c>
      <c r="AD378" s="77">
        <v>210</v>
      </c>
      <c r="AE378" s="77">
        <v>7</v>
      </c>
      <c r="AF378" s="77">
        <v>0</v>
      </c>
      <c r="AG378" s="77">
        <v>4</v>
      </c>
      <c r="AH378" s="77">
        <v>4</v>
      </c>
      <c r="AI378" s="77">
        <v>1</v>
      </c>
      <c r="AJ378" s="77">
        <v>610</v>
      </c>
      <c r="AK378" s="77">
        <v>2406</v>
      </c>
      <c r="AL378" s="77">
        <v>0.29399999999999998</v>
      </c>
      <c r="AM378" s="77">
        <v>0.55000000000000004</v>
      </c>
      <c r="AN378" s="77">
        <v>0.34200000000000003</v>
      </c>
      <c r="AO378" s="77">
        <v>0.45300000000000001</v>
      </c>
      <c r="AP378" s="77">
        <v>0.79500000000000004</v>
      </c>
      <c r="AQ378" s="77">
        <v>4.9400000000000004</v>
      </c>
      <c r="AR378" s="77">
        <v>3.53</v>
      </c>
      <c r="AS378" s="77">
        <v>9.6199999999999992</v>
      </c>
      <c r="AT378" s="77">
        <v>1.4</v>
      </c>
      <c r="AU378" s="77">
        <v>17.14</v>
      </c>
    </row>
    <row r="379" spans="1:47" x14ac:dyDescent="0.2">
      <c r="A379" s="77">
        <v>25</v>
      </c>
      <c r="B379" s="78" t="s">
        <v>1253</v>
      </c>
      <c r="C379" s="77" t="s">
        <v>243</v>
      </c>
      <c r="D379" s="77"/>
      <c r="E379" s="77">
        <v>407890</v>
      </c>
      <c r="F379" s="77">
        <v>10</v>
      </c>
      <c r="G379" s="77">
        <v>14</v>
      </c>
      <c r="H379" s="77">
        <v>5.18</v>
      </c>
      <c r="I379" s="77">
        <v>29</v>
      </c>
      <c r="J379" s="77">
        <v>29</v>
      </c>
      <c r="K379" s="77">
        <v>0</v>
      </c>
      <c r="L379" s="77">
        <v>0</v>
      </c>
      <c r="M379" s="77">
        <v>170.1</v>
      </c>
      <c r="N379" s="77">
        <v>211</v>
      </c>
      <c r="O379" s="77">
        <v>107</v>
      </c>
      <c r="P379" s="77">
        <v>98</v>
      </c>
      <c r="Q379" s="77">
        <v>25</v>
      </c>
      <c r="R379" s="77">
        <v>48</v>
      </c>
      <c r="S379" s="77">
        <v>133</v>
      </c>
      <c r="T379" s="77">
        <v>0.30399999999999999</v>
      </c>
      <c r="U379" s="77">
        <v>1.52</v>
      </c>
      <c r="V379" s="77">
        <v>2</v>
      </c>
      <c r="W379" s="77">
        <v>1</v>
      </c>
      <c r="X379" s="77">
        <v>8</v>
      </c>
      <c r="Y379" s="77">
        <v>5</v>
      </c>
      <c r="Z379" s="77">
        <v>0</v>
      </c>
      <c r="AA379" s="77">
        <v>0</v>
      </c>
      <c r="AB379" s="77">
        <v>7</v>
      </c>
      <c r="AC379" s="77">
        <v>134</v>
      </c>
      <c r="AD379" s="77">
        <v>228</v>
      </c>
      <c r="AE379" s="77">
        <v>3</v>
      </c>
      <c r="AF379" s="77">
        <v>1</v>
      </c>
      <c r="AG379" s="77">
        <v>18</v>
      </c>
      <c r="AH379" s="77">
        <v>8</v>
      </c>
      <c r="AI379" s="77">
        <v>0</v>
      </c>
      <c r="AJ379" s="77">
        <v>762</v>
      </c>
      <c r="AK379" s="77">
        <v>2802</v>
      </c>
      <c r="AL379" s="77">
        <v>0.41699999999999998</v>
      </c>
      <c r="AM379" s="77">
        <v>0.59</v>
      </c>
      <c r="AN379" s="77">
        <v>0.35199999999999998</v>
      </c>
      <c r="AO379" s="77">
        <v>0.48799999999999999</v>
      </c>
      <c r="AP379" s="77">
        <v>0.84</v>
      </c>
      <c r="AQ379" s="77">
        <v>7.03</v>
      </c>
      <c r="AR379" s="77">
        <v>2.54</v>
      </c>
      <c r="AS379" s="77">
        <v>11.15</v>
      </c>
      <c r="AT379" s="77">
        <v>2.77</v>
      </c>
      <c r="AU379" s="77">
        <v>16.45</v>
      </c>
    </row>
    <row r="380" spans="1:47" x14ac:dyDescent="0.2">
      <c r="A380" s="77">
        <v>26</v>
      </c>
      <c r="B380" s="78" t="s">
        <v>483</v>
      </c>
      <c r="C380" s="77" t="s">
        <v>243</v>
      </c>
      <c r="D380" s="77"/>
      <c r="E380" s="77">
        <v>435044</v>
      </c>
      <c r="F380" s="77">
        <v>3</v>
      </c>
      <c r="G380" s="77">
        <v>4</v>
      </c>
      <c r="H380" s="77">
        <v>5.47</v>
      </c>
      <c r="I380" s="77">
        <v>25</v>
      </c>
      <c r="J380" s="77">
        <v>8</v>
      </c>
      <c r="K380" s="77">
        <v>0</v>
      </c>
      <c r="L380" s="77">
        <v>0</v>
      </c>
      <c r="M380" s="77">
        <v>80.2</v>
      </c>
      <c r="N380" s="77">
        <v>82</v>
      </c>
      <c r="O380" s="77">
        <v>49</v>
      </c>
      <c r="P380" s="77">
        <v>49</v>
      </c>
      <c r="Q380" s="77">
        <v>15</v>
      </c>
      <c r="R380" s="77">
        <v>14</v>
      </c>
      <c r="S380" s="77">
        <v>55</v>
      </c>
      <c r="T380" s="77">
        <v>0.26200000000000001</v>
      </c>
      <c r="U380" s="77">
        <v>1.19</v>
      </c>
      <c r="V380" s="77">
        <v>0</v>
      </c>
      <c r="W380" s="77">
        <v>0</v>
      </c>
      <c r="X380" s="77">
        <v>2</v>
      </c>
      <c r="Y380" s="77">
        <v>3</v>
      </c>
      <c r="Z380" s="77">
        <v>13</v>
      </c>
      <c r="AA380" s="77">
        <v>0</v>
      </c>
      <c r="AB380" s="77">
        <v>5</v>
      </c>
      <c r="AC380" s="77">
        <v>59</v>
      </c>
      <c r="AD380" s="77">
        <v>120</v>
      </c>
      <c r="AE380" s="77">
        <v>0</v>
      </c>
      <c r="AF380" s="77">
        <v>0</v>
      </c>
      <c r="AG380" s="77">
        <v>5</v>
      </c>
      <c r="AH380" s="77">
        <v>2</v>
      </c>
      <c r="AI380" s="77">
        <v>0</v>
      </c>
      <c r="AJ380" s="77">
        <v>332</v>
      </c>
      <c r="AK380" s="77">
        <v>1193</v>
      </c>
      <c r="AL380" s="77">
        <v>0.42899999999999999</v>
      </c>
      <c r="AM380" s="77">
        <v>0.49</v>
      </c>
      <c r="AN380" s="77">
        <v>0.29499999999999998</v>
      </c>
      <c r="AO380" s="77">
        <v>0.495</v>
      </c>
      <c r="AP380" s="77">
        <v>0.79</v>
      </c>
      <c r="AQ380" s="77">
        <v>6.14</v>
      </c>
      <c r="AR380" s="77">
        <v>1.56</v>
      </c>
      <c r="AS380" s="77">
        <v>9.15</v>
      </c>
      <c r="AT380" s="77">
        <v>3.93</v>
      </c>
      <c r="AU380" s="77">
        <v>14.79</v>
      </c>
    </row>
    <row r="381" spans="1:47" x14ac:dyDescent="0.2">
      <c r="A381" s="77">
        <v>27</v>
      </c>
      <c r="B381" s="78" t="s">
        <v>1254</v>
      </c>
      <c r="C381" s="77" t="s">
        <v>243</v>
      </c>
      <c r="D381" s="77"/>
      <c r="E381" s="77">
        <v>519145</v>
      </c>
      <c r="F381" s="77">
        <v>2</v>
      </c>
      <c r="G381" s="77">
        <v>1</v>
      </c>
      <c r="H381" s="77">
        <v>5.91</v>
      </c>
      <c r="I381" s="77">
        <v>26</v>
      </c>
      <c r="J381" s="77">
        <v>0</v>
      </c>
      <c r="K381" s="77">
        <v>0</v>
      </c>
      <c r="L381" s="77">
        <v>1</v>
      </c>
      <c r="M381" s="77">
        <v>21.1</v>
      </c>
      <c r="N381" s="77">
        <v>30</v>
      </c>
      <c r="O381" s="77">
        <v>14</v>
      </c>
      <c r="P381" s="77">
        <v>14</v>
      </c>
      <c r="Q381" s="77">
        <v>2</v>
      </c>
      <c r="R381" s="77">
        <v>7</v>
      </c>
      <c r="S381" s="77">
        <v>21</v>
      </c>
      <c r="T381" s="77">
        <v>0.33700000000000002</v>
      </c>
      <c r="U381" s="77">
        <v>1.73</v>
      </c>
      <c r="V381" s="77">
        <v>0</v>
      </c>
      <c r="W381" s="77">
        <v>0</v>
      </c>
      <c r="X381" s="77">
        <v>1</v>
      </c>
      <c r="Y381" s="77">
        <v>1</v>
      </c>
      <c r="Z381" s="77">
        <v>2</v>
      </c>
      <c r="AA381" s="77">
        <v>4</v>
      </c>
      <c r="AB381" s="77">
        <v>1</v>
      </c>
      <c r="AC381" s="77">
        <v>20</v>
      </c>
      <c r="AD381" s="77">
        <v>18</v>
      </c>
      <c r="AE381" s="77">
        <v>1</v>
      </c>
      <c r="AF381" s="77">
        <v>0</v>
      </c>
      <c r="AG381" s="77">
        <v>3</v>
      </c>
      <c r="AH381" s="77">
        <v>3</v>
      </c>
      <c r="AI381" s="77">
        <v>0</v>
      </c>
      <c r="AJ381" s="77">
        <v>97</v>
      </c>
      <c r="AK381" s="77">
        <v>369</v>
      </c>
      <c r="AL381" s="77">
        <v>0.66700000000000004</v>
      </c>
      <c r="AM381" s="77">
        <v>1.1100000000000001</v>
      </c>
      <c r="AN381" s="77">
        <v>0.39200000000000002</v>
      </c>
      <c r="AO381" s="77">
        <v>0.51700000000000002</v>
      </c>
      <c r="AP381" s="77">
        <v>0.90900000000000003</v>
      </c>
      <c r="AQ381" s="77">
        <v>8.86</v>
      </c>
      <c r="AR381" s="77">
        <v>2.95</v>
      </c>
      <c r="AS381" s="77">
        <v>12.66</v>
      </c>
      <c r="AT381" s="77">
        <v>3</v>
      </c>
      <c r="AU381" s="77">
        <v>17.3</v>
      </c>
    </row>
    <row r="382" spans="1:47" x14ac:dyDescent="0.2">
      <c r="A382" s="77">
        <v>28</v>
      </c>
      <c r="B382" s="78" t="s">
        <v>887</v>
      </c>
      <c r="C382" s="77" t="s">
        <v>243</v>
      </c>
      <c r="D382" s="77"/>
      <c r="E382" s="77">
        <v>434578</v>
      </c>
      <c r="F382" s="77">
        <v>0</v>
      </c>
      <c r="G382" s="77">
        <v>5</v>
      </c>
      <c r="H382" s="77">
        <v>6.13</v>
      </c>
      <c r="I382" s="77">
        <v>8</v>
      </c>
      <c r="J382" s="77">
        <v>8</v>
      </c>
      <c r="K382" s="77">
        <v>0</v>
      </c>
      <c r="L382" s="77">
        <v>0</v>
      </c>
      <c r="M382" s="77">
        <v>39.200000000000003</v>
      </c>
      <c r="N382" s="77">
        <v>62</v>
      </c>
      <c r="O382" s="77">
        <v>32</v>
      </c>
      <c r="P382" s="77">
        <v>27</v>
      </c>
      <c r="Q382" s="77">
        <v>8</v>
      </c>
      <c r="R382" s="77">
        <v>20</v>
      </c>
      <c r="S382" s="77">
        <v>22</v>
      </c>
      <c r="T382" s="77">
        <v>0.35599999999999998</v>
      </c>
      <c r="U382" s="77">
        <v>2.0699999999999998</v>
      </c>
      <c r="V382" s="77">
        <v>0</v>
      </c>
      <c r="W382" s="77">
        <v>0</v>
      </c>
      <c r="X382" s="77">
        <v>1</v>
      </c>
      <c r="Y382" s="77">
        <v>0</v>
      </c>
      <c r="Z382" s="77">
        <v>0</v>
      </c>
      <c r="AA382" s="77">
        <v>0</v>
      </c>
      <c r="AB382" s="77">
        <v>5</v>
      </c>
      <c r="AC382" s="77">
        <v>47</v>
      </c>
      <c r="AD382" s="77">
        <v>46</v>
      </c>
      <c r="AE382" s="77">
        <v>0</v>
      </c>
      <c r="AF382" s="77">
        <v>0</v>
      </c>
      <c r="AG382" s="77">
        <v>1</v>
      </c>
      <c r="AH382" s="77">
        <v>1</v>
      </c>
      <c r="AI382" s="77">
        <v>0</v>
      </c>
      <c r="AJ382" s="77">
        <v>198</v>
      </c>
      <c r="AK382" s="77">
        <v>782</v>
      </c>
      <c r="AL382" s="77">
        <v>0</v>
      </c>
      <c r="AM382" s="77">
        <v>1.02</v>
      </c>
      <c r="AN382" s="77">
        <v>0.41899999999999998</v>
      </c>
      <c r="AO382" s="77">
        <v>0.56899999999999995</v>
      </c>
      <c r="AP382" s="77">
        <v>0.98799999999999999</v>
      </c>
      <c r="AQ382" s="77">
        <v>4.99</v>
      </c>
      <c r="AR382" s="77">
        <v>4.54</v>
      </c>
      <c r="AS382" s="77">
        <v>14.07</v>
      </c>
      <c r="AT382" s="77">
        <v>1.1000000000000001</v>
      </c>
      <c r="AU382" s="77">
        <v>19.71</v>
      </c>
    </row>
    <row r="383" spans="1:47" x14ac:dyDescent="0.2">
      <c r="A383" s="77">
        <v>29</v>
      </c>
      <c r="B383" s="78" t="s">
        <v>1255</v>
      </c>
      <c r="C383" s="77" t="s">
        <v>243</v>
      </c>
      <c r="D383" s="77"/>
      <c r="E383" s="77">
        <v>456387</v>
      </c>
      <c r="F383" s="77">
        <v>0</v>
      </c>
      <c r="G383" s="77">
        <v>0</v>
      </c>
      <c r="H383" s="77">
        <v>6.14</v>
      </c>
      <c r="I383" s="77">
        <v>6</v>
      </c>
      <c r="J383" s="77">
        <v>0</v>
      </c>
      <c r="K383" s="77">
        <v>0</v>
      </c>
      <c r="L383" s="77">
        <v>0</v>
      </c>
      <c r="M383" s="77">
        <v>7.1</v>
      </c>
      <c r="N383" s="77">
        <v>12</v>
      </c>
      <c r="O383" s="77">
        <v>5</v>
      </c>
      <c r="P383" s="77">
        <v>5</v>
      </c>
      <c r="Q383" s="77">
        <v>0</v>
      </c>
      <c r="R383" s="77">
        <v>2</v>
      </c>
      <c r="S383" s="77">
        <v>4</v>
      </c>
      <c r="T383" s="77">
        <v>0.375</v>
      </c>
      <c r="U383" s="77">
        <v>1.91</v>
      </c>
      <c r="V383" s="77">
        <v>0</v>
      </c>
      <c r="W383" s="77">
        <v>0</v>
      </c>
      <c r="X383" s="77">
        <v>0</v>
      </c>
      <c r="Y383" s="77">
        <v>1</v>
      </c>
      <c r="Z383" s="77">
        <v>0</v>
      </c>
      <c r="AA383" s="77">
        <v>1</v>
      </c>
      <c r="AB383" s="77">
        <v>0</v>
      </c>
      <c r="AC383" s="77">
        <v>9</v>
      </c>
      <c r="AD383" s="77">
        <v>9</v>
      </c>
      <c r="AE383" s="77">
        <v>1</v>
      </c>
      <c r="AF383" s="77">
        <v>0</v>
      </c>
      <c r="AG383" s="77">
        <v>0</v>
      </c>
      <c r="AH383" s="77">
        <v>0</v>
      </c>
      <c r="AI383" s="77">
        <v>1</v>
      </c>
      <c r="AJ383" s="77">
        <v>36</v>
      </c>
      <c r="AK383" s="77">
        <v>134</v>
      </c>
      <c r="AL383" s="77" t="s">
        <v>342</v>
      </c>
      <c r="AM383" s="77">
        <v>1</v>
      </c>
      <c r="AN383" s="77">
        <v>0.4</v>
      </c>
      <c r="AO383" s="77">
        <v>0.5</v>
      </c>
      <c r="AP383" s="77">
        <v>0.9</v>
      </c>
      <c r="AQ383" s="77">
        <v>4.91</v>
      </c>
      <c r="AR383" s="77">
        <v>2.4500000000000002</v>
      </c>
      <c r="AS383" s="77">
        <v>14.73</v>
      </c>
      <c r="AT383" s="77">
        <v>2</v>
      </c>
      <c r="AU383" s="77">
        <v>18.27</v>
      </c>
    </row>
    <row r="384" spans="1:47" x14ac:dyDescent="0.2">
      <c r="A384" s="77">
        <v>30</v>
      </c>
      <c r="B384" s="78" t="s">
        <v>1256</v>
      </c>
      <c r="C384" s="77" t="s">
        <v>243</v>
      </c>
      <c r="D384" s="77"/>
      <c r="E384" s="77">
        <v>543726</v>
      </c>
      <c r="F384" s="77">
        <v>3</v>
      </c>
      <c r="G384" s="77">
        <v>6</v>
      </c>
      <c r="H384" s="77">
        <v>6.2</v>
      </c>
      <c r="I384" s="77">
        <v>27</v>
      </c>
      <c r="J384" s="77">
        <v>12</v>
      </c>
      <c r="K384" s="77">
        <v>0</v>
      </c>
      <c r="L384" s="77">
        <v>0</v>
      </c>
      <c r="M384" s="77">
        <v>78.099999999999994</v>
      </c>
      <c r="N384" s="77">
        <v>103</v>
      </c>
      <c r="O384" s="77">
        <v>65</v>
      </c>
      <c r="P384" s="77">
        <v>54</v>
      </c>
      <c r="Q384" s="77">
        <v>9</v>
      </c>
      <c r="R384" s="77">
        <v>30</v>
      </c>
      <c r="S384" s="77">
        <v>51</v>
      </c>
      <c r="T384" s="77">
        <v>0.31900000000000001</v>
      </c>
      <c r="U384" s="77">
        <v>1.7</v>
      </c>
      <c r="V384" s="77">
        <v>0</v>
      </c>
      <c r="W384" s="77">
        <v>0</v>
      </c>
      <c r="X384" s="77">
        <v>7</v>
      </c>
      <c r="Y384" s="77">
        <v>2</v>
      </c>
      <c r="Z384" s="77">
        <v>4</v>
      </c>
      <c r="AA384" s="77">
        <v>2</v>
      </c>
      <c r="AB384" s="77">
        <v>12</v>
      </c>
      <c r="AC384" s="77">
        <v>108</v>
      </c>
      <c r="AD384" s="77">
        <v>65</v>
      </c>
      <c r="AE384" s="77">
        <v>6</v>
      </c>
      <c r="AF384" s="77">
        <v>0</v>
      </c>
      <c r="AG384" s="77">
        <v>2</v>
      </c>
      <c r="AH384" s="77">
        <v>2</v>
      </c>
      <c r="AI384" s="77">
        <v>0</v>
      </c>
      <c r="AJ384" s="77">
        <v>365</v>
      </c>
      <c r="AK384" s="77">
        <v>1355</v>
      </c>
      <c r="AL384" s="77">
        <v>0.33300000000000002</v>
      </c>
      <c r="AM384" s="77">
        <v>1.66</v>
      </c>
      <c r="AN384" s="77">
        <v>0.38700000000000001</v>
      </c>
      <c r="AO384" s="77">
        <v>0.46400000000000002</v>
      </c>
      <c r="AP384" s="77">
        <v>0.85099999999999998</v>
      </c>
      <c r="AQ384" s="77">
        <v>5.86</v>
      </c>
      <c r="AR384" s="77">
        <v>3.45</v>
      </c>
      <c r="AS384" s="77">
        <v>11.83</v>
      </c>
      <c r="AT384" s="77">
        <v>1.7</v>
      </c>
      <c r="AU384" s="77">
        <v>17.3</v>
      </c>
    </row>
    <row r="385" spans="1:47" x14ac:dyDescent="0.2">
      <c r="A385" s="77">
        <v>31</v>
      </c>
      <c r="B385" s="78" t="s">
        <v>635</v>
      </c>
      <c r="C385" s="77" t="s">
        <v>243</v>
      </c>
      <c r="D385" s="77"/>
      <c r="E385" s="77">
        <v>571945</v>
      </c>
      <c r="F385" s="77">
        <v>2</v>
      </c>
      <c r="G385" s="77">
        <v>5</v>
      </c>
      <c r="H385" s="77">
        <v>6.44</v>
      </c>
      <c r="I385" s="77">
        <v>10</v>
      </c>
      <c r="J385" s="77">
        <v>10</v>
      </c>
      <c r="K385" s="77">
        <v>0</v>
      </c>
      <c r="L385" s="77">
        <v>0</v>
      </c>
      <c r="M385" s="77">
        <v>57.1</v>
      </c>
      <c r="N385" s="77">
        <v>64</v>
      </c>
      <c r="O385" s="77">
        <v>43</v>
      </c>
      <c r="P385" s="77">
        <v>41</v>
      </c>
      <c r="Q385" s="77">
        <v>8</v>
      </c>
      <c r="R385" s="77">
        <v>18</v>
      </c>
      <c r="S385" s="77">
        <v>38</v>
      </c>
      <c r="T385" s="77">
        <v>0.27800000000000002</v>
      </c>
      <c r="U385" s="77">
        <v>1.43</v>
      </c>
      <c r="V385" s="77">
        <v>0</v>
      </c>
      <c r="W385" s="77">
        <v>0</v>
      </c>
      <c r="X385" s="77">
        <v>4</v>
      </c>
      <c r="Y385" s="77">
        <v>2</v>
      </c>
      <c r="Z385" s="77">
        <v>0</v>
      </c>
      <c r="AA385" s="77">
        <v>0</v>
      </c>
      <c r="AB385" s="77">
        <v>5</v>
      </c>
      <c r="AC385" s="77">
        <v>57</v>
      </c>
      <c r="AD385" s="77">
        <v>74</v>
      </c>
      <c r="AE385" s="77">
        <v>0</v>
      </c>
      <c r="AF385" s="77">
        <v>1</v>
      </c>
      <c r="AG385" s="77">
        <v>2</v>
      </c>
      <c r="AH385" s="77">
        <v>0</v>
      </c>
      <c r="AI385" s="77">
        <v>0</v>
      </c>
      <c r="AJ385" s="77">
        <v>255</v>
      </c>
      <c r="AK385" s="77">
        <v>931</v>
      </c>
      <c r="AL385" s="77">
        <v>0.28599999999999998</v>
      </c>
      <c r="AM385" s="77">
        <v>0.77</v>
      </c>
      <c r="AN385" s="77">
        <v>0.33900000000000002</v>
      </c>
      <c r="AO385" s="77">
        <v>0.43</v>
      </c>
      <c r="AP385" s="77">
        <v>0.76900000000000002</v>
      </c>
      <c r="AQ385" s="77">
        <v>5.97</v>
      </c>
      <c r="AR385" s="77">
        <v>2.83</v>
      </c>
      <c r="AS385" s="77">
        <v>10.050000000000001</v>
      </c>
      <c r="AT385" s="77">
        <v>2.11</v>
      </c>
      <c r="AU385" s="77">
        <v>16.239999999999998</v>
      </c>
    </row>
    <row r="386" spans="1:47" x14ac:dyDescent="0.2">
      <c r="A386" s="77">
        <v>32</v>
      </c>
      <c r="B386" s="78" t="s">
        <v>634</v>
      </c>
      <c r="C386" s="77" t="s">
        <v>243</v>
      </c>
      <c r="D386" s="77"/>
      <c r="E386" s="77">
        <v>572947</v>
      </c>
      <c r="F386" s="77">
        <v>0</v>
      </c>
      <c r="G386" s="77">
        <v>1</v>
      </c>
      <c r="H386" s="77">
        <v>6.75</v>
      </c>
      <c r="I386" s="77">
        <v>1</v>
      </c>
      <c r="J386" s="77">
        <v>1</v>
      </c>
      <c r="K386" s="77">
        <v>0</v>
      </c>
      <c r="L386" s="77">
        <v>0</v>
      </c>
      <c r="M386" s="77">
        <v>4</v>
      </c>
      <c r="N386" s="77">
        <v>6</v>
      </c>
      <c r="O386" s="77">
        <v>3</v>
      </c>
      <c r="P386" s="77">
        <v>3</v>
      </c>
      <c r="Q386" s="77">
        <v>1</v>
      </c>
      <c r="R386" s="77">
        <v>2</v>
      </c>
      <c r="S386" s="77">
        <v>2</v>
      </c>
      <c r="T386" s="77">
        <v>0.35299999999999998</v>
      </c>
      <c r="U386" s="77">
        <v>2</v>
      </c>
      <c r="V386" s="77">
        <v>0</v>
      </c>
      <c r="W386" s="77">
        <v>0</v>
      </c>
      <c r="X386" s="77">
        <v>1</v>
      </c>
      <c r="Y386" s="77">
        <v>0</v>
      </c>
      <c r="Z386" s="77">
        <v>0</v>
      </c>
      <c r="AA386" s="77">
        <v>0</v>
      </c>
      <c r="AB386" s="77">
        <v>1</v>
      </c>
      <c r="AC386" s="77">
        <v>4</v>
      </c>
      <c r="AD386" s="77">
        <v>5</v>
      </c>
      <c r="AE386" s="77">
        <v>1</v>
      </c>
      <c r="AF386" s="77">
        <v>0</v>
      </c>
      <c r="AG386" s="77">
        <v>1</v>
      </c>
      <c r="AH386" s="77">
        <v>0</v>
      </c>
      <c r="AI386" s="77">
        <v>0</v>
      </c>
      <c r="AJ386" s="77">
        <v>20</v>
      </c>
      <c r="AK386" s="77">
        <v>83</v>
      </c>
      <c r="AL386" s="77">
        <v>0</v>
      </c>
      <c r="AM386" s="77">
        <v>0.8</v>
      </c>
      <c r="AN386" s="77">
        <v>0.45</v>
      </c>
      <c r="AO386" s="77">
        <v>0.52900000000000003</v>
      </c>
      <c r="AP386" s="77">
        <v>0.97899999999999998</v>
      </c>
      <c r="AQ386" s="77">
        <v>4.5</v>
      </c>
      <c r="AR386" s="77">
        <v>4.5</v>
      </c>
      <c r="AS386" s="77">
        <v>13.5</v>
      </c>
      <c r="AT386" s="77">
        <v>1</v>
      </c>
      <c r="AU386" s="77">
        <v>20.75</v>
      </c>
    </row>
    <row r="387" spans="1:47" x14ac:dyDescent="0.2">
      <c r="A387" s="77">
        <v>32</v>
      </c>
      <c r="B387" s="78" t="s">
        <v>1257</v>
      </c>
      <c r="C387" s="77" t="s">
        <v>243</v>
      </c>
      <c r="D387" s="77"/>
      <c r="E387" s="77">
        <v>519229</v>
      </c>
      <c r="F387" s="77">
        <v>1</v>
      </c>
      <c r="G387" s="77">
        <v>0</v>
      </c>
      <c r="H387" s="77">
        <v>6.75</v>
      </c>
      <c r="I387" s="77">
        <v>3</v>
      </c>
      <c r="J387" s="77">
        <v>0</v>
      </c>
      <c r="K387" s="77">
        <v>0</v>
      </c>
      <c r="L387" s="77">
        <v>0</v>
      </c>
      <c r="M387" s="77">
        <v>4</v>
      </c>
      <c r="N387" s="77">
        <v>6</v>
      </c>
      <c r="O387" s="77">
        <v>3</v>
      </c>
      <c r="P387" s="77">
        <v>3</v>
      </c>
      <c r="Q387" s="77">
        <v>0</v>
      </c>
      <c r="R387" s="77">
        <v>1</v>
      </c>
      <c r="S387" s="77">
        <v>3</v>
      </c>
      <c r="T387" s="77">
        <v>0.33300000000000002</v>
      </c>
      <c r="U387" s="77">
        <v>1.75</v>
      </c>
      <c r="V387" s="77">
        <v>0</v>
      </c>
      <c r="W387" s="77">
        <v>0</v>
      </c>
      <c r="X387" s="77">
        <v>0</v>
      </c>
      <c r="Y387" s="77">
        <v>0</v>
      </c>
      <c r="Z387" s="77">
        <v>2</v>
      </c>
      <c r="AA387" s="77">
        <v>0</v>
      </c>
      <c r="AB387" s="77">
        <v>0</v>
      </c>
      <c r="AC387" s="77">
        <v>5</v>
      </c>
      <c r="AD387" s="77">
        <v>4</v>
      </c>
      <c r="AE387" s="77">
        <v>0</v>
      </c>
      <c r="AF387" s="77">
        <v>0</v>
      </c>
      <c r="AG387" s="77">
        <v>0</v>
      </c>
      <c r="AH387" s="77">
        <v>0</v>
      </c>
      <c r="AI387" s="77">
        <v>0</v>
      </c>
      <c r="AJ387" s="77">
        <v>19</v>
      </c>
      <c r="AK387" s="77">
        <v>71</v>
      </c>
      <c r="AL387" s="77">
        <v>1</v>
      </c>
      <c r="AM387" s="77">
        <v>1.25</v>
      </c>
      <c r="AN387" s="77">
        <v>0.36799999999999999</v>
      </c>
      <c r="AO387" s="77">
        <v>0.44400000000000001</v>
      </c>
      <c r="AP387" s="77">
        <v>0.81299999999999994</v>
      </c>
      <c r="AQ387" s="77">
        <v>6.75</v>
      </c>
      <c r="AR387" s="77">
        <v>2.25</v>
      </c>
      <c r="AS387" s="77">
        <v>13.5</v>
      </c>
      <c r="AT387" s="77">
        <v>3</v>
      </c>
      <c r="AU387" s="77">
        <v>17.75</v>
      </c>
    </row>
    <row r="388" spans="1:47" x14ac:dyDescent="0.2">
      <c r="A388" s="77">
        <v>32</v>
      </c>
      <c r="B388" s="78" t="s">
        <v>1258</v>
      </c>
      <c r="C388" s="77" t="s">
        <v>243</v>
      </c>
      <c r="D388" s="77"/>
      <c r="E388" s="77">
        <v>519411</v>
      </c>
      <c r="F388" s="77">
        <v>0</v>
      </c>
      <c r="G388" s="77">
        <v>0</v>
      </c>
      <c r="H388" s="77">
        <v>6.75</v>
      </c>
      <c r="I388" s="77">
        <v>3</v>
      </c>
      <c r="J388" s="77">
        <v>0</v>
      </c>
      <c r="K388" s="77">
        <v>0</v>
      </c>
      <c r="L388" s="77">
        <v>0</v>
      </c>
      <c r="M388" s="77">
        <v>4</v>
      </c>
      <c r="N388" s="77">
        <v>6</v>
      </c>
      <c r="O388" s="77">
        <v>3</v>
      </c>
      <c r="P388" s="77">
        <v>3</v>
      </c>
      <c r="Q388" s="77">
        <v>0</v>
      </c>
      <c r="R388" s="77">
        <v>1</v>
      </c>
      <c r="S388" s="77">
        <v>3</v>
      </c>
      <c r="T388" s="77">
        <v>0.35299999999999998</v>
      </c>
      <c r="U388" s="77">
        <v>1.75</v>
      </c>
      <c r="V388" s="77">
        <v>0</v>
      </c>
      <c r="W388" s="77">
        <v>0</v>
      </c>
      <c r="X388" s="77">
        <v>0</v>
      </c>
      <c r="Y388" s="77">
        <v>0</v>
      </c>
      <c r="Z388" s="77">
        <v>1</v>
      </c>
      <c r="AA388" s="77">
        <v>0</v>
      </c>
      <c r="AB388" s="77">
        <v>1</v>
      </c>
      <c r="AC388" s="77">
        <v>4</v>
      </c>
      <c r="AD388" s="77">
        <v>4</v>
      </c>
      <c r="AE388" s="77">
        <v>0</v>
      </c>
      <c r="AF388" s="77">
        <v>0</v>
      </c>
      <c r="AG388" s="77">
        <v>0</v>
      </c>
      <c r="AH388" s="77">
        <v>0</v>
      </c>
      <c r="AI388" s="77">
        <v>0</v>
      </c>
      <c r="AJ388" s="77">
        <v>18</v>
      </c>
      <c r="AK388" s="77">
        <v>69</v>
      </c>
      <c r="AL388" s="77" t="s">
        <v>342</v>
      </c>
      <c r="AM388" s="77">
        <v>1</v>
      </c>
      <c r="AN388" s="77">
        <v>0.38900000000000001</v>
      </c>
      <c r="AO388" s="77">
        <v>0.41199999999999998</v>
      </c>
      <c r="AP388" s="77">
        <v>0.80100000000000005</v>
      </c>
      <c r="AQ388" s="77">
        <v>6.75</v>
      </c>
      <c r="AR388" s="77">
        <v>2.25</v>
      </c>
      <c r="AS388" s="77">
        <v>13.5</v>
      </c>
      <c r="AT388" s="77">
        <v>3</v>
      </c>
      <c r="AU388" s="77">
        <v>17.25</v>
      </c>
    </row>
    <row r="389" spans="1:47" x14ac:dyDescent="0.2">
      <c r="A389" s="77">
        <v>35</v>
      </c>
      <c r="B389" s="78" t="s">
        <v>935</v>
      </c>
      <c r="C389" s="77" t="s">
        <v>243</v>
      </c>
      <c r="D389" s="77"/>
      <c r="E389" s="77">
        <v>468396</v>
      </c>
      <c r="F389" s="77">
        <v>2</v>
      </c>
      <c r="G389" s="77">
        <v>3</v>
      </c>
      <c r="H389" s="77">
        <v>6.84</v>
      </c>
      <c r="I389" s="77">
        <v>27</v>
      </c>
      <c r="J389" s="77">
        <v>0</v>
      </c>
      <c r="K389" s="77">
        <v>1</v>
      </c>
      <c r="L389" s="77">
        <v>2</v>
      </c>
      <c r="M389" s="77">
        <v>25</v>
      </c>
      <c r="N389" s="77">
        <v>33</v>
      </c>
      <c r="O389" s="77">
        <v>19</v>
      </c>
      <c r="P389" s="77">
        <v>19</v>
      </c>
      <c r="Q389" s="77">
        <v>1</v>
      </c>
      <c r="R389" s="77">
        <v>15</v>
      </c>
      <c r="S389" s="77">
        <v>22</v>
      </c>
      <c r="T389" s="77">
        <v>0.314</v>
      </c>
      <c r="U389" s="77">
        <v>1.92</v>
      </c>
      <c r="V389" s="77">
        <v>0</v>
      </c>
      <c r="W389" s="77">
        <v>0</v>
      </c>
      <c r="X389" s="77">
        <v>1</v>
      </c>
      <c r="Y389" s="77">
        <v>1</v>
      </c>
      <c r="Z389" s="77">
        <v>10</v>
      </c>
      <c r="AA389" s="77">
        <v>7</v>
      </c>
      <c r="AB389" s="77">
        <v>1</v>
      </c>
      <c r="AC389" s="77">
        <v>17</v>
      </c>
      <c r="AD389" s="77">
        <v>34</v>
      </c>
      <c r="AE389" s="77">
        <v>4</v>
      </c>
      <c r="AF389" s="77">
        <v>0</v>
      </c>
      <c r="AG389" s="77">
        <v>3</v>
      </c>
      <c r="AH389" s="77">
        <v>0</v>
      </c>
      <c r="AI389" s="77">
        <v>0</v>
      </c>
      <c r="AJ389" s="77">
        <v>122</v>
      </c>
      <c r="AK389" s="77">
        <v>494</v>
      </c>
      <c r="AL389" s="77">
        <v>0.4</v>
      </c>
      <c r="AM389" s="77">
        <v>0.5</v>
      </c>
      <c r="AN389" s="77">
        <v>0.40500000000000003</v>
      </c>
      <c r="AO389" s="77">
        <v>0.39</v>
      </c>
      <c r="AP389" s="77">
        <v>0.79500000000000004</v>
      </c>
      <c r="AQ389" s="77">
        <v>7.92</v>
      </c>
      <c r="AR389" s="77">
        <v>5.4</v>
      </c>
      <c r="AS389" s="77">
        <v>11.88</v>
      </c>
      <c r="AT389" s="77">
        <v>1.47</v>
      </c>
      <c r="AU389" s="77">
        <v>19.760000000000002</v>
      </c>
    </row>
    <row r="390" spans="1:47" s="147" customFormat="1" x14ac:dyDescent="0.2">
      <c r="A390" s="77">
        <v>36</v>
      </c>
      <c r="B390" s="78" t="s">
        <v>1259</v>
      </c>
      <c r="C390" s="77" t="s">
        <v>243</v>
      </c>
      <c r="D390" s="77"/>
      <c r="E390" s="77">
        <v>445216</v>
      </c>
      <c r="F390" s="77">
        <v>0</v>
      </c>
      <c r="G390" s="77">
        <v>0</v>
      </c>
      <c r="H390" s="77">
        <v>7.71</v>
      </c>
      <c r="I390" s="77">
        <v>1</v>
      </c>
      <c r="J390" s="77">
        <v>0</v>
      </c>
      <c r="K390" s="77">
        <v>0</v>
      </c>
      <c r="L390" s="77">
        <v>0</v>
      </c>
      <c r="M390" s="77">
        <v>2.1</v>
      </c>
      <c r="N390" s="77">
        <v>4</v>
      </c>
      <c r="O390" s="77">
        <v>3</v>
      </c>
      <c r="P390" s="77">
        <v>2</v>
      </c>
      <c r="Q390" s="77">
        <v>1</v>
      </c>
      <c r="R390" s="77">
        <v>2</v>
      </c>
      <c r="S390" s="77">
        <v>0</v>
      </c>
      <c r="T390" s="77">
        <v>0.33300000000000002</v>
      </c>
      <c r="U390" s="77">
        <v>2.57</v>
      </c>
      <c r="V390" s="77">
        <v>0</v>
      </c>
      <c r="W390" s="77">
        <v>0</v>
      </c>
      <c r="X390" s="77">
        <v>0</v>
      </c>
      <c r="Y390" s="77">
        <v>0</v>
      </c>
      <c r="Z390" s="77">
        <v>0</v>
      </c>
      <c r="AA390" s="77">
        <v>0</v>
      </c>
      <c r="AB390" s="77">
        <v>1</v>
      </c>
      <c r="AC390" s="77">
        <v>4</v>
      </c>
      <c r="AD390" s="77">
        <v>4</v>
      </c>
      <c r="AE390" s="77">
        <v>0</v>
      </c>
      <c r="AF390" s="77">
        <v>0</v>
      </c>
      <c r="AG390" s="77">
        <v>0</v>
      </c>
      <c r="AH390" s="77">
        <v>0</v>
      </c>
      <c r="AI390" s="77">
        <v>0</v>
      </c>
      <c r="AJ390" s="77">
        <v>14</v>
      </c>
      <c r="AK390" s="77">
        <v>49</v>
      </c>
      <c r="AL390" s="77" t="s">
        <v>342</v>
      </c>
      <c r="AM390" s="77">
        <v>1</v>
      </c>
      <c r="AN390" s="77">
        <v>0.42899999999999999</v>
      </c>
      <c r="AO390" s="77">
        <v>0.66700000000000004</v>
      </c>
      <c r="AP390" s="77">
        <v>1.095</v>
      </c>
      <c r="AQ390" s="77">
        <v>0</v>
      </c>
      <c r="AR390" s="77">
        <v>7.71</v>
      </c>
      <c r="AS390" s="77">
        <v>15.43</v>
      </c>
      <c r="AT390" s="77">
        <v>0</v>
      </c>
      <c r="AU390" s="77">
        <v>21</v>
      </c>
    </row>
    <row r="391" spans="1:47" x14ac:dyDescent="0.2">
      <c r="A391" s="77">
        <v>37</v>
      </c>
      <c r="B391" s="78" t="s">
        <v>932</v>
      </c>
      <c r="C391" s="77" t="s">
        <v>243</v>
      </c>
      <c r="D391" s="77"/>
      <c r="E391" s="77">
        <v>489294</v>
      </c>
      <c r="F391" s="77">
        <v>0</v>
      </c>
      <c r="G391" s="77">
        <v>1</v>
      </c>
      <c r="H391" s="77">
        <v>9</v>
      </c>
      <c r="I391" s="77">
        <v>8</v>
      </c>
      <c r="J391" s="77">
        <v>4</v>
      </c>
      <c r="K391" s="77">
        <v>0</v>
      </c>
      <c r="L391" s="77">
        <v>0</v>
      </c>
      <c r="M391" s="77">
        <v>23</v>
      </c>
      <c r="N391" s="77">
        <v>31</v>
      </c>
      <c r="O391" s="77">
        <v>24</v>
      </c>
      <c r="P391" s="77">
        <v>23</v>
      </c>
      <c r="Q391" s="77">
        <v>6</v>
      </c>
      <c r="R391" s="77">
        <v>10</v>
      </c>
      <c r="S391" s="77">
        <v>17</v>
      </c>
      <c r="T391" s="77">
        <v>0.32</v>
      </c>
      <c r="U391" s="77">
        <v>1.78</v>
      </c>
      <c r="V391" s="77">
        <v>0</v>
      </c>
      <c r="W391" s="77">
        <v>0</v>
      </c>
      <c r="X391" s="77">
        <v>3</v>
      </c>
      <c r="Y391" s="77">
        <v>0</v>
      </c>
      <c r="Z391" s="77">
        <v>0</v>
      </c>
      <c r="AA391" s="77">
        <v>1</v>
      </c>
      <c r="AB391" s="77">
        <v>3</v>
      </c>
      <c r="AC391" s="77">
        <v>30</v>
      </c>
      <c r="AD391" s="77">
        <v>20</v>
      </c>
      <c r="AE391" s="77">
        <v>2</v>
      </c>
      <c r="AF391" s="77">
        <v>0</v>
      </c>
      <c r="AG391" s="77">
        <v>1</v>
      </c>
      <c r="AH391" s="77">
        <v>0</v>
      </c>
      <c r="AI391" s="77">
        <v>0</v>
      </c>
      <c r="AJ391" s="77">
        <v>111</v>
      </c>
      <c r="AK391" s="77">
        <v>416</v>
      </c>
      <c r="AL391" s="77">
        <v>0</v>
      </c>
      <c r="AM391" s="77">
        <v>1.5</v>
      </c>
      <c r="AN391" s="77">
        <v>0.39600000000000002</v>
      </c>
      <c r="AO391" s="77">
        <v>0.52600000000000002</v>
      </c>
      <c r="AP391" s="77">
        <v>0.92200000000000004</v>
      </c>
      <c r="AQ391" s="77">
        <v>6.65</v>
      </c>
      <c r="AR391" s="77">
        <v>3.91</v>
      </c>
      <c r="AS391" s="77">
        <v>12.13</v>
      </c>
      <c r="AT391" s="77">
        <v>1.7</v>
      </c>
      <c r="AU391" s="77">
        <v>18.09</v>
      </c>
    </row>
    <row r="392" spans="1:47" x14ac:dyDescent="0.2">
      <c r="A392" s="77">
        <v>38</v>
      </c>
      <c r="B392" s="78" t="s">
        <v>825</v>
      </c>
      <c r="C392" s="77" t="s">
        <v>243</v>
      </c>
      <c r="D392" s="77"/>
      <c r="E392" s="77">
        <v>425532</v>
      </c>
      <c r="F392" s="77">
        <v>1</v>
      </c>
      <c r="G392" s="77">
        <v>1</v>
      </c>
      <c r="H392" s="77">
        <v>9.9</v>
      </c>
      <c r="I392" s="77">
        <v>2</v>
      </c>
      <c r="J392" s="77">
        <v>2</v>
      </c>
      <c r="K392" s="77">
        <v>0</v>
      </c>
      <c r="L392" s="77">
        <v>0</v>
      </c>
      <c r="M392" s="77">
        <v>10</v>
      </c>
      <c r="N392" s="77">
        <v>18</v>
      </c>
      <c r="O392" s="77">
        <v>11</v>
      </c>
      <c r="P392" s="77">
        <v>11</v>
      </c>
      <c r="Q392" s="77">
        <v>0</v>
      </c>
      <c r="R392" s="77">
        <v>3</v>
      </c>
      <c r="S392" s="77">
        <v>6</v>
      </c>
      <c r="T392" s="77">
        <v>0.4</v>
      </c>
      <c r="U392" s="77">
        <v>2.1</v>
      </c>
      <c r="V392" s="77">
        <v>0</v>
      </c>
      <c r="W392" s="77">
        <v>0</v>
      </c>
      <c r="X392" s="77">
        <v>0</v>
      </c>
      <c r="Y392" s="77">
        <v>0</v>
      </c>
      <c r="Z392" s="77">
        <v>0</v>
      </c>
      <c r="AA392" s="77">
        <v>0</v>
      </c>
      <c r="AB392" s="77">
        <v>1</v>
      </c>
      <c r="AC392" s="77">
        <v>7</v>
      </c>
      <c r="AD392" s="77">
        <v>14</v>
      </c>
      <c r="AE392" s="77">
        <v>0</v>
      </c>
      <c r="AF392" s="77">
        <v>0</v>
      </c>
      <c r="AG392" s="77">
        <v>1</v>
      </c>
      <c r="AH392" s="77">
        <v>0</v>
      </c>
      <c r="AI392" s="77">
        <v>0</v>
      </c>
      <c r="AJ392" s="77">
        <v>48</v>
      </c>
      <c r="AK392" s="77">
        <v>175</v>
      </c>
      <c r="AL392" s="77">
        <v>0.5</v>
      </c>
      <c r="AM392" s="77">
        <v>0.5</v>
      </c>
      <c r="AN392" s="77">
        <v>0.438</v>
      </c>
      <c r="AO392" s="77">
        <v>0.51100000000000001</v>
      </c>
      <c r="AP392" s="77">
        <v>0.94899999999999995</v>
      </c>
      <c r="AQ392" s="77">
        <v>5.4</v>
      </c>
      <c r="AR392" s="77">
        <v>2.7</v>
      </c>
      <c r="AS392" s="77">
        <v>16.2</v>
      </c>
      <c r="AT392" s="77">
        <v>2</v>
      </c>
      <c r="AU392" s="77">
        <v>17.5</v>
      </c>
    </row>
    <row r="393" spans="1:47" x14ac:dyDescent="0.2">
      <c r="A393" s="77">
        <v>39</v>
      </c>
      <c r="B393" s="78" t="s">
        <v>910</v>
      </c>
      <c r="C393" s="77" t="s">
        <v>243</v>
      </c>
      <c r="D393" s="77"/>
      <c r="E393" s="77">
        <v>430683</v>
      </c>
      <c r="F393" s="77">
        <v>0</v>
      </c>
      <c r="G393" s="77">
        <v>0</v>
      </c>
      <c r="H393" s="77">
        <v>11.81</v>
      </c>
      <c r="I393" s="77">
        <v>2</v>
      </c>
      <c r="J393" s="77">
        <v>0</v>
      </c>
      <c r="K393" s="77">
        <v>0</v>
      </c>
      <c r="L393" s="77">
        <v>0</v>
      </c>
      <c r="M393" s="77">
        <v>5.0999999999999996</v>
      </c>
      <c r="N393" s="77">
        <v>8</v>
      </c>
      <c r="O393" s="77">
        <v>7</v>
      </c>
      <c r="P393" s="77">
        <v>7</v>
      </c>
      <c r="Q393" s="77">
        <v>1</v>
      </c>
      <c r="R393" s="77">
        <v>3</v>
      </c>
      <c r="S393" s="77">
        <v>3</v>
      </c>
      <c r="T393" s="77">
        <v>0.34799999999999998</v>
      </c>
      <c r="U393" s="77">
        <v>2.06</v>
      </c>
      <c r="V393" s="77">
        <v>0</v>
      </c>
      <c r="W393" s="77">
        <v>0</v>
      </c>
      <c r="X393" s="77">
        <v>1</v>
      </c>
      <c r="Y393" s="77">
        <v>1</v>
      </c>
      <c r="Z393" s="77">
        <v>1</v>
      </c>
      <c r="AA393" s="77">
        <v>0</v>
      </c>
      <c r="AB393" s="77">
        <v>0</v>
      </c>
      <c r="AC393" s="77">
        <v>5</v>
      </c>
      <c r="AD393" s="77">
        <v>8</v>
      </c>
      <c r="AE393" s="77">
        <v>0</v>
      </c>
      <c r="AF393" s="77">
        <v>0</v>
      </c>
      <c r="AG393" s="77">
        <v>0</v>
      </c>
      <c r="AH393" s="77">
        <v>0</v>
      </c>
      <c r="AI393" s="77">
        <v>0</v>
      </c>
      <c r="AJ393" s="77">
        <v>28</v>
      </c>
      <c r="AK393" s="77">
        <v>120</v>
      </c>
      <c r="AL393" s="77" t="s">
        <v>342</v>
      </c>
      <c r="AM393" s="77">
        <v>0.63</v>
      </c>
      <c r="AN393" s="77">
        <v>0.42899999999999999</v>
      </c>
      <c r="AO393" s="77">
        <v>0.65200000000000002</v>
      </c>
      <c r="AP393" s="77">
        <v>1.081</v>
      </c>
      <c r="AQ393" s="77">
        <v>5.0599999999999996</v>
      </c>
      <c r="AR393" s="77">
        <v>5.0599999999999996</v>
      </c>
      <c r="AS393" s="77">
        <v>13.5</v>
      </c>
      <c r="AT393" s="77">
        <v>1</v>
      </c>
      <c r="AU393" s="77">
        <v>22.5</v>
      </c>
    </row>
    <row r="394" spans="1:47" x14ac:dyDescent="0.2">
      <c r="A394" s="77">
        <v>39</v>
      </c>
      <c r="B394" s="78" t="s">
        <v>892</v>
      </c>
      <c r="C394" s="77" t="s">
        <v>243</v>
      </c>
      <c r="D394" s="77"/>
      <c r="E394" s="77">
        <v>456051</v>
      </c>
      <c r="F394" s="77">
        <v>0</v>
      </c>
      <c r="G394" s="77">
        <v>0</v>
      </c>
      <c r="H394" s="77">
        <v>11.81</v>
      </c>
      <c r="I394" s="77">
        <v>3</v>
      </c>
      <c r="J394" s="77">
        <v>0</v>
      </c>
      <c r="K394" s="77">
        <v>0</v>
      </c>
      <c r="L394" s="77">
        <v>0</v>
      </c>
      <c r="M394" s="77">
        <v>5.0999999999999996</v>
      </c>
      <c r="N394" s="77">
        <v>11</v>
      </c>
      <c r="O394" s="77">
        <v>7</v>
      </c>
      <c r="P394" s="77">
        <v>7</v>
      </c>
      <c r="Q394" s="77">
        <v>0</v>
      </c>
      <c r="R394" s="77">
        <v>2</v>
      </c>
      <c r="S394" s="77">
        <v>4</v>
      </c>
      <c r="T394" s="77">
        <v>0.42299999999999999</v>
      </c>
      <c r="U394" s="77">
        <v>2.44</v>
      </c>
      <c r="V394" s="77">
        <v>0</v>
      </c>
      <c r="W394" s="77">
        <v>0</v>
      </c>
      <c r="X394" s="77">
        <v>0</v>
      </c>
      <c r="Y394" s="77">
        <v>0</v>
      </c>
      <c r="Z394" s="77">
        <v>1</v>
      </c>
      <c r="AA394" s="77">
        <v>0</v>
      </c>
      <c r="AB394" s="77">
        <v>0</v>
      </c>
      <c r="AC394" s="77">
        <v>7</v>
      </c>
      <c r="AD394" s="77">
        <v>4</v>
      </c>
      <c r="AE394" s="77">
        <v>0</v>
      </c>
      <c r="AF394" s="77">
        <v>0</v>
      </c>
      <c r="AG394" s="77">
        <v>0</v>
      </c>
      <c r="AH394" s="77">
        <v>0</v>
      </c>
      <c r="AI394" s="77">
        <v>0</v>
      </c>
      <c r="AJ394" s="77">
        <v>28</v>
      </c>
      <c r="AK394" s="77">
        <v>109</v>
      </c>
      <c r="AL394" s="77" t="s">
        <v>342</v>
      </c>
      <c r="AM394" s="77">
        <v>1.75</v>
      </c>
      <c r="AN394" s="77">
        <v>0.46400000000000002</v>
      </c>
      <c r="AO394" s="77">
        <v>0.73099999999999998</v>
      </c>
      <c r="AP394" s="77">
        <v>1.1950000000000001</v>
      </c>
      <c r="AQ394" s="77">
        <v>6.75</v>
      </c>
      <c r="AR394" s="77">
        <v>3.38</v>
      </c>
      <c r="AS394" s="77">
        <v>18.559999999999999</v>
      </c>
      <c r="AT394" s="77">
        <v>2</v>
      </c>
      <c r="AU394" s="77">
        <v>20.440000000000001</v>
      </c>
    </row>
    <row r="395" spans="1:47" x14ac:dyDescent="0.2">
      <c r="A395" s="186"/>
      <c r="B395"/>
      <c r="F395"/>
      <c r="H395"/>
      <c r="I395"/>
      <c r="J395"/>
      <c r="K395"/>
      <c r="L395"/>
      <c r="M395"/>
      <c r="R395"/>
      <c r="S395"/>
      <c r="T395"/>
      <c r="U395"/>
      <c r="W395"/>
      <c r="X395"/>
      <c r="AK395"/>
      <c r="AL395"/>
      <c r="AM395"/>
      <c r="AN395"/>
      <c r="AO395"/>
      <c r="AP395"/>
      <c r="AQ395"/>
      <c r="AR395"/>
      <c r="AS395"/>
      <c r="AT395"/>
      <c r="AU395"/>
    </row>
    <row r="396" spans="1:47" ht="25.5" x14ac:dyDescent="0.2">
      <c r="A396" s="185" t="s">
        <v>150</v>
      </c>
      <c r="B396" s="185" t="s">
        <v>151</v>
      </c>
      <c r="C396" s="185" t="s">
        <v>245</v>
      </c>
      <c r="D396" s="185"/>
      <c r="E396" s="185" t="s">
        <v>300</v>
      </c>
      <c r="F396" s="185" t="s">
        <v>301</v>
      </c>
      <c r="G396" s="185" t="s">
        <v>302</v>
      </c>
      <c r="H396" s="185" t="s">
        <v>152</v>
      </c>
      <c r="I396" s="185" t="s">
        <v>303</v>
      </c>
      <c r="J396" s="185" t="s">
        <v>304</v>
      </c>
      <c r="K396" s="185" t="s">
        <v>305</v>
      </c>
      <c r="L396" s="185" t="s">
        <v>306</v>
      </c>
      <c r="M396" s="185" t="s">
        <v>307</v>
      </c>
      <c r="N396" s="185" t="s">
        <v>308</v>
      </c>
      <c r="O396" s="185" t="s">
        <v>309</v>
      </c>
      <c r="P396" s="185" t="s">
        <v>310</v>
      </c>
      <c r="Q396" s="185" t="s">
        <v>311</v>
      </c>
      <c r="R396" s="185" t="s">
        <v>312</v>
      </c>
      <c r="S396" s="185" t="s">
        <v>313</v>
      </c>
      <c r="T396" s="185" t="s">
        <v>314</v>
      </c>
      <c r="U396" s="185" t="s">
        <v>315</v>
      </c>
      <c r="V396" s="185" t="s">
        <v>316</v>
      </c>
      <c r="W396" s="185" t="s">
        <v>317</v>
      </c>
      <c r="X396" s="185" t="s">
        <v>318</v>
      </c>
      <c r="Y396" s="185" t="s">
        <v>319</v>
      </c>
      <c r="Z396" s="185" t="s">
        <v>320</v>
      </c>
      <c r="AA396" s="185" t="s">
        <v>321</v>
      </c>
      <c r="AB396" s="185" t="s">
        <v>322</v>
      </c>
      <c r="AC396" s="185" t="s">
        <v>323</v>
      </c>
      <c r="AD396" s="185" t="s">
        <v>324</v>
      </c>
      <c r="AE396" s="185" t="s">
        <v>325</v>
      </c>
      <c r="AF396" s="185" t="s">
        <v>326</v>
      </c>
      <c r="AG396" s="185" t="s">
        <v>327</v>
      </c>
      <c r="AH396" s="185" t="s">
        <v>328</v>
      </c>
      <c r="AI396" s="185" t="s">
        <v>329</v>
      </c>
      <c r="AJ396" s="185" t="s">
        <v>330</v>
      </c>
      <c r="AK396" s="185" t="s">
        <v>331</v>
      </c>
      <c r="AL396" s="185" t="s">
        <v>332</v>
      </c>
      <c r="AM396" s="185" t="s">
        <v>333</v>
      </c>
      <c r="AN396" s="185" t="s">
        <v>334</v>
      </c>
      <c r="AO396" s="185" t="s">
        <v>1097</v>
      </c>
      <c r="AP396" s="185" t="s">
        <v>336</v>
      </c>
      <c r="AQ396" s="185" t="s">
        <v>337</v>
      </c>
      <c r="AR396" s="185" t="s">
        <v>338</v>
      </c>
      <c r="AS396" s="185" t="s">
        <v>339</v>
      </c>
      <c r="AT396" s="185" t="s">
        <v>340</v>
      </c>
      <c r="AU396" s="185" t="s">
        <v>341</v>
      </c>
    </row>
    <row r="397" spans="1:47" x14ac:dyDescent="0.2">
      <c r="A397" s="77">
        <v>1</v>
      </c>
      <c r="B397" s="78" t="s">
        <v>909</v>
      </c>
      <c r="C397" s="77" t="s">
        <v>244</v>
      </c>
      <c r="D397" s="77"/>
      <c r="E397" s="77">
        <v>475138</v>
      </c>
      <c r="F397" s="77">
        <v>0</v>
      </c>
      <c r="G397" s="77">
        <v>0</v>
      </c>
      <c r="H397" s="77">
        <v>0</v>
      </c>
      <c r="I397" s="77">
        <v>2</v>
      </c>
      <c r="J397" s="77">
        <v>0</v>
      </c>
      <c r="K397" s="77">
        <v>0</v>
      </c>
      <c r="L397" s="77">
        <v>0</v>
      </c>
      <c r="M397" s="77">
        <v>3</v>
      </c>
      <c r="N397" s="77">
        <v>2</v>
      </c>
      <c r="O397" s="77">
        <v>0</v>
      </c>
      <c r="P397" s="77">
        <v>0</v>
      </c>
      <c r="Q397" s="77">
        <v>0</v>
      </c>
      <c r="R397" s="77">
        <v>2</v>
      </c>
      <c r="S397" s="77">
        <v>5</v>
      </c>
      <c r="T397" s="77">
        <v>0.182</v>
      </c>
      <c r="U397" s="77">
        <v>1.33</v>
      </c>
      <c r="V397" s="77">
        <v>0</v>
      </c>
      <c r="W397" s="77">
        <v>0</v>
      </c>
      <c r="X397" s="77">
        <v>0</v>
      </c>
      <c r="Y397" s="77">
        <v>0</v>
      </c>
      <c r="Z397" s="77">
        <v>1</v>
      </c>
      <c r="AA397" s="77">
        <v>0</v>
      </c>
      <c r="AB397" s="77">
        <v>0</v>
      </c>
      <c r="AC397" s="77">
        <v>0</v>
      </c>
      <c r="AD397" s="77">
        <v>4</v>
      </c>
      <c r="AE397" s="77">
        <v>0</v>
      </c>
      <c r="AF397" s="77">
        <v>0</v>
      </c>
      <c r="AG397" s="77">
        <v>0</v>
      </c>
      <c r="AH397" s="77">
        <v>0</v>
      </c>
      <c r="AI397" s="77">
        <v>0</v>
      </c>
      <c r="AJ397" s="77">
        <v>13</v>
      </c>
      <c r="AK397" s="77">
        <v>55</v>
      </c>
      <c r="AL397" s="77" t="s">
        <v>342</v>
      </c>
      <c r="AM397" s="77">
        <v>0</v>
      </c>
      <c r="AN397" s="77">
        <v>0.308</v>
      </c>
      <c r="AO397" s="77">
        <v>0.27300000000000002</v>
      </c>
      <c r="AP397" s="77">
        <v>0.57999999999999996</v>
      </c>
      <c r="AQ397" s="77">
        <v>15</v>
      </c>
      <c r="AR397" s="77">
        <v>6</v>
      </c>
      <c r="AS397" s="77">
        <v>6</v>
      </c>
      <c r="AT397" s="77">
        <v>2.5</v>
      </c>
      <c r="AU397" s="77">
        <v>18.329999999999998</v>
      </c>
    </row>
    <row r="398" spans="1:47" x14ac:dyDescent="0.2">
      <c r="A398" s="77">
        <v>1</v>
      </c>
      <c r="B398" s="78" t="s">
        <v>547</v>
      </c>
      <c r="C398" s="77" t="s">
        <v>244</v>
      </c>
      <c r="D398" s="77"/>
      <c r="E398" s="77">
        <v>476270</v>
      </c>
      <c r="F398" s="77">
        <v>0</v>
      </c>
      <c r="G398" s="77">
        <v>0</v>
      </c>
      <c r="H398" s="77">
        <v>0</v>
      </c>
      <c r="I398" s="77">
        <v>2</v>
      </c>
      <c r="J398" s="77">
        <v>0</v>
      </c>
      <c r="K398" s="77">
        <v>0</v>
      </c>
      <c r="L398" s="77">
        <v>0</v>
      </c>
      <c r="M398" s="77">
        <v>1</v>
      </c>
      <c r="N398" s="77">
        <v>1</v>
      </c>
      <c r="O398" s="77">
        <v>0</v>
      </c>
      <c r="P398" s="77">
        <v>0</v>
      </c>
      <c r="Q398" s="77">
        <v>0</v>
      </c>
      <c r="R398" s="77">
        <v>0</v>
      </c>
      <c r="S398" s="77">
        <v>1</v>
      </c>
      <c r="T398" s="77">
        <v>0.25</v>
      </c>
      <c r="U398" s="77">
        <v>1</v>
      </c>
      <c r="V398" s="77">
        <v>0</v>
      </c>
      <c r="W398" s="77">
        <v>0</v>
      </c>
      <c r="X398" s="77">
        <v>0</v>
      </c>
      <c r="Y398" s="77">
        <v>0</v>
      </c>
      <c r="Z398" s="77">
        <v>2</v>
      </c>
      <c r="AA398" s="77">
        <v>0</v>
      </c>
      <c r="AB398" s="77">
        <v>0</v>
      </c>
      <c r="AC398" s="77">
        <v>0</v>
      </c>
      <c r="AD398" s="77">
        <v>2</v>
      </c>
      <c r="AE398" s="77">
        <v>0</v>
      </c>
      <c r="AF398" s="77">
        <v>0</v>
      </c>
      <c r="AG398" s="77">
        <v>0</v>
      </c>
      <c r="AH398" s="77">
        <v>0</v>
      </c>
      <c r="AI398" s="77">
        <v>0</v>
      </c>
      <c r="AJ398" s="77">
        <v>4</v>
      </c>
      <c r="AK398" s="77">
        <v>13</v>
      </c>
      <c r="AL398" s="77" t="s">
        <v>342</v>
      </c>
      <c r="AM398" s="77">
        <v>0</v>
      </c>
      <c r="AN398" s="77">
        <v>0.25</v>
      </c>
      <c r="AO398" s="77">
        <v>0.5</v>
      </c>
      <c r="AP398" s="77">
        <v>0.75</v>
      </c>
      <c r="AQ398" s="77">
        <v>9</v>
      </c>
      <c r="AR398" s="77">
        <v>0</v>
      </c>
      <c r="AS398" s="77">
        <v>9</v>
      </c>
      <c r="AT398" s="77" t="s">
        <v>342</v>
      </c>
      <c r="AU398" s="77">
        <v>13</v>
      </c>
    </row>
    <row r="399" spans="1:47" x14ac:dyDescent="0.2">
      <c r="A399" s="77">
        <v>3</v>
      </c>
      <c r="B399" s="78" t="s">
        <v>769</v>
      </c>
      <c r="C399" s="77" t="s">
        <v>244</v>
      </c>
      <c r="D399" s="77"/>
      <c r="E399" s="77">
        <v>592717</v>
      </c>
      <c r="F399" s="77">
        <v>2</v>
      </c>
      <c r="G399" s="77">
        <v>2</v>
      </c>
      <c r="H399" s="77">
        <v>1.0900000000000001</v>
      </c>
      <c r="I399" s="77">
        <v>24</v>
      </c>
      <c r="J399" s="77">
        <v>0</v>
      </c>
      <c r="K399" s="77">
        <v>3</v>
      </c>
      <c r="L399" s="77">
        <v>3</v>
      </c>
      <c r="M399" s="77">
        <v>33</v>
      </c>
      <c r="N399" s="77">
        <v>14</v>
      </c>
      <c r="O399" s="77">
        <v>5</v>
      </c>
      <c r="P399" s="77">
        <v>4</v>
      </c>
      <c r="Q399" s="77">
        <v>1</v>
      </c>
      <c r="R399" s="77">
        <v>9</v>
      </c>
      <c r="S399" s="77">
        <v>27</v>
      </c>
      <c r="T399" s="77">
        <v>0.128</v>
      </c>
      <c r="U399" s="77">
        <v>0.7</v>
      </c>
      <c r="V399" s="77">
        <v>0</v>
      </c>
      <c r="W399" s="77">
        <v>0</v>
      </c>
      <c r="X399" s="77">
        <v>1</v>
      </c>
      <c r="Y399" s="77">
        <v>0</v>
      </c>
      <c r="Z399" s="77">
        <v>6</v>
      </c>
      <c r="AA399" s="77">
        <v>7</v>
      </c>
      <c r="AB399" s="77">
        <v>2</v>
      </c>
      <c r="AC399" s="77">
        <v>49</v>
      </c>
      <c r="AD399" s="77">
        <v>21</v>
      </c>
      <c r="AE399" s="77">
        <v>1</v>
      </c>
      <c r="AF399" s="77">
        <v>0</v>
      </c>
      <c r="AG399" s="77">
        <v>4</v>
      </c>
      <c r="AH399" s="77">
        <v>1</v>
      </c>
      <c r="AI399" s="77">
        <v>1</v>
      </c>
      <c r="AJ399" s="77">
        <v>121</v>
      </c>
      <c r="AK399" s="77">
        <v>465</v>
      </c>
      <c r="AL399" s="77">
        <v>0.5</v>
      </c>
      <c r="AM399" s="77">
        <v>2.33</v>
      </c>
      <c r="AN399" s="77">
        <v>0.20200000000000001</v>
      </c>
      <c r="AO399" s="77">
        <v>0.16500000000000001</v>
      </c>
      <c r="AP399" s="77">
        <v>0.36699999999999999</v>
      </c>
      <c r="AQ399" s="77">
        <v>7.36</v>
      </c>
      <c r="AR399" s="77">
        <v>2.4500000000000002</v>
      </c>
      <c r="AS399" s="77">
        <v>3.82</v>
      </c>
      <c r="AT399" s="77">
        <v>3</v>
      </c>
      <c r="AU399" s="77">
        <v>14.09</v>
      </c>
    </row>
    <row r="400" spans="1:47" x14ac:dyDescent="0.2">
      <c r="A400" s="77">
        <v>4</v>
      </c>
      <c r="B400" s="78" t="s">
        <v>898</v>
      </c>
      <c r="C400" s="77" t="s">
        <v>244</v>
      </c>
      <c r="D400" s="77"/>
      <c r="E400" s="77">
        <v>554432</v>
      </c>
      <c r="F400" s="77">
        <v>1</v>
      </c>
      <c r="G400" s="77">
        <v>1</v>
      </c>
      <c r="H400" s="77">
        <v>2.56</v>
      </c>
      <c r="I400" s="77">
        <v>21</v>
      </c>
      <c r="J400" s="77">
        <v>0</v>
      </c>
      <c r="K400" s="77">
        <v>0</v>
      </c>
      <c r="L400" s="77">
        <v>0</v>
      </c>
      <c r="M400" s="77">
        <v>31.2</v>
      </c>
      <c r="N400" s="77">
        <v>34</v>
      </c>
      <c r="O400" s="77">
        <v>10</v>
      </c>
      <c r="P400" s="77">
        <v>9</v>
      </c>
      <c r="Q400" s="77">
        <v>2</v>
      </c>
      <c r="R400" s="77">
        <v>6</v>
      </c>
      <c r="S400" s="77">
        <v>18</v>
      </c>
      <c r="T400" s="77">
        <v>0.26400000000000001</v>
      </c>
      <c r="U400" s="77">
        <v>1.26</v>
      </c>
      <c r="V400" s="77">
        <v>0</v>
      </c>
      <c r="W400" s="77">
        <v>0</v>
      </c>
      <c r="X400" s="77">
        <v>1</v>
      </c>
      <c r="Y400" s="77">
        <v>1</v>
      </c>
      <c r="Z400" s="77">
        <v>12</v>
      </c>
      <c r="AA400" s="77">
        <v>2</v>
      </c>
      <c r="AB400" s="77">
        <v>2</v>
      </c>
      <c r="AC400" s="77">
        <v>47</v>
      </c>
      <c r="AD400" s="77">
        <v>30</v>
      </c>
      <c r="AE400" s="77">
        <v>0</v>
      </c>
      <c r="AF400" s="77">
        <v>0</v>
      </c>
      <c r="AG400" s="77">
        <v>1</v>
      </c>
      <c r="AH400" s="77">
        <v>1</v>
      </c>
      <c r="AI400" s="77">
        <v>0</v>
      </c>
      <c r="AJ400" s="77">
        <v>136</v>
      </c>
      <c r="AK400" s="77">
        <v>440</v>
      </c>
      <c r="AL400" s="77">
        <v>0.5</v>
      </c>
      <c r="AM400" s="77">
        <v>1.57</v>
      </c>
      <c r="AN400" s="77">
        <v>0.30099999999999999</v>
      </c>
      <c r="AO400" s="77">
        <v>0.372</v>
      </c>
      <c r="AP400" s="77">
        <v>0.67400000000000004</v>
      </c>
      <c r="AQ400" s="77">
        <v>5.12</v>
      </c>
      <c r="AR400" s="77">
        <v>1.71</v>
      </c>
      <c r="AS400" s="77">
        <v>9.66</v>
      </c>
      <c r="AT400" s="77">
        <v>3</v>
      </c>
      <c r="AU400" s="77">
        <v>13.89</v>
      </c>
    </row>
    <row r="401" spans="1:47" x14ac:dyDescent="0.2">
      <c r="A401" s="77">
        <v>5</v>
      </c>
      <c r="B401" s="78" t="s">
        <v>899</v>
      </c>
      <c r="C401" s="77" t="s">
        <v>244</v>
      </c>
      <c r="D401" s="77"/>
      <c r="E401" s="77">
        <v>446399</v>
      </c>
      <c r="F401" s="77">
        <v>2</v>
      </c>
      <c r="G401" s="77">
        <v>3</v>
      </c>
      <c r="H401" s="77">
        <v>2.7</v>
      </c>
      <c r="I401" s="77">
        <v>66</v>
      </c>
      <c r="J401" s="77">
        <v>0</v>
      </c>
      <c r="K401" s="77">
        <v>5</v>
      </c>
      <c r="L401" s="77">
        <v>7</v>
      </c>
      <c r="M401" s="77">
        <v>53.1</v>
      </c>
      <c r="N401" s="77">
        <v>46</v>
      </c>
      <c r="O401" s="77">
        <v>16</v>
      </c>
      <c r="P401" s="77">
        <v>16</v>
      </c>
      <c r="Q401" s="77">
        <v>2</v>
      </c>
      <c r="R401" s="77">
        <v>27</v>
      </c>
      <c r="S401" s="77">
        <v>76</v>
      </c>
      <c r="T401" s="77">
        <v>0.22700000000000001</v>
      </c>
      <c r="U401" s="77">
        <v>1.37</v>
      </c>
      <c r="V401" s="77">
        <v>0</v>
      </c>
      <c r="W401" s="77">
        <v>0</v>
      </c>
      <c r="X401" s="77">
        <v>1</v>
      </c>
      <c r="Y401" s="77">
        <v>4</v>
      </c>
      <c r="Z401" s="77">
        <v>17</v>
      </c>
      <c r="AA401" s="77">
        <v>24</v>
      </c>
      <c r="AB401" s="77">
        <v>3</v>
      </c>
      <c r="AC401" s="77">
        <v>54</v>
      </c>
      <c r="AD401" s="77">
        <v>30</v>
      </c>
      <c r="AE401" s="77">
        <v>1</v>
      </c>
      <c r="AF401" s="77">
        <v>0</v>
      </c>
      <c r="AG401" s="77">
        <v>11</v>
      </c>
      <c r="AH401" s="77">
        <v>0</v>
      </c>
      <c r="AI401" s="77">
        <v>0</v>
      </c>
      <c r="AJ401" s="77">
        <v>234</v>
      </c>
      <c r="AK401" s="77">
        <v>895</v>
      </c>
      <c r="AL401" s="77">
        <v>0.4</v>
      </c>
      <c r="AM401" s="77">
        <v>1.8</v>
      </c>
      <c r="AN401" s="77">
        <v>0.316</v>
      </c>
      <c r="AO401" s="77">
        <v>0.31</v>
      </c>
      <c r="AP401" s="77">
        <v>0.627</v>
      </c>
      <c r="AQ401" s="77">
        <v>12.82</v>
      </c>
      <c r="AR401" s="77">
        <v>4.5599999999999996</v>
      </c>
      <c r="AS401" s="77">
        <v>7.76</v>
      </c>
      <c r="AT401" s="77">
        <v>2.81</v>
      </c>
      <c r="AU401" s="77">
        <v>16.78</v>
      </c>
    </row>
    <row r="402" spans="1:47" x14ac:dyDescent="0.2">
      <c r="A402" s="77">
        <v>6</v>
      </c>
      <c r="B402" s="78" t="s">
        <v>896</v>
      </c>
      <c r="C402" s="77" t="s">
        <v>244</v>
      </c>
      <c r="D402" s="77"/>
      <c r="E402" s="77">
        <v>571901</v>
      </c>
      <c r="F402" s="77">
        <v>4</v>
      </c>
      <c r="G402" s="77">
        <v>4</v>
      </c>
      <c r="H402" s="77">
        <v>3.15</v>
      </c>
      <c r="I402" s="77">
        <v>71</v>
      </c>
      <c r="J402" s="77">
        <v>0</v>
      </c>
      <c r="K402" s="77">
        <v>4</v>
      </c>
      <c r="L402" s="77">
        <v>9</v>
      </c>
      <c r="M402" s="77">
        <v>68.2</v>
      </c>
      <c r="N402" s="77">
        <v>50</v>
      </c>
      <c r="O402" s="77">
        <v>25</v>
      </c>
      <c r="P402" s="77">
        <v>24</v>
      </c>
      <c r="Q402" s="77">
        <v>4</v>
      </c>
      <c r="R402" s="77">
        <v>30</v>
      </c>
      <c r="S402" s="77">
        <v>56</v>
      </c>
      <c r="T402" s="77">
        <v>0.20699999999999999</v>
      </c>
      <c r="U402" s="77">
        <v>1.17</v>
      </c>
      <c r="V402" s="77">
        <v>0</v>
      </c>
      <c r="W402" s="77">
        <v>0</v>
      </c>
      <c r="X402" s="77">
        <v>6</v>
      </c>
      <c r="Y402" s="77">
        <v>5</v>
      </c>
      <c r="Z402" s="77">
        <v>15</v>
      </c>
      <c r="AA402" s="77">
        <v>13</v>
      </c>
      <c r="AB402" s="77">
        <v>7</v>
      </c>
      <c r="AC402" s="77">
        <v>90</v>
      </c>
      <c r="AD402" s="77">
        <v>51</v>
      </c>
      <c r="AE402" s="77">
        <v>5</v>
      </c>
      <c r="AF402" s="77">
        <v>0</v>
      </c>
      <c r="AG402" s="77">
        <v>8</v>
      </c>
      <c r="AH402" s="77">
        <v>1</v>
      </c>
      <c r="AI402" s="77">
        <v>1</v>
      </c>
      <c r="AJ402" s="77">
        <v>283</v>
      </c>
      <c r="AK402" s="77">
        <v>1084</v>
      </c>
      <c r="AL402" s="77">
        <v>0.5</v>
      </c>
      <c r="AM402" s="77">
        <v>1.76</v>
      </c>
      <c r="AN402" s="77">
        <v>0.307</v>
      </c>
      <c r="AO402" s="77">
        <v>0.34</v>
      </c>
      <c r="AP402" s="77">
        <v>0.64700000000000002</v>
      </c>
      <c r="AQ402" s="77">
        <v>7.34</v>
      </c>
      <c r="AR402" s="77">
        <v>3.93</v>
      </c>
      <c r="AS402" s="77">
        <v>6.55</v>
      </c>
      <c r="AT402" s="77">
        <v>1.87</v>
      </c>
      <c r="AU402" s="77">
        <v>15.79</v>
      </c>
    </row>
    <row r="403" spans="1:47" x14ac:dyDescent="0.2">
      <c r="A403" s="77">
        <v>7</v>
      </c>
      <c r="B403" s="78" t="s">
        <v>1260</v>
      </c>
      <c r="C403" s="77" t="s">
        <v>244</v>
      </c>
      <c r="D403" s="77"/>
      <c r="E403" s="77">
        <v>519169</v>
      </c>
      <c r="F403" s="77">
        <v>0</v>
      </c>
      <c r="G403" s="77">
        <v>0</v>
      </c>
      <c r="H403" s="77">
        <v>3.18</v>
      </c>
      <c r="I403" s="77">
        <v>10</v>
      </c>
      <c r="J403" s="77">
        <v>0</v>
      </c>
      <c r="K403" s="77">
        <v>0</v>
      </c>
      <c r="L403" s="77">
        <v>0</v>
      </c>
      <c r="M403" s="77">
        <v>11.1</v>
      </c>
      <c r="N403" s="77">
        <v>8</v>
      </c>
      <c r="O403" s="77">
        <v>4</v>
      </c>
      <c r="P403" s="77">
        <v>4</v>
      </c>
      <c r="Q403" s="77">
        <v>1</v>
      </c>
      <c r="R403" s="77">
        <v>7</v>
      </c>
      <c r="S403" s="77">
        <v>13</v>
      </c>
      <c r="T403" s="77">
        <v>0.19500000000000001</v>
      </c>
      <c r="U403" s="77">
        <v>1.32</v>
      </c>
      <c r="V403" s="77">
        <v>0</v>
      </c>
      <c r="W403" s="77">
        <v>0</v>
      </c>
      <c r="X403" s="77">
        <v>2</v>
      </c>
      <c r="Y403" s="77">
        <v>0</v>
      </c>
      <c r="Z403" s="77">
        <v>4</v>
      </c>
      <c r="AA403" s="77">
        <v>2</v>
      </c>
      <c r="AB403" s="77">
        <v>1</v>
      </c>
      <c r="AC403" s="77">
        <v>10</v>
      </c>
      <c r="AD403" s="77">
        <v>10</v>
      </c>
      <c r="AE403" s="77">
        <v>2</v>
      </c>
      <c r="AF403" s="77">
        <v>0</v>
      </c>
      <c r="AG403" s="77">
        <v>0</v>
      </c>
      <c r="AH403" s="77">
        <v>0</v>
      </c>
      <c r="AI403" s="77">
        <v>0</v>
      </c>
      <c r="AJ403" s="77">
        <v>50</v>
      </c>
      <c r="AK403" s="77">
        <v>183</v>
      </c>
      <c r="AL403" s="77" t="s">
        <v>342</v>
      </c>
      <c r="AM403" s="77">
        <v>1</v>
      </c>
      <c r="AN403" s="77">
        <v>0.34</v>
      </c>
      <c r="AO403" s="77">
        <v>0.29299999999999998</v>
      </c>
      <c r="AP403" s="77">
        <v>0.63300000000000001</v>
      </c>
      <c r="AQ403" s="77">
        <v>10.32</v>
      </c>
      <c r="AR403" s="77">
        <v>5.56</v>
      </c>
      <c r="AS403" s="77">
        <v>6.35</v>
      </c>
      <c r="AT403" s="77">
        <v>1.86</v>
      </c>
      <c r="AU403" s="77">
        <v>16.149999999999999</v>
      </c>
    </row>
    <row r="404" spans="1:47" x14ac:dyDescent="0.2">
      <c r="A404" s="77">
        <v>8</v>
      </c>
      <c r="B404" s="78" t="s">
        <v>905</v>
      </c>
      <c r="C404" s="77" t="s">
        <v>244</v>
      </c>
      <c r="D404" s="77"/>
      <c r="E404" s="77">
        <v>445170</v>
      </c>
      <c r="F404" s="77">
        <v>1</v>
      </c>
      <c r="G404" s="77">
        <v>4</v>
      </c>
      <c r="H404" s="77">
        <v>3.24</v>
      </c>
      <c r="I404" s="77">
        <v>42</v>
      </c>
      <c r="J404" s="77">
        <v>0</v>
      </c>
      <c r="K404" s="77">
        <v>1</v>
      </c>
      <c r="L404" s="77">
        <v>1</v>
      </c>
      <c r="M404" s="77">
        <v>75</v>
      </c>
      <c r="N404" s="77">
        <v>73</v>
      </c>
      <c r="O404" s="77">
        <v>33</v>
      </c>
      <c r="P404" s="77">
        <v>27</v>
      </c>
      <c r="Q404" s="77">
        <v>5</v>
      </c>
      <c r="R404" s="77">
        <v>27</v>
      </c>
      <c r="S404" s="77">
        <v>60</v>
      </c>
      <c r="T404" s="77">
        <v>0.26300000000000001</v>
      </c>
      <c r="U404" s="77">
        <v>1.33</v>
      </c>
      <c r="V404" s="77">
        <v>0</v>
      </c>
      <c r="W404" s="77">
        <v>0</v>
      </c>
      <c r="X404" s="77">
        <v>2</v>
      </c>
      <c r="Y404" s="77">
        <v>6</v>
      </c>
      <c r="Z404" s="77">
        <v>14</v>
      </c>
      <c r="AA404" s="77">
        <v>0</v>
      </c>
      <c r="AB404" s="77">
        <v>8</v>
      </c>
      <c r="AC404" s="77">
        <v>53</v>
      </c>
      <c r="AD404" s="77">
        <v>99</v>
      </c>
      <c r="AE404" s="77">
        <v>2</v>
      </c>
      <c r="AF404" s="77">
        <v>0</v>
      </c>
      <c r="AG404" s="77">
        <v>7</v>
      </c>
      <c r="AH404" s="77">
        <v>6</v>
      </c>
      <c r="AI404" s="77">
        <v>0</v>
      </c>
      <c r="AJ404" s="77">
        <v>314</v>
      </c>
      <c r="AK404" s="77">
        <v>1205</v>
      </c>
      <c r="AL404" s="77">
        <v>0.2</v>
      </c>
      <c r="AM404" s="77">
        <v>0.54</v>
      </c>
      <c r="AN404" s="77">
        <v>0.32700000000000001</v>
      </c>
      <c r="AO404" s="77">
        <v>0.39900000000000002</v>
      </c>
      <c r="AP404" s="77">
        <v>0.72599999999999998</v>
      </c>
      <c r="AQ404" s="77">
        <v>7.2</v>
      </c>
      <c r="AR404" s="77">
        <v>3.24</v>
      </c>
      <c r="AS404" s="77">
        <v>8.76</v>
      </c>
      <c r="AT404" s="77">
        <v>2.2200000000000002</v>
      </c>
      <c r="AU404" s="77">
        <v>16.07</v>
      </c>
    </row>
    <row r="405" spans="1:47" x14ac:dyDescent="0.2">
      <c r="A405" s="77">
        <v>9</v>
      </c>
      <c r="B405" s="78" t="s">
        <v>903</v>
      </c>
      <c r="C405" s="77" t="s">
        <v>244</v>
      </c>
      <c r="D405" s="77"/>
      <c r="E405" s="77">
        <v>279824</v>
      </c>
      <c r="F405" s="77">
        <v>13</v>
      </c>
      <c r="G405" s="77">
        <v>10</v>
      </c>
      <c r="H405" s="77">
        <v>3.39</v>
      </c>
      <c r="I405" s="77">
        <v>32</v>
      </c>
      <c r="J405" s="77">
        <v>32</v>
      </c>
      <c r="K405" s="77">
        <v>0</v>
      </c>
      <c r="L405" s="77">
        <v>0</v>
      </c>
      <c r="M405" s="77">
        <v>202</v>
      </c>
      <c r="N405" s="77">
        <v>228</v>
      </c>
      <c r="O405" s="77">
        <v>83</v>
      </c>
      <c r="P405" s="77">
        <v>76</v>
      </c>
      <c r="Q405" s="77">
        <v>15</v>
      </c>
      <c r="R405" s="77">
        <v>46</v>
      </c>
      <c r="S405" s="77">
        <v>119</v>
      </c>
      <c r="T405" s="77">
        <v>0.28699999999999998</v>
      </c>
      <c r="U405" s="77">
        <v>1.36</v>
      </c>
      <c r="V405" s="77">
        <v>0</v>
      </c>
      <c r="W405" s="77">
        <v>0</v>
      </c>
      <c r="X405" s="77">
        <v>4</v>
      </c>
      <c r="Y405" s="77">
        <v>0</v>
      </c>
      <c r="Z405" s="77">
        <v>0</v>
      </c>
      <c r="AA405" s="77">
        <v>0</v>
      </c>
      <c r="AB405" s="77">
        <v>24</v>
      </c>
      <c r="AC405" s="77">
        <v>229</v>
      </c>
      <c r="AD405" s="77">
        <v>231</v>
      </c>
      <c r="AE405" s="77">
        <v>2</v>
      </c>
      <c r="AF405" s="77">
        <v>1</v>
      </c>
      <c r="AG405" s="77">
        <v>1</v>
      </c>
      <c r="AH405" s="77">
        <v>3</v>
      </c>
      <c r="AI405" s="77">
        <v>4</v>
      </c>
      <c r="AJ405" s="77">
        <v>857</v>
      </c>
      <c r="AK405" s="77">
        <v>3082</v>
      </c>
      <c r="AL405" s="77">
        <v>0.56499999999999995</v>
      </c>
      <c r="AM405" s="77">
        <v>0.99</v>
      </c>
      <c r="AN405" s="77">
        <v>0.32700000000000001</v>
      </c>
      <c r="AO405" s="77">
        <v>0.41599999999999998</v>
      </c>
      <c r="AP405" s="77">
        <v>0.74299999999999999</v>
      </c>
      <c r="AQ405" s="77">
        <v>5.3</v>
      </c>
      <c r="AR405" s="77">
        <v>2.0499999999999998</v>
      </c>
      <c r="AS405" s="77">
        <v>10.16</v>
      </c>
      <c r="AT405" s="77">
        <v>2.59</v>
      </c>
      <c r="AU405" s="77">
        <v>15.26</v>
      </c>
    </row>
    <row r="406" spans="1:47" x14ac:dyDescent="0.2">
      <c r="A406" s="77">
        <v>10</v>
      </c>
      <c r="B406" s="78" t="s">
        <v>1261</v>
      </c>
      <c r="C406" s="77" t="s">
        <v>244</v>
      </c>
      <c r="D406" s="77"/>
      <c r="E406" s="77">
        <v>573186</v>
      </c>
      <c r="F406" s="77">
        <v>11</v>
      </c>
      <c r="G406" s="77">
        <v>6</v>
      </c>
      <c r="H406" s="77">
        <v>3.65</v>
      </c>
      <c r="I406" s="77">
        <v>26</v>
      </c>
      <c r="J406" s="77">
        <v>20</v>
      </c>
      <c r="K406" s="77">
        <v>1</v>
      </c>
      <c r="L406" s="77">
        <v>1</v>
      </c>
      <c r="M406" s="77">
        <v>130.19999999999999</v>
      </c>
      <c r="N406" s="77">
        <v>125</v>
      </c>
      <c r="O406" s="77">
        <v>56</v>
      </c>
      <c r="P406" s="77">
        <v>53</v>
      </c>
      <c r="Q406" s="77">
        <v>7</v>
      </c>
      <c r="R406" s="77">
        <v>28</v>
      </c>
      <c r="S406" s="77">
        <v>111</v>
      </c>
      <c r="T406" s="77">
        <v>0.25</v>
      </c>
      <c r="U406" s="77">
        <v>1.17</v>
      </c>
      <c r="V406" s="77">
        <v>1</v>
      </c>
      <c r="W406" s="77">
        <v>1</v>
      </c>
      <c r="X406" s="77">
        <v>3</v>
      </c>
      <c r="Y406" s="77">
        <v>1</v>
      </c>
      <c r="Z406" s="77">
        <v>1</v>
      </c>
      <c r="AA406" s="77">
        <v>0</v>
      </c>
      <c r="AB406" s="77">
        <v>11</v>
      </c>
      <c r="AC406" s="77">
        <v>162</v>
      </c>
      <c r="AD406" s="77">
        <v>105</v>
      </c>
      <c r="AE406" s="77">
        <v>9</v>
      </c>
      <c r="AF406" s="77">
        <v>1</v>
      </c>
      <c r="AG406" s="77">
        <v>4</v>
      </c>
      <c r="AH406" s="77">
        <v>1</v>
      </c>
      <c r="AI406" s="77">
        <v>1</v>
      </c>
      <c r="AJ406" s="77">
        <v>534</v>
      </c>
      <c r="AK406" s="77">
        <v>2082</v>
      </c>
      <c r="AL406" s="77">
        <v>0.64700000000000002</v>
      </c>
      <c r="AM406" s="77">
        <v>1.54</v>
      </c>
      <c r="AN406" s="77">
        <v>0.29199999999999998</v>
      </c>
      <c r="AO406" s="77">
        <v>0.34100000000000003</v>
      </c>
      <c r="AP406" s="77">
        <v>0.63300000000000001</v>
      </c>
      <c r="AQ406" s="77">
        <v>7.65</v>
      </c>
      <c r="AR406" s="77">
        <v>1.93</v>
      </c>
      <c r="AS406" s="77">
        <v>8.61</v>
      </c>
      <c r="AT406" s="77">
        <v>3.96</v>
      </c>
      <c r="AU406" s="77">
        <v>15.93</v>
      </c>
    </row>
    <row r="407" spans="1:47" x14ac:dyDescent="0.2">
      <c r="A407" s="77">
        <v>11</v>
      </c>
      <c r="B407" s="78" t="s">
        <v>904</v>
      </c>
      <c r="C407" s="77" t="s">
        <v>244</v>
      </c>
      <c r="D407" s="77"/>
      <c r="E407" s="77">
        <v>285079</v>
      </c>
      <c r="F407" s="77">
        <v>14</v>
      </c>
      <c r="G407" s="77">
        <v>13</v>
      </c>
      <c r="H407" s="77">
        <v>3.71</v>
      </c>
      <c r="I407" s="77">
        <v>34</v>
      </c>
      <c r="J407" s="77">
        <v>34</v>
      </c>
      <c r="K407" s="77">
        <v>0</v>
      </c>
      <c r="L407" s="77">
        <v>0</v>
      </c>
      <c r="M407" s="77">
        <v>215.2</v>
      </c>
      <c r="N407" s="77">
        <v>191</v>
      </c>
      <c r="O407" s="77">
        <v>101</v>
      </c>
      <c r="P407" s="77">
        <v>89</v>
      </c>
      <c r="Q407" s="77">
        <v>26</v>
      </c>
      <c r="R407" s="77">
        <v>74</v>
      </c>
      <c r="S407" s="77">
        <v>173</v>
      </c>
      <c r="T407" s="77">
        <v>0.23300000000000001</v>
      </c>
      <c r="U407" s="77">
        <v>1.23</v>
      </c>
      <c r="V407" s="77">
        <v>1</v>
      </c>
      <c r="W407" s="77">
        <v>0</v>
      </c>
      <c r="X407" s="77">
        <v>14</v>
      </c>
      <c r="Y407" s="77">
        <v>2</v>
      </c>
      <c r="Z407" s="77">
        <v>0</v>
      </c>
      <c r="AA407" s="77">
        <v>0</v>
      </c>
      <c r="AB407" s="77">
        <v>16</v>
      </c>
      <c r="AC407" s="77">
        <v>234</v>
      </c>
      <c r="AD407" s="77">
        <v>228</v>
      </c>
      <c r="AE407" s="77">
        <v>5</v>
      </c>
      <c r="AF407" s="77">
        <v>0</v>
      </c>
      <c r="AG407" s="77">
        <v>3</v>
      </c>
      <c r="AH407" s="77">
        <v>2</v>
      </c>
      <c r="AI407" s="77">
        <v>1</v>
      </c>
      <c r="AJ407" s="77">
        <v>914</v>
      </c>
      <c r="AK407" s="77">
        <v>3513</v>
      </c>
      <c r="AL407" s="77">
        <v>0.51900000000000002</v>
      </c>
      <c r="AM407" s="77">
        <v>1.03</v>
      </c>
      <c r="AN407" s="77">
        <v>0.30599999999999999</v>
      </c>
      <c r="AO407" s="77">
        <v>0.39900000000000002</v>
      </c>
      <c r="AP407" s="77">
        <v>0.70499999999999996</v>
      </c>
      <c r="AQ407" s="77">
        <v>7.22</v>
      </c>
      <c r="AR407" s="77">
        <v>3.09</v>
      </c>
      <c r="AS407" s="77">
        <v>7.97</v>
      </c>
      <c r="AT407" s="77">
        <v>2.34</v>
      </c>
      <c r="AU407" s="77">
        <v>16.29</v>
      </c>
    </row>
    <row r="408" spans="1:47" x14ac:dyDescent="0.2">
      <c r="A408" s="77">
        <v>12</v>
      </c>
      <c r="B408" s="78" t="s">
        <v>1262</v>
      </c>
      <c r="C408" s="77" t="s">
        <v>244</v>
      </c>
      <c r="D408" s="77"/>
      <c r="E408" s="77">
        <v>608665</v>
      </c>
      <c r="F408" s="77">
        <v>0</v>
      </c>
      <c r="G408" s="77">
        <v>0</v>
      </c>
      <c r="H408" s="77">
        <v>3.86</v>
      </c>
      <c r="I408" s="77">
        <v>5</v>
      </c>
      <c r="J408" s="77">
        <v>0</v>
      </c>
      <c r="K408" s="77">
        <v>0</v>
      </c>
      <c r="L408" s="77">
        <v>0</v>
      </c>
      <c r="M408" s="77">
        <v>4.2</v>
      </c>
      <c r="N408" s="77">
        <v>4</v>
      </c>
      <c r="O408" s="77">
        <v>2</v>
      </c>
      <c r="P408" s="77">
        <v>2</v>
      </c>
      <c r="Q408" s="77">
        <v>0</v>
      </c>
      <c r="R408" s="77">
        <v>0</v>
      </c>
      <c r="S408" s="77">
        <v>4</v>
      </c>
      <c r="T408" s="77">
        <v>0.222</v>
      </c>
      <c r="U408" s="77">
        <v>0.86</v>
      </c>
      <c r="V408" s="77">
        <v>0</v>
      </c>
      <c r="W408" s="77">
        <v>0</v>
      </c>
      <c r="X408" s="77">
        <v>0</v>
      </c>
      <c r="Y408" s="77">
        <v>0</v>
      </c>
      <c r="Z408" s="77">
        <v>1</v>
      </c>
      <c r="AA408" s="77">
        <v>0</v>
      </c>
      <c r="AB408" s="77">
        <v>0</v>
      </c>
      <c r="AC408" s="77">
        <v>9</v>
      </c>
      <c r="AD408" s="77">
        <v>1</v>
      </c>
      <c r="AE408" s="77">
        <v>1</v>
      </c>
      <c r="AF408" s="77">
        <v>0</v>
      </c>
      <c r="AG408" s="77">
        <v>0</v>
      </c>
      <c r="AH408" s="77">
        <v>0</v>
      </c>
      <c r="AI408" s="77">
        <v>0</v>
      </c>
      <c r="AJ408" s="77">
        <v>18</v>
      </c>
      <c r="AK408" s="77">
        <v>61</v>
      </c>
      <c r="AL408" s="77" t="s">
        <v>342</v>
      </c>
      <c r="AM408" s="77">
        <v>9</v>
      </c>
      <c r="AN408" s="77">
        <v>0.222</v>
      </c>
      <c r="AO408" s="77">
        <v>0.33300000000000002</v>
      </c>
      <c r="AP408" s="77">
        <v>0.55600000000000005</v>
      </c>
      <c r="AQ408" s="77">
        <v>7.71</v>
      </c>
      <c r="AR408" s="77">
        <v>0</v>
      </c>
      <c r="AS408" s="77">
        <v>7.71</v>
      </c>
      <c r="AT408" s="77" t="s">
        <v>342</v>
      </c>
      <c r="AU408" s="77">
        <v>13.07</v>
      </c>
    </row>
    <row r="409" spans="1:47" x14ac:dyDescent="0.2">
      <c r="A409" s="77">
        <v>13</v>
      </c>
      <c r="B409" s="78" t="s">
        <v>897</v>
      </c>
      <c r="C409" s="77" t="s">
        <v>244</v>
      </c>
      <c r="D409" s="77"/>
      <c r="E409" s="77">
        <v>445163</v>
      </c>
      <c r="F409" s="77">
        <v>3</v>
      </c>
      <c r="G409" s="77">
        <v>3</v>
      </c>
      <c r="H409" s="77">
        <v>3.94</v>
      </c>
      <c r="I409" s="77">
        <v>50</v>
      </c>
      <c r="J409" s="77">
        <v>0</v>
      </c>
      <c r="K409" s="77">
        <v>25</v>
      </c>
      <c r="L409" s="77">
        <v>30</v>
      </c>
      <c r="M409" s="77">
        <v>45.2</v>
      </c>
      <c r="N409" s="77">
        <v>47</v>
      </c>
      <c r="O409" s="77">
        <v>22</v>
      </c>
      <c r="P409" s="77">
        <v>20</v>
      </c>
      <c r="Q409" s="77">
        <v>6</v>
      </c>
      <c r="R409" s="77">
        <v>7</v>
      </c>
      <c r="S409" s="77">
        <v>28</v>
      </c>
      <c r="T409" s="77">
        <v>0.26100000000000001</v>
      </c>
      <c r="U409" s="77">
        <v>1.18</v>
      </c>
      <c r="V409" s="77">
        <v>0</v>
      </c>
      <c r="W409" s="77">
        <v>0</v>
      </c>
      <c r="X409" s="77">
        <v>1</v>
      </c>
      <c r="Y409" s="77">
        <v>0</v>
      </c>
      <c r="Z409" s="77">
        <v>42</v>
      </c>
      <c r="AA409" s="77">
        <v>0</v>
      </c>
      <c r="AB409" s="77">
        <v>2</v>
      </c>
      <c r="AC409" s="77">
        <v>46</v>
      </c>
      <c r="AD409" s="77">
        <v>63</v>
      </c>
      <c r="AE409" s="77">
        <v>0</v>
      </c>
      <c r="AF409" s="77">
        <v>0</v>
      </c>
      <c r="AG409" s="77">
        <v>3</v>
      </c>
      <c r="AH409" s="77">
        <v>0</v>
      </c>
      <c r="AI409" s="77">
        <v>0</v>
      </c>
      <c r="AJ409" s="77">
        <v>192</v>
      </c>
      <c r="AK409" s="77">
        <v>701</v>
      </c>
      <c r="AL409" s="77">
        <v>0.5</v>
      </c>
      <c r="AM409" s="77">
        <v>0.73</v>
      </c>
      <c r="AN409" s="77">
        <v>0.29099999999999998</v>
      </c>
      <c r="AO409" s="77">
        <v>0.40600000000000003</v>
      </c>
      <c r="AP409" s="77">
        <v>0.69699999999999995</v>
      </c>
      <c r="AQ409" s="77">
        <v>5.52</v>
      </c>
      <c r="AR409" s="77">
        <v>1.38</v>
      </c>
      <c r="AS409" s="77">
        <v>9.26</v>
      </c>
      <c r="AT409" s="77">
        <v>4</v>
      </c>
      <c r="AU409" s="77">
        <v>15.35</v>
      </c>
    </row>
    <row r="410" spans="1:47" x14ac:dyDescent="0.2">
      <c r="A410" s="77">
        <v>14</v>
      </c>
      <c r="B410" s="78" t="s">
        <v>895</v>
      </c>
      <c r="C410" s="77" t="s">
        <v>244</v>
      </c>
      <c r="D410" s="77"/>
      <c r="E410" s="77">
        <v>430661</v>
      </c>
      <c r="F410" s="77">
        <v>5</v>
      </c>
      <c r="G410" s="77">
        <v>3</v>
      </c>
      <c r="H410" s="77">
        <v>4.17</v>
      </c>
      <c r="I410" s="77">
        <v>53</v>
      </c>
      <c r="J410" s="77">
        <v>8</v>
      </c>
      <c r="K410" s="77">
        <v>1</v>
      </c>
      <c r="L410" s="77">
        <v>5</v>
      </c>
      <c r="M410" s="77">
        <v>82</v>
      </c>
      <c r="N410" s="77">
        <v>80</v>
      </c>
      <c r="O410" s="77">
        <v>41</v>
      </c>
      <c r="P410" s="77">
        <v>38</v>
      </c>
      <c r="Q410" s="77">
        <v>13</v>
      </c>
      <c r="R410" s="77">
        <v>33</v>
      </c>
      <c r="S410" s="77">
        <v>61</v>
      </c>
      <c r="T410" s="77">
        <v>0.253</v>
      </c>
      <c r="U410" s="77">
        <v>1.38</v>
      </c>
      <c r="V410" s="77">
        <v>0</v>
      </c>
      <c r="W410" s="77">
        <v>0</v>
      </c>
      <c r="X410" s="77">
        <v>3</v>
      </c>
      <c r="Y410" s="77">
        <v>1</v>
      </c>
      <c r="Z410" s="77">
        <v>9</v>
      </c>
      <c r="AA410" s="77">
        <v>10</v>
      </c>
      <c r="AB410" s="77">
        <v>6</v>
      </c>
      <c r="AC410" s="77">
        <v>71</v>
      </c>
      <c r="AD410" s="77">
        <v>106</v>
      </c>
      <c r="AE410" s="77">
        <v>2</v>
      </c>
      <c r="AF410" s="77">
        <v>0</v>
      </c>
      <c r="AG410" s="77">
        <v>6</v>
      </c>
      <c r="AH410" s="77">
        <v>2</v>
      </c>
      <c r="AI410" s="77">
        <v>1</v>
      </c>
      <c r="AJ410" s="77">
        <v>354</v>
      </c>
      <c r="AK410" s="77">
        <v>1403</v>
      </c>
      <c r="AL410" s="77">
        <v>0.625</v>
      </c>
      <c r="AM410" s="77">
        <v>0.67</v>
      </c>
      <c r="AN410" s="77">
        <v>0.32800000000000001</v>
      </c>
      <c r="AO410" s="77">
        <v>0.44</v>
      </c>
      <c r="AP410" s="77">
        <v>0.76800000000000002</v>
      </c>
      <c r="AQ410" s="77">
        <v>6.7</v>
      </c>
      <c r="AR410" s="77">
        <v>3.62</v>
      </c>
      <c r="AS410" s="77">
        <v>8.7799999999999994</v>
      </c>
      <c r="AT410" s="77">
        <v>1.85</v>
      </c>
      <c r="AU410" s="77">
        <v>17.11</v>
      </c>
    </row>
    <row r="411" spans="1:47" x14ac:dyDescent="0.2">
      <c r="A411" s="77">
        <v>15</v>
      </c>
      <c r="B411" s="78" t="s">
        <v>906</v>
      </c>
      <c r="C411" s="77" t="s">
        <v>244</v>
      </c>
      <c r="D411" s="77"/>
      <c r="E411" s="77">
        <v>457918</v>
      </c>
      <c r="F411" s="77">
        <v>11</v>
      </c>
      <c r="G411" s="77">
        <v>11</v>
      </c>
      <c r="H411" s="77">
        <v>4.22</v>
      </c>
      <c r="I411" s="77">
        <v>30</v>
      </c>
      <c r="J411" s="77">
        <v>26</v>
      </c>
      <c r="K411" s="77">
        <v>0</v>
      </c>
      <c r="L411" s="77">
        <v>0</v>
      </c>
      <c r="M411" s="77">
        <v>158</v>
      </c>
      <c r="N411" s="77">
        <v>160</v>
      </c>
      <c r="O411" s="77">
        <v>79</v>
      </c>
      <c r="P411" s="77">
        <v>74</v>
      </c>
      <c r="Q411" s="77">
        <v>22</v>
      </c>
      <c r="R411" s="77">
        <v>51</v>
      </c>
      <c r="S411" s="77">
        <v>133</v>
      </c>
      <c r="T411" s="77">
        <v>0.26100000000000001</v>
      </c>
      <c r="U411" s="77">
        <v>1.34</v>
      </c>
      <c r="V411" s="77">
        <v>0</v>
      </c>
      <c r="W411" s="77">
        <v>0</v>
      </c>
      <c r="X411" s="77">
        <v>2</v>
      </c>
      <c r="Y411" s="77">
        <v>0</v>
      </c>
      <c r="Z411" s="77">
        <v>2</v>
      </c>
      <c r="AA411" s="77">
        <v>0</v>
      </c>
      <c r="AB411" s="77">
        <v>12</v>
      </c>
      <c r="AC411" s="77">
        <v>153</v>
      </c>
      <c r="AD411" s="77">
        <v>174</v>
      </c>
      <c r="AE411" s="77">
        <v>1</v>
      </c>
      <c r="AF411" s="77">
        <v>0</v>
      </c>
      <c r="AG411" s="77">
        <v>7</v>
      </c>
      <c r="AH411" s="77">
        <v>3</v>
      </c>
      <c r="AI411" s="77">
        <v>1</v>
      </c>
      <c r="AJ411" s="77">
        <v>673</v>
      </c>
      <c r="AK411" s="77">
        <v>2710</v>
      </c>
      <c r="AL411" s="77">
        <v>0.5</v>
      </c>
      <c r="AM411" s="77">
        <v>0.88</v>
      </c>
      <c r="AN411" s="77">
        <v>0.317</v>
      </c>
      <c r="AO411" s="77">
        <v>0.45300000000000001</v>
      </c>
      <c r="AP411" s="77">
        <v>0.77</v>
      </c>
      <c r="AQ411" s="77">
        <v>7.58</v>
      </c>
      <c r="AR411" s="77">
        <v>2.91</v>
      </c>
      <c r="AS411" s="77">
        <v>9.11</v>
      </c>
      <c r="AT411" s="77">
        <v>2.61</v>
      </c>
      <c r="AU411" s="77">
        <v>17.149999999999999</v>
      </c>
    </row>
    <row r="412" spans="1:47" x14ac:dyDescent="0.2">
      <c r="A412" s="77">
        <v>16</v>
      </c>
      <c r="B412" s="78" t="s">
        <v>1263</v>
      </c>
      <c r="C412" s="77" t="s">
        <v>244</v>
      </c>
      <c r="D412" s="77"/>
      <c r="E412" s="77">
        <v>571800</v>
      </c>
      <c r="F412" s="77">
        <v>11</v>
      </c>
      <c r="G412" s="77">
        <v>13</v>
      </c>
      <c r="H412" s="77">
        <v>4.4800000000000004</v>
      </c>
      <c r="I412" s="77">
        <v>32</v>
      </c>
      <c r="J412" s="77">
        <v>32</v>
      </c>
      <c r="K412" s="77">
        <v>0</v>
      </c>
      <c r="L412" s="77">
        <v>0</v>
      </c>
      <c r="M412" s="77">
        <v>184.2</v>
      </c>
      <c r="N412" s="77">
        <v>173</v>
      </c>
      <c r="O412" s="77">
        <v>92</v>
      </c>
      <c r="P412" s="77">
        <v>92</v>
      </c>
      <c r="Q412" s="77">
        <v>23</v>
      </c>
      <c r="R412" s="77">
        <v>60</v>
      </c>
      <c r="S412" s="77">
        <v>184</v>
      </c>
      <c r="T412" s="77">
        <v>0.245</v>
      </c>
      <c r="U412" s="77">
        <v>1.26</v>
      </c>
      <c r="V412" s="77">
        <v>1</v>
      </c>
      <c r="W412" s="77">
        <v>1</v>
      </c>
      <c r="X412" s="77">
        <v>7</v>
      </c>
      <c r="Y412" s="77">
        <v>1</v>
      </c>
      <c r="Z412" s="77">
        <v>0</v>
      </c>
      <c r="AA412" s="77">
        <v>0</v>
      </c>
      <c r="AB412" s="77">
        <v>4</v>
      </c>
      <c r="AC412" s="77">
        <v>145</v>
      </c>
      <c r="AD412" s="77">
        <v>217</v>
      </c>
      <c r="AE412" s="77">
        <v>4</v>
      </c>
      <c r="AF412" s="77">
        <v>2</v>
      </c>
      <c r="AG412" s="77">
        <v>22</v>
      </c>
      <c r="AH412" s="77">
        <v>3</v>
      </c>
      <c r="AI412" s="77">
        <v>0</v>
      </c>
      <c r="AJ412" s="77">
        <v>786</v>
      </c>
      <c r="AK412" s="77">
        <v>3051</v>
      </c>
      <c r="AL412" s="77">
        <v>0.45800000000000002</v>
      </c>
      <c r="AM412" s="77">
        <v>0.67</v>
      </c>
      <c r="AN412" s="77">
        <v>0.307</v>
      </c>
      <c r="AO412" s="77">
        <v>0.41599999999999998</v>
      </c>
      <c r="AP412" s="77">
        <v>0.72299999999999998</v>
      </c>
      <c r="AQ412" s="77">
        <v>8.9700000000000006</v>
      </c>
      <c r="AR412" s="77">
        <v>2.92</v>
      </c>
      <c r="AS412" s="77">
        <v>8.43</v>
      </c>
      <c r="AT412" s="77">
        <v>3.07</v>
      </c>
      <c r="AU412" s="77">
        <v>16.52</v>
      </c>
    </row>
    <row r="413" spans="1:47" x14ac:dyDescent="0.2">
      <c r="A413" s="77">
        <v>17</v>
      </c>
      <c r="B413" s="78" t="s">
        <v>900</v>
      </c>
      <c r="C413" s="77" t="s">
        <v>244</v>
      </c>
      <c r="D413" s="77"/>
      <c r="E413" s="77">
        <v>447755</v>
      </c>
      <c r="F413" s="77">
        <v>3</v>
      </c>
      <c r="G413" s="77">
        <v>0</v>
      </c>
      <c r="H413" s="77">
        <v>4.91</v>
      </c>
      <c r="I413" s="77">
        <v>30</v>
      </c>
      <c r="J413" s="77">
        <v>0</v>
      </c>
      <c r="K413" s="77">
        <v>0</v>
      </c>
      <c r="L413" s="77">
        <v>0</v>
      </c>
      <c r="M413" s="77">
        <v>25.2</v>
      </c>
      <c r="N413" s="77">
        <v>19</v>
      </c>
      <c r="O413" s="77">
        <v>14</v>
      </c>
      <c r="P413" s="77">
        <v>14</v>
      </c>
      <c r="Q413" s="77">
        <v>3</v>
      </c>
      <c r="R413" s="77">
        <v>19</v>
      </c>
      <c r="S413" s="77">
        <v>21</v>
      </c>
      <c r="T413" s="77">
        <v>0.21099999999999999</v>
      </c>
      <c r="U413" s="77">
        <v>1.48</v>
      </c>
      <c r="V413" s="77">
        <v>0</v>
      </c>
      <c r="W413" s="77">
        <v>0</v>
      </c>
      <c r="X413" s="77">
        <v>3</v>
      </c>
      <c r="Y413" s="77">
        <v>0</v>
      </c>
      <c r="Z413" s="77">
        <v>0</v>
      </c>
      <c r="AA413" s="77">
        <v>12</v>
      </c>
      <c r="AB413" s="77">
        <v>2</v>
      </c>
      <c r="AC413" s="77">
        <v>20</v>
      </c>
      <c r="AD413" s="77">
        <v>32</v>
      </c>
      <c r="AE413" s="77">
        <v>2</v>
      </c>
      <c r="AF413" s="77">
        <v>0</v>
      </c>
      <c r="AG413" s="77">
        <v>2</v>
      </c>
      <c r="AH413" s="77">
        <v>1</v>
      </c>
      <c r="AI413" s="77">
        <v>0</v>
      </c>
      <c r="AJ413" s="77">
        <v>114</v>
      </c>
      <c r="AK413" s="77">
        <v>480</v>
      </c>
      <c r="AL413" s="77">
        <v>1</v>
      </c>
      <c r="AM413" s="77">
        <v>0.63</v>
      </c>
      <c r="AN413" s="77">
        <v>0.36299999999999999</v>
      </c>
      <c r="AO413" s="77">
        <v>0.36699999999999999</v>
      </c>
      <c r="AP413" s="77">
        <v>0.72899999999999998</v>
      </c>
      <c r="AQ413" s="77">
        <v>7.36</v>
      </c>
      <c r="AR413" s="77">
        <v>6.66</v>
      </c>
      <c r="AS413" s="77">
        <v>6.66</v>
      </c>
      <c r="AT413" s="77">
        <v>1.1100000000000001</v>
      </c>
      <c r="AU413" s="77">
        <v>18.7</v>
      </c>
    </row>
    <row r="414" spans="1:47" x14ac:dyDescent="0.2">
      <c r="A414" s="77">
        <v>18</v>
      </c>
      <c r="B414" s="78" t="s">
        <v>1264</v>
      </c>
      <c r="C414" s="77" t="s">
        <v>244</v>
      </c>
      <c r="D414" s="77"/>
      <c r="E414" s="77">
        <v>596057</v>
      </c>
      <c r="F414" s="77">
        <v>0</v>
      </c>
      <c r="G414" s="77">
        <v>0</v>
      </c>
      <c r="H414" s="77">
        <v>5.4</v>
      </c>
      <c r="I414" s="77">
        <v>5</v>
      </c>
      <c r="J414" s="77">
        <v>1</v>
      </c>
      <c r="K414" s="77">
        <v>0</v>
      </c>
      <c r="L414" s="77">
        <v>0</v>
      </c>
      <c r="M414" s="77">
        <v>6.2</v>
      </c>
      <c r="N414" s="77">
        <v>5</v>
      </c>
      <c r="O414" s="77">
        <v>4</v>
      </c>
      <c r="P414" s="77">
        <v>4</v>
      </c>
      <c r="Q414" s="77">
        <v>1</v>
      </c>
      <c r="R414" s="77">
        <v>5</v>
      </c>
      <c r="S414" s="77">
        <v>4</v>
      </c>
      <c r="T414" s="77">
        <v>0.20799999999999999</v>
      </c>
      <c r="U414" s="77">
        <v>1.5</v>
      </c>
      <c r="V414" s="77">
        <v>0</v>
      </c>
      <c r="W414" s="77">
        <v>0</v>
      </c>
      <c r="X414" s="77">
        <v>0</v>
      </c>
      <c r="Y414" s="77">
        <v>0</v>
      </c>
      <c r="Z414" s="77">
        <v>2</v>
      </c>
      <c r="AA414" s="77">
        <v>1</v>
      </c>
      <c r="AB414" s="77">
        <v>0</v>
      </c>
      <c r="AC414" s="77">
        <v>6</v>
      </c>
      <c r="AD414" s="77">
        <v>10</v>
      </c>
      <c r="AE414" s="77">
        <v>0</v>
      </c>
      <c r="AF414" s="77">
        <v>0</v>
      </c>
      <c r="AG414" s="77">
        <v>1</v>
      </c>
      <c r="AH414" s="77">
        <v>0</v>
      </c>
      <c r="AI414" s="77">
        <v>0</v>
      </c>
      <c r="AJ414" s="77">
        <v>30</v>
      </c>
      <c r="AK414" s="77">
        <v>138</v>
      </c>
      <c r="AL414" s="77" t="s">
        <v>342</v>
      </c>
      <c r="AM414" s="77">
        <v>0.6</v>
      </c>
      <c r="AN414" s="77">
        <v>0.33300000000000002</v>
      </c>
      <c r="AO414" s="77">
        <v>0.33300000000000002</v>
      </c>
      <c r="AP414" s="77">
        <v>0.66700000000000004</v>
      </c>
      <c r="AQ414" s="77">
        <v>5.4</v>
      </c>
      <c r="AR414" s="77">
        <v>6.75</v>
      </c>
      <c r="AS414" s="77">
        <v>6.75</v>
      </c>
      <c r="AT414" s="77">
        <v>0.8</v>
      </c>
      <c r="AU414" s="77">
        <v>20.7</v>
      </c>
    </row>
    <row r="415" spans="1:47" x14ac:dyDescent="0.2">
      <c r="A415" s="77">
        <v>19</v>
      </c>
      <c r="B415" s="78" t="s">
        <v>908</v>
      </c>
      <c r="C415" s="77" t="s">
        <v>244</v>
      </c>
      <c r="D415" s="77"/>
      <c r="E415" s="77">
        <v>453344</v>
      </c>
      <c r="F415" s="77">
        <v>1</v>
      </c>
      <c r="G415" s="77">
        <v>3</v>
      </c>
      <c r="H415" s="77">
        <v>5.67</v>
      </c>
      <c r="I415" s="77">
        <v>13</v>
      </c>
      <c r="J415" s="77">
        <v>6</v>
      </c>
      <c r="K415" s="77">
        <v>0</v>
      </c>
      <c r="L415" s="77">
        <v>0</v>
      </c>
      <c r="M415" s="77">
        <v>33.1</v>
      </c>
      <c r="N415" s="77">
        <v>37</v>
      </c>
      <c r="O415" s="77">
        <v>21</v>
      </c>
      <c r="P415" s="77">
        <v>21</v>
      </c>
      <c r="Q415" s="77">
        <v>2</v>
      </c>
      <c r="R415" s="77">
        <v>18</v>
      </c>
      <c r="S415" s="77">
        <v>30</v>
      </c>
      <c r="T415" s="77">
        <v>0.28699999999999998</v>
      </c>
      <c r="U415" s="77">
        <v>1.65</v>
      </c>
      <c r="V415" s="77">
        <v>0</v>
      </c>
      <c r="W415" s="77">
        <v>0</v>
      </c>
      <c r="X415" s="77">
        <v>0</v>
      </c>
      <c r="Y415" s="77">
        <v>0</v>
      </c>
      <c r="Z415" s="77">
        <v>2</v>
      </c>
      <c r="AA415" s="77">
        <v>1</v>
      </c>
      <c r="AB415" s="77">
        <v>6</v>
      </c>
      <c r="AC415" s="77">
        <v>39</v>
      </c>
      <c r="AD415" s="77">
        <v>24</v>
      </c>
      <c r="AE415" s="77">
        <v>1</v>
      </c>
      <c r="AF415" s="77">
        <v>1</v>
      </c>
      <c r="AG415" s="77">
        <v>2</v>
      </c>
      <c r="AH415" s="77">
        <v>0</v>
      </c>
      <c r="AI415" s="77">
        <v>0</v>
      </c>
      <c r="AJ415" s="77">
        <v>148</v>
      </c>
      <c r="AK415" s="77">
        <v>618</v>
      </c>
      <c r="AL415" s="77">
        <v>0.25</v>
      </c>
      <c r="AM415" s="77">
        <v>1.63</v>
      </c>
      <c r="AN415" s="77">
        <v>0.374</v>
      </c>
      <c r="AO415" s="77">
        <v>0.45700000000000002</v>
      </c>
      <c r="AP415" s="77">
        <v>0.83199999999999996</v>
      </c>
      <c r="AQ415" s="77">
        <v>8.1</v>
      </c>
      <c r="AR415" s="77">
        <v>4.8600000000000003</v>
      </c>
      <c r="AS415" s="77">
        <v>9.99</v>
      </c>
      <c r="AT415" s="77">
        <v>1.67</v>
      </c>
      <c r="AU415" s="77">
        <v>18.54</v>
      </c>
    </row>
    <row r="416" spans="1:47" x14ac:dyDescent="0.2">
      <c r="A416" s="77">
        <v>20</v>
      </c>
      <c r="B416" s="78" t="s">
        <v>843</v>
      </c>
      <c r="C416" s="77" t="s">
        <v>244</v>
      </c>
      <c r="D416" s="77"/>
      <c r="E416" s="77">
        <v>521230</v>
      </c>
      <c r="F416" s="77">
        <v>1</v>
      </c>
      <c r="G416" s="77">
        <v>0</v>
      </c>
      <c r="H416" s="77">
        <v>6.08</v>
      </c>
      <c r="I416" s="77">
        <v>3</v>
      </c>
      <c r="J416" s="77">
        <v>3</v>
      </c>
      <c r="K416" s="77">
        <v>0</v>
      </c>
      <c r="L416" s="77">
        <v>0</v>
      </c>
      <c r="M416" s="77">
        <v>13.1</v>
      </c>
      <c r="N416" s="77">
        <v>12</v>
      </c>
      <c r="O416" s="77">
        <v>9</v>
      </c>
      <c r="P416" s="77">
        <v>9</v>
      </c>
      <c r="Q416" s="77">
        <v>3</v>
      </c>
      <c r="R416" s="77">
        <v>4</v>
      </c>
      <c r="S416" s="77">
        <v>8</v>
      </c>
      <c r="T416" s="77">
        <v>0.23499999999999999</v>
      </c>
      <c r="U416" s="77">
        <v>1.2</v>
      </c>
      <c r="V416" s="77">
        <v>0</v>
      </c>
      <c r="W416" s="77">
        <v>0</v>
      </c>
      <c r="X416" s="77">
        <v>2</v>
      </c>
      <c r="Y416" s="77">
        <v>0</v>
      </c>
      <c r="Z416" s="77">
        <v>0</v>
      </c>
      <c r="AA416" s="77">
        <v>0</v>
      </c>
      <c r="AB416" s="77">
        <v>2</v>
      </c>
      <c r="AC416" s="77">
        <v>11</v>
      </c>
      <c r="AD416" s="77">
        <v>20</v>
      </c>
      <c r="AE416" s="77">
        <v>0</v>
      </c>
      <c r="AF416" s="77">
        <v>0</v>
      </c>
      <c r="AG416" s="77">
        <v>1</v>
      </c>
      <c r="AH416" s="77">
        <v>0</v>
      </c>
      <c r="AI416" s="77">
        <v>0</v>
      </c>
      <c r="AJ416" s="77">
        <v>57</v>
      </c>
      <c r="AK416" s="77">
        <v>221</v>
      </c>
      <c r="AL416" s="77">
        <v>1</v>
      </c>
      <c r="AM416" s="77">
        <v>0.55000000000000004</v>
      </c>
      <c r="AN416" s="77">
        <v>0.316</v>
      </c>
      <c r="AO416" s="77">
        <v>0.45100000000000001</v>
      </c>
      <c r="AP416" s="77">
        <v>0.76700000000000002</v>
      </c>
      <c r="AQ416" s="77">
        <v>5.4</v>
      </c>
      <c r="AR416" s="77">
        <v>2.7</v>
      </c>
      <c r="AS416" s="77">
        <v>8.1</v>
      </c>
      <c r="AT416" s="77">
        <v>2</v>
      </c>
      <c r="AU416" s="77">
        <v>16.579999999999998</v>
      </c>
    </row>
    <row r="417" spans="1:47" x14ac:dyDescent="0.2">
      <c r="A417" s="77">
        <v>21</v>
      </c>
      <c r="B417" s="78" t="s">
        <v>907</v>
      </c>
      <c r="C417" s="77" t="s">
        <v>244</v>
      </c>
      <c r="D417" s="77"/>
      <c r="E417" s="77">
        <v>469134</v>
      </c>
      <c r="F417" s="77">
        <v>0</v>
      </c>
      <c r="G417" s="77">
        <v>0</v>
      </c>
      <c r="H417" s="77">
        <v>6.97</v>
      </c>
      <c r="I417" s="77">
        <v>16</v>
      </c>
      <c r="J417" s="77">
        <v>0</v>
      </c>
      <c r="K417" s="77">
        <v>0</v>
      </c>
      <c r="L417" s="77">
        <v>0</v>
      </c>
      <c r="M417" s="77">
        <v>20.2</v>
      </c>
      <c r="N417" s="77">
        <v>28</v>
      </c>
      <c r="O417" s="77">
        <v>17</v>
      </c>
      <c r="P417" s="77">
        <v>16</v>
      </c>
      <c r="Q417" s="77">
        <v>5</v>
      </c>
      <c r="R417" s="77">
        <v>7</v>
      </c>
      <c r="S417" s="77">
        <v>21</v>
      </c>
      <c r="T417" s="77">
        <v>0.318</v>
      </c>
      <c r="U417" s="77">
        <v>1.69</v>
      </c>
      <c r="V417" s="77">
        <v>0</v>
      </c>
      <c r="W417" s="77">
        <v>0</v>
      </c>
      <c r="X417" s="77">
        <v>1</v>
      </c>
      <c r="Y417" s="77">
        <v>0</v>
      </c>
      <c r="Z417" s="77">
        <v>9</v>
      </c>
      <c r="AA417" s="77">
        <v>1</v>
      </c>
      <c r="AB417" s="77">
        <v>0</v>
      </c>
      <c r="AC417" s="77">
        <v>16</v>
      </c>
      <c r="AD417" s="77">
        <v>23</v>
      </c>
      <c r="AE417" s="77">
        <v>1</v>
      </c>
      <c r="AF417" s="77">
        <v>0</v>
      </c>
      <c r="AG417" s="77">
        <v>3</v>
      </c>
      <c r="AH417" s="77">
        <v>0</v>
      </c>
      <c r="AI417" s="77">
        <v>0</v>
      </c>
      <c r="AJ417" s="77">
        <v>96</v>
      </c>
      <c r="AK417" s="77">
        <v>415</v>
      </c>
      <c r="AL417" s="77" t="s">
        <v>342</v>
      </c>
      <c r="AM417" s="77">
        <v>0.7</v>
      </c>
      <c r="AN417" s="77">
        <v>0.375</v>
      </c>
      <c r="AO417" s="77">
        <v>0.55700000000000005</v>
      </c>
      <c r="AP417" s="77">
        <v>0.93200000000000005</v>
      </c>
      <c r="AQ417" s="77">
        <v>9.15</v>
      </c>
      <c r="AR417" s="77">
        <v>3.05</v>
      </c>
      <c r="AS417" s="77">
        <v>12.19</v>
      </c>
      <c r="AT417" s="77">
        <v>3</v>
      </c>
      <c r="AU417" s="77">
        <v>20.079999999999998</v>
      </c>
    </row>
    <row r="418" spans="1:47" x14ac:dyDescent="0.2">
      <c r="A418" s="77">
        <v>22</v>
      </c>
      <c r="B418" s="78" t="s">
        <v>901</v>
      </c>
      <c r="C418" s="77" t="s">
        <v>244</v>
      </c>
      <c r="D418" s="77"/>
      <c r="E418" s="77">
        <v>474599</v>
      </c>
      <c r="F418" s="77">
        <v>0</v>
      </c>
      <c r="G418" s="77">
        <v>0</v>
      </c>
      <c r="H418" s="77">
        <v>8.1</v>
      </c>
      <c r="I418" s="77">
        <v>10</v>
      </c>
      <c r="J418" s="77">
        <v>0</v>
      </c>
      <c r="K418" s="77">
        <v>0</v>
      </c>
      <c r="L418" s="77">
        <v>0</v>
      </c>
      <c r="M418" s="77">
        <v>10</v>
      </c>
      <c r="N418" s="77">
        <v>12</v>
      </c>
      <c r="O418" s="77">
        <v>9</v>
      </c>
      <c r="P418" s="77">
        <v>9</v>
      </c>
      <c r="Q418" s="77">
        <v>1</v>
      </c>
      <c r="R418" s="77">
        <v>4</v>
      </c>
      <c r="S418" s="77">
        <v>6</v>
      </c>
      <c r="T418" s="77">
        <v>0.27900000000000003</v>
      </c>
      <c r="U418" s="77">
        <v>1.6</v>
      </c>
      <c r="V418" s="77">
        <v>0</v>
      </c>
      <c r="W418" s="77">
        <v>0</v>
      </c>
      <c r="X418" s="77">
        <v>1</v>
      </c>
      <c r="Y418" s="77">
        <v>0</v>
      </c>
      <c r="Z418" s="77">
        <v>0</v>
      </c>
      <c r="AA418" s="77">
        <v>5</v>
      </c>
      <c r="AB418" s="77">
        <v>0</v>
      </c>
      <c r="AC418" s="77">
        <v>8</v>
      </c>
      <c r="AD418" s="77">
        <v>18</v>
      </c>
      <c r="AE418" s="77">
        <v>0</v>
      </c>
      <c r="AF418" s="77">
        <v>0</v>
      </c>
      <c r="AG418" s="77">
        <v>1</v>
      </c>
      <c r="AH418" s="77">
        <v>0</v>
      </c>
      <c r="AI418" s="77">
        <v>0</v>
      </c>
      <c r="AJ418" s="77">
        <v>49</v>
      </c>
      <c r="AK418" s="77">
        <v>216</v>
      </c>
      <c r="AL418" s="77" t="s">
        <v>342</v>
      </c>
      <c r="AM418" s="77">
        <v>0.44</v>
      </c>
      <c r="AN418" s="77">
        <v>0.34699999999999998</v>
      </c>
      <c r="AO418" s="77">
        <v>0.53500000000000003</v>
      </c>
      <c r="AP418" s="77">
        <v>0.88200000000000001</v>
      </c>
      <c r="AQ418" s="77">
        <v>5.4</v>
      </c>
      <c r="AR418" s="77">
        <v>3.6</v>
      </c>
      <c r="AS418" s="77">
        <v>10.8</v>
      </c>
      <c r="AT418" s="77">
        <v>1.5</v>
      </c>
      <c r="AU418" s="77">
        <v>21.6</v>
      </c>
    </row>
    <row r="419" spans="1:47" x14ac:dyDescent="0.2">
      <c r="A419" s="77">
        <v>23</v>
      </c>
      <c r="B419" s="78" t="s">
        <v>1265</v>
      </c>
      <c r="C419" s="77" t="s">
        <v>244</v>
      </c>
      <c r="D419" s="77"/>
      <c r="E419" s="77">
        <v>445090</v>
      </c>
      <c r="F419" s="77">
        <v>0</v>
      </c>
      <c r="G419" s="77">
        <v>0</v>
      </c>
      <c r="H419" s="77">
        <v>8.1</v>
      </c>
      <c r="I419" s="77">
        <v>2</v>
      </c>
      <c r="J419" s="77">
        <v>0</v>
      </c>
      <c r="K419" s="77">
        <v>0</v>
      </c>
      <c r="L419" s="77">
        <v>0</v>
      </c>
      <c r="M419" s="77">
        <v>3.1</v>
      </c>
      <c r="N419" s="77">
        <v>4</v>
      </c>
      <c r="O419" s="77">
        <v>3</v>
      </c>
      <c r="P419" s="77">
        <v>3</v>
      </c>
      <c r="Q419" s="77">
        <v>0</v>
      </c>
      <c r="R419" s="77">
        <v>1</v>
      </c>
      <c r="S419" s="77">
        <v>2</v>
      </c>
      <c r="T419" s="77">
        <v>0.308</v>
      </c>
      <c r="U419" s="77">
        <v>1.5</v>
      </c>
      <c r="V419" s="77">
        <v>0</v>
      </c>
      <c r="W419" s="77">
        <v>0</v>
      </c>
      <c r="X419" s="77">
        <v>0</v>
      </c>
      <c r="Y419" s="77">
        <v>0</v>
      </c>
      <c r="Z419" s="77">
        <v>1</v>
      </c>
      <c r="AA419" s="77">
        <v>0</v>
      </c>
      <c r="AB419" s="77">
        <v>1</v>
      </c>
      <c r="AC419" s="77">
        <v>4</v>
      </c>
      <c r="AD419" s="77">
        <v>3</v>
      </c>
      <c r="AE419" s="77">
        <v>0</v>
      </c>
      <c r="AF419" s="77">
        <v>0</v>
      </c>
      <c r="AG419" s="77">
        <v>0</v>
      </c>
      <c r="AH419" s="77">
        <v>0</v>
      </c>
      <c r="AI419" s="77">
        <v>0</v>
      </c>
      <c r="AJ419" s="77">
        <v>14</v>
      </c>
      <c r="AK419" s="77">
        <v>58</v>
      </c>
      <c r="AL419" s="77" t="s">
        <v>342</v>
      </c>
      <c r="AM419" s="77">
        <v>1.33</v>
      </c>
      <c r="AN419" s="77">
        <v>0.35699999999999998</v>
      </c>
      <c r="AO419" s="77">
        <v>0.38500000000000001</v>
      </c>
      <c r="AP419" s="77">
        <v>0.74199999999999999</v>
      </c>
      <c r="AQ419" s="77">
        <v>5.4</v>
      </c>
      <c r="AR419" s="77">
        <v>2.7</v>
      </c>
      <c r="AS419" s="77">
        <v>10.8</v>
      </c>
      <c r="AT419" s="77">
        <v>2</v>
      </c>
      <c r="AU419" s="77">
        <v>17.399999999999999</v>
      </c>
    </row>
    <row r="420" spans="1:47" x14ac:dyDescent="0.2">
      <c r="A420" s="77">
        <v>24</v>
      </c>
      <c r="B420" s="78" t="s">
        <v>894</v>
      </c>
      <c r="C420" s="77" t="s">
        <v>244</v>
      </c>
      <c r="D420" s="77"/>
      <c r="E420" s="77">
        <v>435045</v>
      </c>
      <c r="F420" s="77">
        <v>0</v>
      </c>
      <c r="G420" s="77">
        <v>3</v>
      </c>
      <c r="H420" s="77">
        <v>8.57</v>
      </c>
      <c r="I420" s="77">
        <v>26</v>
      </c>
      <c r="J420" s="77">
        <v>0</v>
      </c>
      <c r="K420" s="77">
        <v>5</v>
      </c>
      <c r="L420" s="77">
        <v>8</v>
      </c>
      <c r="M420" s="77">
        <v>21</v>
      </c>
      <c r="N420" s="77">
        <v>28</v>
      </c>
      <c r="O420" s="77">
        <v>22</v>
      </c>
      <c r="P420" s="77">
        <v>20</v>
      </c>
      <c r="Q420" s="77">
        <v>5</v>
      </c>
      <c r="R420" s="77">
        <v>18</v>
      </c>
      <c r="S420" s="77">
        <v>29</v>
      </c>
      <c r="T420" s="77">
        <v>0.32600000000000001</v>
      </c>
      <c r="U420" s="77">
        <v>2.19</v>
      </c>
      <c r="V420" s="77">
        <v>0</v>
      </c>
      <c r="W420" s="77">
        <v>0</v>
      </c>
      <c r="X420" s="77">
        <v>0</v>
      </c>
      <c r="Y420" s="77">
        <v>2</v>
      </c>
      <c r="Z420" s="77">
        <v>14</v>
      </c>
      <c r="AA420" s="77">
        <v>0</v>
      </c>
      <c r="AB420" s="77">
        <v>3</v>
      </c>
      <c r="AC420" s="77">
        <v>17</v>
      </c>
      <c r="AD420" s="77">
        <v>14</v>
      </c>
      <c r="AE420" s="77">
        <v>4</v>
      </c>
      <c r="AF420" s="77">
        <v>0</v>
      </c>
      <c r="AG420" s="77">
        <v>6</v>
      </c>
      <c r="AH420" s="77">
        <v>0</v>
      </c>
      <c r="AI420" s="77">
        <v>0</v>
      </c>
      <c r="AJ420" s="77">
        <v>106</v>
      </c>
      <c r="AK420" s="77">
        <v>412</v>
      </c>
      <c r="AL420" s="77">
        <v>0</v>
      </c>
      <c r="AM420" s="77">
        <v>1.21</v>
      </c>
      <c r="AN420" s="77">
        <v>0.434</v>
      </c>
      <c r="AO420" s="77">
        <v>0.628</v>
      </c>
      <c r="AP420" s="77">
        <v>1.0620000000000001</v>
      </c>
      <c r="AQ420" s="77">
        <v>12.43</v>
      </c>
      <c r="AR420" s="77">
        <v>7.71</v>
      </c>
      <c r="AS420" s="77">
        <v>12</v>
      </c>
      <c r="AT420" s="77">
        <v>1.61</v>
      </c>
      <c r="AU420" s="77">
        <v>19.62</v>
      </c>
    </row>
    <row r="421" spans="1:47" x14ac:dyDescent="0.2">
      <c r="A421" s="77">
        <v>25</v>
      </c>
      <c r="B421" s="78" t="s">
        <v>911</v>
      </c>
      <c r="C421" s="77" t="s">
        <v>244</v>
      </c>
      <c r="D421" s="77"/>
      <c r="E421" s="77">
        <v>543594</v>
      </c>
      <c r="F421" s="77">
        <v>0</v>
      </c>
      <c r="G421" s="77">
        <v>0</v>
      </c>
      <c r="H421" s="77">
        <v>9</v>
      </c>
      <c r="I421" s="77">
        <v>1</v>
      </c>
      <c r="J421" s="77">
        <v>0</v>
      </c>
      <c r="K421" s="77">
        <v>0</v>
      </c>
      <c r="L421" s="77">
        <v>0</v>
      </c>
      <c r="M421" s="77">
        <v>1</v>
      </c>
      <c r="N421" s="77">
        <v>1</v>
      </c>
      <c r="O421" s="77">
        <v>1</v>
      </c>
      <c r="P421" s="77">
        <v>1</v>
      </c>
      <c r="Q421" s="77">
        <v>1</v>
      </c>
      <c r="R421" s="77">
        <v>0</v>
      </c>
      <c r="S421" s="77">
        <v>0</v>
      </c>
      <c r="T421" s="77">
        <v>0.25</v>
      </c>
      <c r="U421" s="77">
        <v>1</v>
      </c>
      <c r="V421" s="77">
        <v>0</v>
      </c>
      <c r="W421" s="77">
        <v>0</v>
      </c>
      <c r="X421" s="77">
        <v>0</v>
      </c>
      <c r="Y421" s="77">
        <v>0</v>
      </c>
      <c r="Z421" s="77">
        <v>1</v>
      </c>
      <c r="AA421" s="77">
        <v>0</v>
      </c>
      <c r="AB421" s="77">
        <v>0</v>
      </c>
      <c r="AC421" s="77">
        <v>1</v>
      </c>
      <c r="AD421" s="77">
        <v>2</v>
      </c>
      <c r="AE421" s="77">
        <v>0</v>
      </c>
      <c r="AF421" s="77">
        <v>0</v>
      </c>
      <c r="AG421" s="77">
        <v>0</v>
      </c>
      <c r="AH421" s="77">
        <v>0</v>
      </c>
      <c r="AI421" s="77">
        <v>0</v>
      </c>
      <c r="AJ421" s="77">
        <v>4</v>
      </c>
      <c r="AK421" s="77">
        <v>18</v>
      </c>
      <c r="AL421" s="77" t="s">
        <v>342</v>
      </c>
      <c r="AM421" s="77">
        <v>0.5</v>
      </c>
      <c r="AN421" s="77">
        <v>0.25</v>
      </c>
      <c r="AO421" s="77">
        <v>1</v>
      </c>
      <c r="AP421" s="77">
        <v>1.25</v>
      </c>
      <c r="AQ421" s="77">
        <v>0</v>
      </c>
      <c r="AR421" s="77">
        <v>0</v>
      </c>
      <c r="AS421" s="77">
        <v>9</v>
      </c>
      <c r="AT421" s="77" t="s">
        <v>342</v>
      </c>
      <c r="AU421" s="77">
        <v>18</v>
      </c>
    </row>
    <row r="422" spans="1:47" x14ac:dyDescent="0.2">
      <c r="A422" s="77">
        <v>26</v>
      </c>
      <c r="B422" s="78" t="s">
        <v>893</v>
      </c>
      <c r="C422" s="77" t="s">
        <v>244</v>
      </c>
      <c r="D422" s="77"/>
      <c r="E422" s="77">
        <v>502026</v>
      </c>
      <c r="F422" s="77">
        <v>0</v>
      </c>
      <c r="G422" s="77">
        <v>0</v>
      </c>
      <c r="H422" s="77">
        <v>10.8</v>
      </c>
      <c r="I422" s="77">
        <v>3</v>
      </c>
      <c r="J422" s="77">
        <v>0</v>
      </c>
      <c r="K422" s="77">
        <v>0</v>
      </c>
      <c r="L422" s="77">
        <v>0</v>
      </c>
      <c r="M422" s="77">
        <v>3.1</v>
      </c>
      <c r="N422" s="77">
        <v>8</v>
      </c>
      <c r="O422" s="77">
        <v>4</v>
      </c>
      <c r="P422" s="77">
        <v>4</v>
      </c>
      <c r="Q422" s="77">
        <v>0</v>
      </c>
      <c r="R422" s="77">
        <v>3</v>
      </c>
      <c r="S422" s="77">
        <v>4</v>
      </c>
      <c r="T422" s="77">
        <v>0.53300000000000003</v>
      </c>
      <c r="U422" s="77">
        <v>3.3</v>
      </c>
      <c r="V422" s="77">
        <v>0</v>
      </c>
      <c r="W422" s="77">
        <v>0</v>
      </c>
      <c r="X422" s="77">
        <v>2</v>
      </c>
      <c r="Y422" s="77">
        <v>0</v>
      </c>
      <c r="Z422" s="77">
        <v>3</v>
      </c>
      <c r="AA422" s="77">
        <v>0</v>
      </c>
      <c r="AB422" s="77">
        <v>1</v>
      </c>
      <c r="AC422" s="77">
        <v>2</v>
      </c>
      <c r="AD422" s="77">
        <v>2</v>
      </c>
      <c r="AE422" s="77">
        <v>0</v>
      </c>
      <c r="AF422" s="77">
        <v>0</v>
      </c>
      <c r="AG422" s="77">
        <v>0</v>
      </c>
      <c r="AH422" s="77">
        <v>0</v>
      </c>
      <c r="AI422" s="77">
        <v>0</v>
      </c>
      <c r="AJ422" s="77">
        <v>21</v>
      </c>
      <c r="AK422" s="77">
        <v>84</v>
      </c>
      <c r="AL422" s="77" t="s">
        <v>342</v>
      </c>
      <c r="AM422" s="77">
        <v>1</v>
      </c>
      <c r="AN422" s="77">
        <v>0.61899999999999999</v>
      </c>
      <c r="AO422" s="77">
        <v>0.6</v>
      </c>
      <c r="AP422" s="77">
        <v>1.2190000000000001</v>
      </c>
      <c r="AQ422" s="77">
        <v>10.8</v>
      </c>
      <c r="AR422" s="77">
        <v>8.1</v>
      </c>
      <c r="AS422" s="77">
        <v>21.6</v>
      </c>
      <c r="AT422" s="77">
        <v>1.33</v>
      </c>
      <c r="AU422" s="77">
        <v>25.2</v>
      </c>
    </row>
    <row r="423" spans="1:47" x14ac:dyDescent="0.2">
      <c r="A423" s="77">
        <v>27</v>
      </c>
      <c r="B423" s="78" t="s">
        <v>1232</v>
      </c>
      <c r="C423" s="77" t="s">
        <v>244</v>
      </c>
      <c r="D423" s="77"/>
      <c r="E423" s="77">
        <v>502166</v>
      </c>
      <c r="F423" s="77">
        <v>0</v>
      </c>
      <c r="G423" s="77">
        <v>0</v>
      </c>
      <c r="H423" s="77">
        <v>27</v>
      </c>
      <c r="I423" s="77">
        <v>2</v>
      </c>
      <c r="J423" s="77">
        <v>0</v>
      </c>
      <c r="K423" s="77">
        <v>0</v>
      </c>
      <c r="L423" s="77">
        <v>0</v>
      </c>
      <c r="M423" s="77">
        <v>4.0999999999999996</v>
      </c>
      <c r="N423" s="77">
        <v>10</v>
      </c>
      <c r="O423" s="77">
        <v>13</v>
      </c>
      <c r="P423" s="77">
        <v>13</v>
      </c>
      <c r="Q423" s="77">
        <v>3</v>
      </c>
      <c r="R423" s="77">
        <v>4</v>
      </c>
      <c r="S423" s="77">
        <v>5</v>
      </c>
      <c r="T423" s="77">
        <v>0.45500000000000002</v>
      </c>
      <c r="U423" s="77">
        <v>3.23</v>
      </c>
      <c r="V423" s="77">
        <v>0</v>
      </c>
      <c r="W423" s="77">
        <v>0</v>
      </c>
      <c r="X423" s="77">
        <v>1</v>
      </c>
      <c r="Y423" s="77">
        <v>0</v>
      </c>
      <c r="Z423" s="77">
        <v>1</v>
      </c>
      <c r="AA423" s="77">
        <v>0</v>
      </c>
      <c r="AB423" s="77">
        <v>0</v>
      </c>
      <c r="AC423" s="77">
        <v>3</v>
      </c>
      <c r="AD423" s="77">
        <v>5</v>
      </c>
      <c r="AE423" s="77">
        <v>0</v>
      </c>
      <c r="AF423" s="77">
        <v>0</v>
      </c>
      <c r="AG423" s="77">
        <v>1</v>
      </c>
      <c r="AH423" s="77">
        <v>0</v>
      </c>
      <c r="AI423" s="77">
        <v>0</v>
      </c>
      <c r="AJ423" s="77">
        <v>28</v>
      </c>
      <c r="AK423" s="77">
        <v>123</v>
      </c>
      <c r="AL423" s="77" t="s">
        <v>342</v>
      </c>
      <c r="AM423" s="77">
        <v>0.6</v>
      </c>
      <c r="AN423" s="77">
        <v>0.53600000000000003</v>
      </c>
      <c r="AO423" s="77">
        <v>1.091</v>
      </c>
      <c r="AP423" s="77">
        <v>1.627</v>
      </c>
      <c r="AQ423" s="77">
        <v>10.38</v>
      </c>
      <c r="AR423" s="77">
        <v>8.31</v>
      </c>
      <c r="AS423" s="77">
        <v>20.77</v>
      </c>
      <c r="AT423" s="77">
        <v>1.25</v>
      </c>
      <c r="AU423" s="77">
        <v>28.38</v>
      </c>
    </row>
    <row r="424" spans="1:47" x14ac:dyDescent="0.2">
      <c r="A424" s="77"/>
      <c r="B424" s="96"/>
      <c r="C424" s="77"/>
      <c r="D424" s="77"/>
      <c r="E424" s="77"/>
      <c r="F424" s="77"/>
      <c r="G424" s="77"/>
      <c r="H424" s="98"/>
      <c r="I424" s="77"/>
      <c r="J424" s="77"/>
      <c r="K424" s="77"/>
      <c r="L424" s="98"/>
      <c r="M424" s="98"/>
      <c r="N424" s="77"/>
      <c r="O424" s="77"/>
      <c r="P424" s="77"/>
      <c r="Q424" s="77"/>
      <c r="R424" s="77"/>
      <c r="S424" s="77"/>
      <c r="T424" s="101"/>
      <c r="U424" s="98"/>
      <c r="V424" s="77"/>
      <c r="W424" s="77"/>
      <c r="X424" s="77"/>
      <c r="Y424" s="77"/>
      <c r="Z424" s="77"/>
      <c r="AA424" s="77"/>
      <c r="AB424" s="77"/>
      <c r="AC424" s="77"/>
      <c r="AD424" s="77"/>
      <c r="AE424" s="77"/>
      <c r="AF424" s="77"/>
      <c r="AG424" s="77"/>
      <c r="AH424" s="77"/>
      <c r="AI424" s="77"/>
      <c r="AJ424" s="77"/>
      <c r="AK424" s="101"/>
      <c r="AL424" s="101"/>
      <c r="AM424" s="101"/>
      <c r="AN424" s="101"/>
      <c r="AO424" s="101"/>
      <c r="AP424" s="101"/>
      <c r="AQ424" s="98"/>
      <c r="AR424" s="98"/>
      <c r="AS424" s="98"/>
      <c r="AT424" s="98"/>
    </row>
    <row r="425" spans="1:47" ht="25.5" x14ac:dyDescent="0.2">
      <c r="A425" s="76" t="s">
        <v>150</v>
      </c>
      <c r="B425" s="95" t="s">
        <v>245</v>
      </c>
      <c r="C425" s="76"/>
      <c r="D425" s="76" t="s">
        <v>200</v>
      </c>
      <c r="E425" s="76" t="s">
        <v>301</v>
      </c>
      <c r="F425" s="76" t="s">
        <v>302</v>
      </c>
      <c r="G425" s="76" t="s">
        <v>152</v>
      </c>
      <c r="H425" s="97" t="s">
        <v>303</v>
      </c>
      <c r="I425" s="76" t="s">
        <v>304</v>
      </c>
      <c r="J425" s="76" t="s">
        <v>305</v>
      </c>
      <c r="K425" s="76" t="s">
        <v>306</v>
      </c>
      <c r="L425" s="97" t="s">
        <v>307</v>
      </c>
      <c r="M425" s="97" t="s">
        <v>308</v>
      </c>
      <c r="N425" s="76" t="s">
        <v>309</v>
      </c>
      <c r="O425" s="76" t="s">
        <v>310</v>
      </c>
      <c r="P425" s="76" t="s">
        <v>311</v>
      </c>
      <c r="Q425" s="76" t="s">
        <v>312</v>
      </c>
      <c r="R425" s="76" t="s">
        <v>313</v>
      </c>
      <c r="S425" s="76" t="s">
        <v>314</v>
      </c>
      <c r="T425" s="100" t="s">
        <v>315</v>
      </c>
      <c r="U425" s="97" t="s">
        <v>316</v>
      </c>
      <c r="V425" s="76" t="s">
        <v>317</v>
      </c>
      <c r="W425" s="76" t="s">
        <v>318</v>
      </c>
      <c r="X425" s="76" t="s">
        <v>319</v>
      </c>
      <c r="Y425" s="76" t="s">
        <v>320</v>
      </c>
      <c r="Z425" s="76" t="s">
        <v>321</v>
      </c>
      <c r="AA425" s="76" t="s">
        <v>322</v>
      </c>
      <c r="AB425" s="76" t="s">
        <v>323</v>
      </c>
      <c r="AC425" s="76" t="s">
        <v>324</v>
      </c>
      <c r="AD425" s="76" t="s">
        <v>325</v>
      </c>
      <c r="AE425" s="76" t="s">
        <v>326</v>
      </c>
      <c r="AF425" s="76" t="s">
        <v>327</v>
      </c>
      <c r="AG425" s="76" t="s">
        <v>328</v>
      </c>
      <c r="AH425" s="76" t="s">
        <v>329</v>
      </c>
      <c r="AI425" s="76" t="s">
        <v>330</v>
      </c>
      <c r="AJ425" s="76" t="s">
        <v>331</v>
      </c>
      <c r="AK425" s="100" t="s">
        <v>332</v>
      </c>
      <c r="AL425" s="100" t="s">
        <v>333</v>
      </c>
      <c r="AM425" s="100" t="s">
        <v>334</v>
      </c>
      <c r="AN425" s="100" t="s">
        <v>335</v>
      </c>
      <c r="AO425" s="100" t="s">
        <v>336</v>
      </c>
    </row>
    <row r="426" spans="1:47" x14ac:dyDescent="0.2">
      <c r="A426" s="77">
        <v>1</v>
      </c>
      <c r="B426" s="78" t="s">
        <v>206</v>
      </c>
      <c r="C426" s="77" t="s">
        <v>390</v>
      </c>
      <c r="D426" s="77" t="s">
        <v>262</v>
      </c>
      <c r="E426" s="77">
        <v>87</v>
      </c>
      <c r="F426" s="77">
        <v>75</v>
      </c>
      <c r="G426" s="98">
        <v>3.17</v>
      </c>
      <c r="H426" s="77">
        <v>162</v>
      </c>
      <c r="I426" s="77">
        <v>162</v>
      </c>
      <c r="J426" s="77">
        <v>51</v>
      </c>
      <c r="K426" s="77">
        <v>62</v>
      </c>
      <c r="L426" s="98">
        <v>1452</v>
      </c>
      <c r="M426" s="77">
        <v>1240</v>
      </c>
      <c r="N426" s="77">
        <v>554</v>
      </c>
      <c r="O426" s="77">
        <v>512</v>
      </c>
      <c r="P426" s="77">
        <v>137</v>
      </c>
      <c r="Q426" s="77">
        <v>463</v>
      </c>
      <c r="R426" s="77">
        <v>1317</v>
      </c>
      <c r="S426" s="77">
        <v>0.23</v>
      </c>
      <c r="T426" s="77">
        <v>1.17</v>
      </c>
      <c r="U426" s="77">
        <v>2</v>
      </c>
      <c r="V426" s="77">
        <v>9</v>
      </c>
      <c r="W426" s="77">
        <v>52</v>
      </c>
      <c r="X426" s="77">
        <v>36</v>
      </c>
      <c r="Y426" s="77">
        <v>160</v>
      </c>
      <c r="Z426" s="77">
        <v>87</v>
      </c>
      <c r="AA426" s="77">
        <v>116</v>
      </c>
      <c r="AB426" s="77">
        <v>1499</v>
      </c>
      <c r="AC426" s="77">
        <v>1403</v>
      </c>
      <c r="AD426" s="77">
        <v>80</v>
      </c>
      <c r="AE426" s="77">
        <v>8</v>
      </c>
      <c r="AF426" s="77">
        <v>92</v>
      </c>
      <c r="AG426" s="77">
        <v>35</v>
      </c>
      <c r="AH426" s="77">
        <v>6</v>
      </c>
      <c r="AI426" s="77">
        <v>5974</v>
      </c>
      <c r="AJ426" s="77">
        <v>22748</v>
      </c>
      <c r="AK426" s="77">
        <v>0.53700000000000003</v>
      </c>
      <c r="AL426" s="77">
        <v>1.07</v>
      </c>
      <c r="AM426" s="77">
        <v>0.29499999999999998</v>
      </c>
      <c r="AN426" s="77">
        <v>0.35599999999999998</v>
      </c>
      <c r="AO426" s="77">
        <v>0.65200000000000002</v>
      </c>
    </row>
    <row r="427" spans="1:47" x14ac:dyDescent="0.2">
      <c r="A427" s="77">
        <v>2</v>
      </c>
      <c r="B427" s="78" t="s">
        <v>203</v>
      </c>
      <c r="C427" s="77" t="s">
        <v>388</v>
      </c>
      <c r="D427" s="77" t="s">
        <v>262</v>
      </c>
      <c r="E427" s="77">
        <v>88</v>
      </c>
      <c r="F427" s="77">
        <v>74</v>
      </c>
      <c r="G427" s="98">
        <v>3.22</v>
      </c>
      <c r="H427" s="77">
        <v>162</v>
      </c>
      <c r="I427" s="77">
        <v>162</v>
      </c>
      <c r="J427" s="77">
        <v>31</v>
      </c>
      <c r="K427" s="77">
        <v>52</v>
      </c>
      <c r="L427" s="98">
        <v>1463.33</v>
      </c>
      <c r="M427" s="77">
        <v>1269</v>
      </c>
      <c r="N427" s="77">
        <v>572</v>
      </c>
      <c r="O427" s="77">
        <v>524</v>
      </c>
      <c r="P427" s="77">
        <v>147</v>
      </c>
      <c r="Q427" s="77">
        <v>406</v>
      </c>
      <c r="R427" s="77">
        <v>1244</v>
      </c>
      <c r="S427" s="77">
        <v>0.23300000000000001</v>
      </c>
      <c r="T427" s="77">
        <v>1.1399999999999999</v>
      </c>
      <c r="U427" s="77">
        <v>7</v>
      </c>
      <c r="V427" s="77">
        <v>13</v>
      </c>
      <c r="W427" s="77">
        <v>48</v>
      </c>
      <c r="X427" s="77">
        <v>28</v>
      </c>
      <c r="Y427" s="77">
        <v>155</v>
      </c>
      <c r="Z427" s="77">
        <v>61</v>
      </c>
      <c r="AA427" s="77">
        <v>130</v>
      </c>
      <c r="AB427" s="77">
        <v>1587</v>
      </c>
      <c r="AC427" s="77">
        <v>1418</v>
      </c>
      <c r="AD427" s="77">
        <v>59</v>
      </c>
      <c r="AE427" s="77">
        <v>1</v>
      </c>
      <c r="AF427" s="77">
        <v>100</v>
      </c>
      <c r="AG427" s="77">
        <v>28</v>
      </c>
      <c r="AH427" s="77">
        <v>6</v>
      </c>
      <c r="AI427" s="77">
        <v>5971</v>
      </c>
      <c r="AJ427" s="77">
        <v>22531</v>
      </c>
      <c r="AK427" s="77">
        <v>0.54300000000000004</v>
      </c>
      <c r="AL427" s="77">
        <v>1.1200000000000001</v>
      </c>
      <c r="AM427" s="77">
        <v>0.28999999999999998</v>
      </c>
      <c r="AN427" s="77">
        <v>0.35599999999999998</v>
      </c>
      <c r="AO427" s="77">
        <v>0.64600000000000002</v>
      </c>
    </row>
    <row r="428" spans="1:47" x14ac:dyDescent="0.2">
      <c r="A428" s="77">
        <v>3</v>
      </c>
      <c r="B428" s="78" t="s">
        <v>214</v>
      </c>
      <c r="C428" s="77" t="s">
        <v>392</v>
      </c>
      <c r="D428" s="77" t="s">
        <v>262</v>
      </c>
      <c r="E428" s="77">
        <v>96</v>
      </c>
      <c r="F428" s="77">
        <v>66</v>
      </c>
      <c r="G428" s="98">
        <v>3.43</v>
      </c>
      <c r="H428" s="77">
        <v>162</v>
      </c>
      <c r="I428" s="77">
        <v>162</v>
      </c>
      <c r="J428" s="77">
        <v>53</v>
      </c>
      <c r="K428" s="77">
        <v>72</v>
      </c>
      <c r="L428" s="98">
        <v>1461.33</v>
      </c>
      <c r="M428" s="77">
        <v>1342</v>
      </c>
      <c r="N428" s="77">
        <v>593</v>
      </c>
      <c r="O428" s="77">
        <v>557</v>
      </c>
      <c r="P428" s="77">
        <v>151</v>
      </c>
      <c r="Q428" s="77">
        <v>472</v>
      </c>
      <c r="R428" s="77">
        <v>1174</v>
      </c>
      <c r="S428" s="77">
        <v>0.24399999999999999</v>
      </c>
      <c r="T428" s="77">
        <v>1.24</v>
      </c>
      <c r="U428" s="77">
        <v>3</v>
      </c>
      <c r="V428" s="77">
        <v>13</v>
      </c>
      <c r="W428" s="77">
        <v>59</v>
      </c>
      <c r="X428" s="77">
        <v>25</v>
      </c>
      <c r="Y428" s="77">
        <v>159</v>
      </c>
      <c r="Z428" s="77">
        <v>97</v>
      </c>
      <c r="AA428" s="77">
        <v>127</v>
      </c>
      <c r="AB428" s="77">
        <v>1537</v>
      </c>
      <c r="AC428" s="77">
        <v>1519</v>
      </c>
      <c r="AD428" s="77">
        <v>42</v>
      </c>
      <c r="AE428" s="77">
        <v>2</v>
      </c>
      <c r="AF428" s="77">
        <v>84</v>
      </c>
      <c r="AG428" s="77">
        <v>32</v>
      </c>
      <c r="AH428" s="77">
        <v>5</v>
      </c>
      <c r="AI428" s="77">
        <v>6104</v>
      </c>
      <c r="AJ428" s="77">
        <v>23781</v>
      </c>
      <c r="AK428" s="77">
        <v>0.59299999999999997</v>
      </c>
      <c r="AL428" s="77">
        <v>1.01</v>
      </c>
      <c r="AM428" s="77">
        <v>0.308</v>
      </c>
      <c r="AN428" s="77">
        <v>0.38200000000000001</v>
      </c>
      <c r="AO428" s="77">
        <v>0.69</v>
      </c>
    </row>
    <row r="429" spans="1:47" x14ac:dyDescent="0.2">
      <c r="A429" s="77">
        <v>4</v>
      </c>
      <c r="B429" s="78" t="s">
        <v>212</v>
      </c>
      <c r="C429" s="77" t="s">
        <v>396</v>
      </c>
      <c r="D429" s="77" t="s">
        <v>262</v>
      </c>
      <c r="E429" s="77">
        <v>89</v>
      </c>
      <c r="F429" s="77">
        <v>73</v>
      </c>
      <c r="G429" s="98">
        <v>3.51</v>
      </c>
      <c r="H429" s="77">
        <v>162</v>
      </c>
      <c r="I429" s="77">
        <v>162</v>
      </c>
      <c r="J429" s="77">
        <v>53</v>
      </c>
      <c r="K429" s="77">
        <v>65</v>
      </c>
      <c r="L429" s="98">
        <v>1450.67</v>
      </c>
      <c r="M429" s="77">
        <v>1386</v>
      </c>
      <c r="N429" s="77">
        <v>624</v>
      </c>
      <c r="O429" s="77">
        <v>565</v>
      </c>
      <c r="P429" s="77">
        <v>128</v>
      </c>
      <c r="Q429" s="77">
        <v>440</v>
      </c>
      <c r="R429" s="77">
        <v>1168</v>
      </c>
      <c r="S429" s="77">
        <v>0.25</v>
      </c>
      <c r="T429" s="77">
        <v>1.26</v>
      </c>
      <c r="U429" s="77">
        <v>3</v>
      </c>
      <c r="V429" s="77">
        <v>14</v>
      </c>
      <c r="W429" s="77">
        <v>56</v>
      </c>
      <c r="X429" s="77">
        <v>14</v>
      </c>
      <c r="Y429" s="77">
        <v>159</v>
      </c>
      <c r="Z429" s="77">
        <v>75</v>
      </c>
      <c r="AA429" s="77">
        <v>107</v>
      </c>
      <c r="AB429" s="77">
        <v>1471</v>
      </c>
      <c r="AC429" s="77">
        <v>1580</v>
      </c>
      <c r="AD429" s="77">
        <v>58</v>
      </c>
      <c r="AE429" s="77">
        <v>6</v>
      </c>
      <c r="AF429" s="77">
        <v>69</v>
      </c>
      <c r="AG429" s="77">
        <v>29</v>
      </c>
      <c r="AH429" s="77">
        <v>16</v>
      </c>
      <c r="AI429" s="77">
        <v>6101</v>
      </c>
      <c r="AJ429" s="77">
        <v>23768</v>
      </c>
      <c r="AK429" s="77">
        <v>0.54900000000000004</v>
      </c>
      <c r="AL429" s="77">
        <v>0.93</v>
      </c>
      <c r="AM429" s="77">
        <v>0.31</v>
      </c>
      <c r="AN429" s="77">
        <v>0.377</v>
      </c>
      <c r="AO429" s="77">
        <v>0.68700000000000006</v>
      </c>
    </row>
    <row r="430" spans="1:47" x14ac:dyDescent="0.2">
      <c r="A430" s="77">
        <v>5</v>
      </c>
      <c r="B430" s="78" t="s">
        <v>202</v>
      </c>
      <c r="C430" s="77" t="s">
        <v>387</v>
      </c>
      <c r="D430" s="77" t="s">
        <v>262</v>
      </c>
      <c r="E430" s="77">
        <v>77</v>
      </c>
      <c r="F430" s="77">
        <v>85</v>
      </c>
      <c r="G430" s="98">
        <v>3.56</v>
      </c>
      <c r="H430" s="77">
        <v>162</v>
      </c>
      <c r="I430" s="77">
        <v>162</v>
      </c>
      <c r="J430" s="77">
        <v>37</v>
      </c>
      <c r="K430" s="77">
        <v>56</v>
      </c>
      <c r="L430" s="98">
        <v>1463.67</v>
      </c>
      <c r="M430" s="77">
        <v>1292</v>
      </c>
      <c r="N430" s="77">
        <v>625</v>
      </c>
      <c r="O430" s="77">
        <v>579</v>
      </c>
      <c r="P430" s="77">
        <v>145</v>
      </c>
      <c r="Q430" s="77">
        <v>482</v>
      </c>
      <c r="R430" s="77">
        <v>1437</v>
      </c>
      <c r="S430" s="77">
        <v>0.23400000000000001</v>
      </c>
      <c r="T430" s="77">
        <v>1.21</v>
      </c>
      <c r="U430" s="77">
        <v>3</v>
      </c>
      <c r="V430" s="77">
        <v>22</v>
      </c>
      <c r="W430" s="77">
        <v>58</v>
      </c>
      <c r="X430" s="77">
        <v>27</v>
      </c>
      <c r="Y430" s="77">
        <v>159</v>
      </c>
      <c r="Z430" s="77">
        <v>77</v>
      </c>
      <c r="AA430" s="77">
        <v>79</v>
      </c>
      <c r="AB430" s="77">
        <v>1274</v>
      </c>
      <c r="AC430" s="77">
        <v>1587</v>
      </c>
      <c r="AD430" s="77">
        <v>65</v>
      </c>
      <c r="AE430" s="77">
        <v>3</v>
      </c>
      <c r="AF430" s="77">
        <v>82</v>
      </c>
      <c r="AG430" s="77">
        <v>26</v>
      </c>
      <c r="AH430" s="77">
        <v>13</v>
      </c>
      <c r="AI430" s="77">
        <v>6131</v>
      </c>
      <c r="AJ430" s="77">
        <v>24409</v>
      </c>
      <c r="AK430" s="77">
        <v>0.47499999999999998</v>
      </c>
      <c r="AL430" s="77">
        <v>0.8</v>
      </c>
      <c r="AM430" s="77">
        <v>0.3</v>
      </c>
      <c r="AN430" s="77">
        <v>0.36199999999999999</v>
      </c>
      <c r="AO430" s="77">
        <v>0.66200000000000003</v>
      </c>
    </row>
    <row r="431" spans="1:47" x14ac:dyDescent="0.2">
      <c r="A431" s="77">
        <v>6</v>
      </c>
      <c r="B431" s="78" t="s">
        <v>210</v>
      </c>
      <c r="C431" s="77" t="s">
        <v>400</v>
      </c>
      <c r="D431" s="77" t="s">
        <v>262</v>
      </c>
      <c r="E431" s="77">
        <v>85</v>
      </c>
      <c r="F431" s="77">
        <v>77</v>
      </c>
      <c r="G431" s="98">
        <v>3.56</v>
      </c>
      <c r="H431" s="77">
        <v>162</v>
      </c>
      <c r="I431" s="77">
        <v>162</v>
      </c>
      <c r="J431" s="77">
        <v>40</v>
      </c>
      <c r="K431" s="77">
        <v>63</v>
      </c>
      <c r="L431" s="98">
        <v>1468.33</v>
      </c>
      <c r="M431" s="77">
        <v>1398</v>
      </c>
      <c r="N431" s="77">
        <v>653</v>
      </c>
      <c r="O431" s="77">
        <v>581</v>
      </c>
      <c r="P431" s="77">
        <v>135</v>
      </c>
      <c r="Q431" s="77">
        <v>464</v>
      </c>
      <c r="R431" s="77">
        <v>1450</v>
      </c>
      <c r="S431" s="77">
        <v>0.25</v>
      </c>
      <c r="T431" s="77">
        <v>1.27</v>
      </c>
      <c r="U431" s="77">
        <v>6</v>
      </c>
      <c r="V431" s="77">
        <v>15</v>
      </c>
      <c r="W431" s="77">
        <v>58</v>
      </c>
      <c r="X431" s="77">
        <v>51</v>
      </c>
      <c r="Y431" s="77">
        <v>156</v>
      </c>
      <c r="Z431" s="77">
        <v>78</v>
      </c>
      <c r="AA431" s="77">
        <v>116</v>
      </c>
      <c r="AB431" s="77">
        <v>1531</v>
      </c>
      <c r="AC431" s="77">
        <v>1292</v>
      </c>
      <c r="AD431" s="77">
        <v>56</v>
      </c>
      <c r="AE431" s="77">
        <v>2</v>
      </c>
      <c r="AF431" s="77">
        <v>95</v>
      </c>
      <c r="AG431" s="77">
        <v>44</v>
      </c>
      <c r="AH431" s="77">
        <v>8</v>
      </c>
      <c r="AI431" s="77">
        <v>6193</v>
      </c>
      <c r="AJ431" s="77">
        <v>23781</v>
      </c>
      <c r="AK431" s="77">
        <v>0.52500000000000002</v>
      </c>
      <c r="AL431" s="77">
        <v>1.18</v>
      </c>
      <c r="AM431" s="77">
        <v>0.312</v>
      </c>
      <c r="AN431" s="77">
        <v>0.38500000000000001</v>
      </c>
      <c r="AO431" s="77">
        <v>0.69699999999999995</v>
      </c>
    </row>
    <row r="432" spans="1:47" x14ac:dyDescent="0.2">
      <c r="A432" s="77">
        <v>7</v>
      </c>
      <c r="B432" s="78" t="s">
        <v>201</v>
      </c>
      <c r="C432" s="77" t="s">
        <v>394</v>
      </c>
      <c r="D432" s="77" t="s">
        <v>262</v>
      </c>
      <c r="E432" s="77">
        <v>98</v>
      </c>
      <c r="F432" s="77">
        <v>64</v>
      </c>
      <c r="G432" s="98">
        <v>3.58</v>
      </c>
      <c r="H432" s="77">
        <v>162</v>
      </c>
      <c r="I432" s="77">
        <v>162</v>
      </c>
      <c r="J432" s="77">
        <v>46</v>
      </c>
      <c r="K432" s="77">
        <v>62</v>
      </c>
      <c r="L432" s="98">
        <v>1482.67</v>
      </c>
      <c r="M432" s="77">
        <v>1307</v>
      </c>
      <c r="N432" s="77">
        <v>630</v>
      </c>
      <c r="O432" s="77">
        <v>590</v>
      </c>
      <c r="P432" s="77">
        <v>126</v>
      </c>
      <c r="Q432" s="77">
        <v>504</v>
      </c>
      <c r="R432" s="77">
        <v>1342</v>
      </c>
      <c r="S432" s="77">
        <v>0.23599999999999999</v>
      </c>
      <c r="T432" s="77">
        <v>1.22</v>
      </c>
      <c r="U432" s="77">
        <v>3</v>
      </c>
      <c r="V432" s="77">
        <v>13</v>
      </c>
      <c r="W432" s="77">
        <v>63</v>
      </c>
      <c r="X432" s="77">
        <v>41</v>
      </c>
      <c r="Y432" s="77">
        <v>159</v>
      </c>
      <c r="Z432" s="77">
        <v>84</v>
      </c>
      <c r="AA432" s="77">
        <v>113</v>
      </c>
      <c r="AB432" s="77">
        <v>1380</v>
      </c>
      <c r="AC432" s="77">
        <v>1582</v>
      </c>
      <c r="AD432" s="77">
        <v>74</v>
      </c>
      <c r="AE432" s="77">
        <v>4</v>
      </c>
      <c r="AF432" s="77">
        <v>106</v>
      </c>
      <c r="AG432" s="77">
        <v>39</v>
      </c>
      <c r="AH432" s="77">
        <v>20</v>
      </c>
      <c r="AI432" s="77">
        <v>6179</v>
      </c>
      <c r="AJ432" s="77">
        <v>24328</v>
      </c>
      <c r="AK432" s="77">
        <v>0.60499999999999998</v>
      </c>
      <c r="AL432" s="77">
        <v>0.87</v>
      </c>
      <c r="AM432" s="77">
        <v>0.30499999999999999</v>
      </c>
      <c r="AN432" s="77">
        <v>0.35099999999999998</v>
      </c>
      <c r="AO432" s="77">
        <v>0.65600000000000003</v>
      </c>
    </row>
    <row r="433" spans="1:41" customFormat="1" x14ac:dyDescent="0.2">
      <c r="A433" s="77">
        <v>8</v>
      </c>
      <c r="B433" s="78" t="s">
        <v>204</v>
      </c>
      <c r="C433" s="77" t="s">
        <v>391</v>
      </c>
      <c r="D433" s="77" t="s">
        <v>262</v>
      </c>
      <c r="E433" s="77">
        <v>84</v>
      </c>
      <c r="F433" s="77">
        <v>78</v>
      </c>
      <c r="G433" s="98">
        <v>3.75</v>
      </c>
      <c r="H433" s="77">
        <v>162</v>
      </c>
      <c r="I433" s="77">
        <v>162</v>
      </c>
      <c r="J433" s="77">
        <v>48</v>
      </c>
      <c r="K433" s="77">
        <v>69</v>
      </c>
      <c r="L433" s="98">
        <v>1453</v>
      </c>
      <c r="M433" s="77">
        <v>1392</v>
      </c>
      <c r="N433" s="77">
        <v>664</v>
      </c>
      <c r="O433" s="77">
        <v>605</v>
      </c>
      <c r="P433" s="77">
        <v>164</v>
      </c>
      <c r="Q433" s="77">
        <v>398</v>
      </c>
      <c r="R433" s="77">
        <v>1370</v>
      </c>
      <c r="S433" s="77">
        <v>0.25</v>
      </c>
      <c r="T433" s="77">
        <v>1.23</v>
      </c>
      <c r="U433" s="77">
        <v>5</v>
      </c>
      <c r="V433" s="77">
        <v>10</v>
      </c>
      <c r="W433" s="77">
        <v>65</v>
      </c>
      <c r="X433" s="77">
        <v>23</v>
      </c>
      <c r="Y433" s="77">
        <v>157</v>
      </c>
      <c r="Z433" s="77">
        <v>85</v>
      </c>
      <c r="AA433" s="77">
        <v>87</v>
      </c>
      <c r="AB433" s="77">
        <v>1465</v>
      </c>
      <c r="AC433" s="77">
        <v>1427</v>
      </c>
      <c r="AD433" s="77">
        <v>49</v>
      </c>
      <c r="AE433" s="77">
        <v>6</v>
      </c>
      <c r="AF433" s="77">
        <v>77</v>
      </c>
      <c r="AG433" s="77">
        <v>38</v>
      </c>
      <c r="AH433" s="77">
        <v>10</v>
      </c>
      <c r="AI433" s="77">
        <v>6114</v>
      </c>
      <c r="AJ433" s="77">
        <v>23697</v>
      </c>
      <c r="AK433" s="77">
        <v>0.51900000000000002</v>
      </c>
      <c r="AL433" s="77">
        <v>1.03</v>
      </c>
      <c r="AM433" s="77">
        <v>0.30499999999999999</v>
      </c>
      <c r="AN433" s="77">
        <v>0.39500000000000002</v>
      </c>
      <c r="AO433" s="77">
        <v>0.7</v>
      </c>
    </row>
    <row r="434" spans="1:41" customFormat="1" x14ac:dyDescent="0.2">
      <c r="A434" s="77">
        <v>9</v>
      </c>
      <c r="B434" s="78" t="s">
        <v>211</v>
      </c>
      <c r="C434" s="77" t="s">
        <v>397</v>
      </c>
      <c r="D434" s="77" t="s">
        <v>262</v>
      </c>
      <c r="E434" s="77">
        <v>83</v>
      </c>
      <c r="F434" s="77">
        <v>79</v>
      </c>
      <c r="G434" s="98">
        <v>4</v>
      </c>
      <c r="H434" s="77">
        <v>162</v>
      </c>
      <c r="I434" s="77">
        <v>162</v>
      </c>
      <c r="J434" s="77">
        <v>45</v>
      </c>
      <c r="K434" s="77">
        <v>64</v>
      </c>
      <c r="L434" s="98">
        <v>1443</v>
      </c>
      <c r="M434" s="77">
        <v>1400</v>
      </c>
      <c r="N434" s="77">
        <v>686</v>
      </c>
      <c r="O434" s="77">
        <v>642</v>
      </c>
      <c r="P434" s="77">
        <v>151</v>
      </c>
      <c r="Q434" s="77">
        <v>490</v>
      </c>
      <c r="R434" s="77">
        <v>1199</v>
      </c>
      <c r="S434" s="77">
        <v>0.253</v>
      </c>
      <c r="T434" s="77">
        <v>1.31</v>
      </c>
      <c r="U434" s="77">
        <v>3</v>
      </c>
      <c r="V434" s="77">
        <v>16</v>
      </c>
      <c r="W434" s="77">
        <v>57</v>
      </c>
      <c r="X434" s="77">
        <v>23</v>
      </c>
      <c r="Y434" s="77">
        <v>159</v>
      </c>
      <c r="Z434" s="77">
        <v>78</v>
      </c>
      <c r="AA434" s="77">
        <v>113</v>
      </c>
      <c r="AB434" s="77">
        <v>1479</v>
      </c>
      <c r="AC434" s="77">
        <v>1525</v>
      </c>
      <c r="AD434" s="77">
        <v>43</v>
      </c>
      <c r="AE434" s="77">
        <v>5</v>
      </c>
      <c r="AF434" s="77">
        <v>94</v>
      </c>
      <c r="AG434" s="77">
        <v>24</v>
      </c>
      <c r="AH434" s="77">
        <v>10</v>
      </c>
      <c r="AI434" s="77">
        <v>6150</v>
      </c>
      <c r="AJ434" s="77">
        <v>23726</v>
      </c>
      <c r="AK434" s="77">
        <v>0.51200000000000001</v>
      </c>
      <c r="AL434" s="77">
        <v>0.97</v>
      </c>
      <c r="AM434" s="77">
        <v>0.318</v>
      </c>
      <c r="AN434" s="77">
        <v>0.40699999999999997</v>
      </c>
      <c r="AO434" s="77">
        <v>0.72399999999999998</v>
      </c>
    </row>
    <row r="435" spans="1:41" customFormat="1" x14ac:dyDescent="0.2">
      <c r="A435" s="77">
        <v>10</v>
      </c>
      <c r="B435" s="78" t="s">
        <v>209</v>
      </c>
      <c r="C435" s="77" t="s">
        <v>398</v>
      </c>
      <c r="D435" s="77" t="s">
        <v>262</v>
      </c>
      <c r="E435" s="77">
        <v>71</v>
      </c>
      <c r="F435" s="77">
        <v>91</v>
      </c>
      <c r="G435" s="98">
        <v>4.01</v>
      </c>
      <c r="H435" s="77">
        <v>162</v>
      </c>
      <c r="I435" s="77">
        <v>162</v>
      </c>
      <c r="J435" s="77">
        <v>36</v>
      </c>
      <c r="K435" s="77">
        <v>54</v>
      </c>
      <c r="L435" s="98">
        <v>1465.67</v>
      </c>
      <c r="M435" s="77">
        <v>1458</v>
      </c>
      <c r="N435" s="77">
        <v>715</v>
      </c>
      <c r="O435" s="77">
        <v>653</v>
      </c>
      <c r="P435" s="77">
        <v>154</v>
      </c>
      <c r="Q435" s="77">
        <v>482</v>
      </c>
      <c r="R435" s="77">
        <v>1213</v>
      </c>
      <c r="S435" s="77">
        <v>0.26</v>
      </c>
      <c r="T435" s="77">
        <v>1.32</v>
      </c>
      <c r="U435" s="77">
        <v>3</v>
      </c>
      <c r="V435" s="77">
        <v>7</v>
      </c>
      <c r="W435" s="77">
        <v>47</v>
      </c>
      <c r="X435" s="77">
        <v>19</v>
      </c>
      <c r="Y435" s="77">
        <v>159</v>
      </c>
      <c r="Z435" s="77">
        <v>63</v>
      </c>
      <c r="AA435" s="77">
        <v>129</v>
      </c>
      <c r="AB435" s="77">
        <v>1532</v>
      </c>
      <c r="AC435" s="77">
        <v>1499</v>
      </c>
      <c r="AD435" s="77">
        <v>51</v>
      </c>
      <c r="AE435" s="77">
        <v>5</v>
      </c>
      <c r="AF435" s="77">
        <v>87</v>
      </c>
      <c r="AG435" s="77">
        <v>33</v>
      </c>
      <c r="AH435" s="77">
        <v>4</v>
      </c>
      <c r="AI435" s="77">
        <v>6231</v>
      </c>
      <c r="AJ435" s="77">
        <v>23778</v>
      </c>
      <c r="AK435" s="77">
        <v>0.438</v>
      </c>
      <c r="AL435" s="77">
        <v>1.02</v>
      </c>
      <c r="AM435" s="77">
        <v>0.32100000000000001</v>
      </c>
      <c r="AN435" s="77">
        <v>0.40899999999999997</v>
      </c>
      <c r="AO435" s="77">
        <v>0.73</v>
      </c>
    </row>
    <row r="436" spans="1:41" customFormat="1" x14ac:dyDescent="0.2">
      <c r="A436" s="77">
        <v>11</v>
      </c>
      <c r="B436" s="78" t="s">
        <v>207</v>
      </c>
      <c r="C436" s="77" t="s">
        <v>389</v>
      </c>
      <c r="D436" s="77" t="s">
        <v>262</v>
      </c>
      <c r="E436" s="77">
        <v>90</v>
      </c>
      <c r="F436" s="77">
        <v>72</v>
      </c>
      <c r="G436" s="98">
        <v>4.01</v>
      </c>
      <c r="H436" s="77">
        <v>162</v>
      </c>
      <c r="I436" s="77">
        <v>162</v>
      </c>
      <c r="J436" s="77">
        <v>41</v>
      </c>
      <c r="K436" s="77">
        <v>57</v>
      </c>
      <c r="L436" s="98">
        <v>1454</v>
      </c>
      <c r="M436" s="77">
        <v>1475</v>
      </c>
      <c r="N436" s="77">
        <v>705</v>
      </c>
      <c r="O436" s="77">
        <v>648</v>
      </c>
      <c r="P436" s="77">
        <v>127</v>
      </c>
      <c r="Q436" s="77">
        <v>462</v>
      </c>
      <c r="R436" s="77">
        <v>1244</v>
      </c>
      <c r="S436" s="77">
        <v>0.26300000000000001</v>
      </c>
      <c r="T436" s="77">
        <v>1.33</v>
      </c>
      <c r="U436" s="77">
        <v>5</v>
      </c>
      <c r="V436" s="77">
        <v>8</v>
      </c>
      <c r="W436" s="77">
        <v>42</v>
      </c>
      <c r="X436" s="77">
        <v>34</v>
      </c>
      <c r="Y436" s="77">
        <v>157</v>
      </c>
      <c r="Z436" s="77">
        <v>72</v>
      </c>
      <c r="AA436" s="77">
        <v>131</v>
      </c>
      <c r="AB436" s="77">
        <v>1475</v>
      </c>
      <c r="AC436" s="77">
        <v>1492</v>
      </c>
      <c r="AD436" s="77">
        <v>43</v>
      </c>
      <c r="AE436" s="77">
        <v>9</v>
      </c>
      <c r="AF436" s="77">
        <v>111</v>
      </c>
      <c r="AG436" s="77">
        <v>51</v>
      </c>
      <c r="AH436" s="77">
        <v>13</v>
      </c>
      <c r="AI436" s="77">
        <v>6191</v>
      </c>
      <c r="AJ436" s="77">
        <v>24182</v>
      </c>
      <c r="AK436" s="77">
        <v>0.55600000000000005</v>
      </c>
      <c r="AL436" s="77">
        <v>0.99</v>
      </c>
      <c r="AM436" s="77">
        <v>0.32100000000000001</v>
      </c>
      <c r="AN436" s="77">
        <v>0.40100000000000002</v>
      </c>
      <c r="AO436" s="77">
        <v>0.72299999999999998</v>
      </c>
    </row>
    <row r="437" spans="1:41" customFormat="1" x14ac:dyDescent="0.2">
      <c r="A437" s="77">
        <v>12</v>
      </c>
      <c r="B437" s="78" t="s">
        <v>229</v>
      </c>
      <c r="C437" s="77" t="s">
        <v>361</v>
      </c>
      <c r="D437" s="77" t="s">
        <v>262</v>
      </c>
      <c r="E437" s="77">
        <v>70</v>
      </c>
      <c r="F437" s="77">
        <v>92</v>
      </c>
      <c r="G437" s="98">
        <v>4.1100000000000003</v>
      </c>
      <c r="H437" s="77">
        <v>162</v>
      </c>
      <c r="I437" s="77">
        <v>162</v>
      </c>
      <c r="J437" s="77">
        <v>31</v>
      </c>
      <c r="K437" s="77">
        <v>56</v>
      </c>
      <c r="L437" s="98">
        <v>1438.67</v>
      </c>
      <c r="M437" s="77">
        <v>1437</v>
      </c>
      <c r="N437" s="77">
        <v>723</v>
      </c>
      <c r="O437" s="77">
        <v>657</v>
      </c>
      <c r="P437" s="77">
        <v>139</v>
      </c>
      <c r="Q437" s="77">
        <v>484</v>
      </c>
      <c r="R437" s="77">
        <v>1137</v>
      </c>
      <c r="S437" s="77">
        <v>0.26</v>
      </c>
      <c r="T437" s="77">
        <v>1.34</v>
      </c>
      <c r="U437" s="77">
        <v>7</v>
      </c>
      <c r="V437" s="77">
        <v>3</v>
      </c>
      <c r="W437" s="77">
        <v>52</v>
      </c>
      <c r="X437" s="77">
        <v>32</v>
      </c>
      <c r="Y437" s="77">
        <v>155</v>
      </c>
      <c r="Z437" s="77">
        <v>65</v>
      </c>
      <c r="AA437" s="77">
        <v>133</v>
      </c>
      <c r="AB437" s="77">
        <v>1637</v>
      </c>
      <c r="AC437" s="77">
        <v>1403</v>
      </c>
      <c r="AD437" s="77">
        <v>57</v>
      </c>
      <c r="AE437" s="77">
        <v>7</v>
      </c>
      <c r="AF437" s="77">
        <v>109</v>
      </c>
      <c r="AG437" s="77">
        <v>32</v>
      </c>
      <c r="AH437" s="77">
        <v>5</v>
      </c>
      <c r="AI437" s="77">
        <v>6154</v>
      </c>
      <c r="AJ437" s="77">
        <v>23661</v>
      </c>
      <c r="AK437" s="77">
        <v>0.432</v>
      </c>
      <c r="AL437" s="77">
        <v>1.17</v>
      </c>
      <c r="AM437" s="77">
        <v>0.32300000000000001</v>
      </c>
      <c r="AN437" s="77">
        <v>0.39600000000000002</v>
      </c>
      <c r="AO437" s="77">
        <v>0.71899999999999997</v>
      </c>
    </row>
    <row r="438" spans="1:41" customFormat="1" x14ac:dyDescent="0.2">
      <c r="A438" s="77">
        <v>13</v>
      </c>
      <c r="B438" s="78" t="s">
        <v>208</v>
      </c>
      <c r="C438" s="77" t="s">
        <v>395</v>
      </c>
      <c r="D438" s="77" t="s">
        <v>262</v>
      </c>
      <c r="E438" s="77">
        <v>73</v>
      </c>
      <c r="F438" s="77">
        <v>89</v>
      </c>
      <c r="G438" s="98">
        <v>4.29</v>
      </c>
      <c r="H438" s="77">
        <v>162</v>
      </c>
      <c r="I438" s="77">
        <v>162</v>
      </c>
      <c r="J438" s="77">
        <v>36</v>
      </c>
      <c r="K438" s="77">
        <v>57</v>
      </c>
      <c r="L438" s="98">
        <v>1441</v>
      </c>
      <c r="M438" s="77">
        <v>1468</v>
      </c>
      <c r="N438" s="77">
        <v>758</v>
      </c>
      <c r="O438" s="77">
        <v>687</v>
      </c>
      <c r="P438" s="77">
        <v>140</v>
      </c>
      <c r="Q438" s="77">
        <v>557</v>
      </c>
      <c r="R438" s="77">
        <v>1152</v>
      </c>
      <c r="S438" s="77">
        <v>0.26500000000000001</v>
      </c>
      <c r="T438" s="77">
        <v>1.41</v>
      </c>
      <c r="U438" s="77">
        <v>3</v>
      </c>
      <c r="V438" s="77">
        <v>6</v>
      </c>
      <c r="W438" s="77">
        <v>69</v>
      </c>
      <c r="X438" s="77">
        <v>42</v>
      </c>
      <c r="Y438" s="77">
        <v>159</v>
      </c>
      <c r="Z438" s="77">
        <v>68</v>
      </c>
      <c r="AA438" s="77">
        <v>152</v>
      </c>
      <c r="AB438" s="77">
        <v>1569</v>
      </c>
      <c r="AC438" s="77">
        <v>1440</v>
      </c>
      <c r="AD438" s="77">
        <v>75</v>
      </c>
      <c r="AE438" s="77">
        <v>3</v>
      </c>
      <c r="AF438" s="77">
        <v>93</v>
      </c>
      <c r="AG438" s="77">
        <v>32</v>
      </c>
      <c r="AH438" s="77">
        <v>6</v>
      </c>
      <c r="AI438" s="77">
        <v>6255</v>
      </c>
      <c r="AJ438" s="77">
        <v>24454</v>
      </c>
      <c r="AK438" s="77">
        <v>0.45100000000000001</v>
      </c>
      <c r="AL438" s="77">
        <v>1.0900000000000001</v>
      </c>
      <c r="AM438" s="77">
        <v>0.33700000000000002</v>
      </c>
      <c r="AN438" s="77">
        <v>0.40100000000000002</v>
      </c>
      <c r="AO438" s="77">
        <v>0.73799999999999999</v>
      </c>
    </row>
    <row r="439" spans="1:41" customFormat="1" x14ac:dyDescent="0.2">
      <c r="A439" s="77">
        <v>14</v>
      </c>
      <c r="B439" s="78" t="s">
        <v>205</v>
      </c>
      <c r="C439" s="77" t="s">
        <v>393</v>
      </c>
      <c r="D439" s="77" t="s">
        <v>262</v>
      </c>
      <c r="E439" s="77">
        <v>67</v>
      </c>
      <c r="F439" s="77">
        <v>95</v>
      </c>
      <c r="G439" s="98">
        <v>4.49</v>
      </c>
      <c r="H439" s="77">
        <v>162</v>
      </c>
      <c r="I439" s="77">
        <v>162</v>
      </c>
      <c r="J439" s="77">
        <v>33</v>
      </c>
      <c r="K439" s="77">
        <v>47</v>
      </c>
      <c r="L439" s="98">
        <v>1426.33</v>
      </c>
      <c r="M439" s="77">
        <v>1510</v>
      </c>
      <c r="N439" s="77">
        <v>773</v>
      </c>
      <c r="O439" s="77">
        <v>711</v>
      </c>
      <c r="P439" s="77">
        <v>160</v>
      </c>
      <c r="Q439" s="77">
        <v>505</v>
      </c>
      <c r="R439" s="77">
        <v>1110</v>
      </c>
      <c r="S439" s="77">
        <v>0.27200000000000002</v>
      </c>
      <c r="T439" s="77">
        <v>1.41</v>
      </c>
      <c r="U439" s="77">
        <v>6</v>
      </c>
      <c r="V439" s="77">
        <v>17</v>
      </c>
      <c r="W439" s="77">
        <v>61</v>
      </c>
      <c r="X439" s="77">
        <v>43</v>
      </c>
      <c r="Y439" s="77">
        <v>156</v>
      </c>
      <c r="Z439" s="77">
        <v>69</v>
      </c>
      <c r="AA439" s="77">
        <v>129</v>
      </c>
      <c r="AB439" s="77">
        <v>1338</v>
      </c>
      <c r="AC439" s="77">
        <v>1670</v>
      </c>
      <c r="AD439" s="77">
        <v>61</v>
      </c>
      <c r="AE439" s="77">
        <v>7</v>
      </c>
      <c r="AF439" s="77">
        <v>85</v>
      </c>
      <c r="AG439" s="77">
        <v>36</v>
      </c>
      <c r="AH439" s="77">
        <v>10</v>
      </c>
      <c r="AI439" s="77">
        <v>6195</v>
      </c>
      <c r="AJ439" s="77">
        <v>23660</v>
      </c>
      <c r="AK439" s="77">
        <v>0.41399999999999998</v>
      </c>
      <c r="AL439" s="77">
        <v>0.8</v>
      </c>
      <c r="AM439" s="77">
        <v>0.33600000000000002</v>
      </c>
      <c r="AN439" s="77">
        <v>0.42799999999999999</v>
      </c>
      <c r="AO439" s="77">
        <v>0.76400000000000001</v>
      </c>
    </row>
    <row r="440" spans="1:41" customFormat="1" x14ac:dyDescent="0.2">
      <c r="A440" s="77">
        <v>15</v>
      </c>
      <c r="B440" s="78" t="s">
        <v>213</v>
      </c>
      <c r="C440" s="77" t="s">
        <v>399</v>
      </c>
      <c r="D440" s="77" t="s">
        <v>262</v>
      </c>
      <c r="E440" s="77">
        <v>70</v>
      </c>
      <c r="F440" s="77">
        <v>92</v>
      </c>
      <c r="G440" s="98">
        <v>4.57</v>
      </c>
      <c r="H440" s="77">
        <v>162</v>
      </c>
      <c r="I440" s="77">
        <v>162</v>
      </c>
      <c r="J440" s="77">
        <v>38</v>
      </c>
      <c r="K440" s="77">
        <v>58</v>
      </c>
      <c r="L440" s="98">
        <v>1435</v>
      </c>
      <c r="M440" s="77">
        <v>1588</v>
      </c>
      <c r="N440" s="77">
        <v>777</v>
      </c>
      <c r="O440" s="77">
        <v>728</v>
      </c>
      <c r="P440" s="77">
        <v>147</v>
      </c>
      <c r="Q440" s="77">
        <v>408</v>
      </c>
      <c r="R440" s="77">
        <v>1031</v>
      </c>
      <c r="S440" s="77">
        <v>0.28000000000000003</v>
      </c>
      <c r="T440" s="77">
        <v>1.39</v>
      </c>
      <c r="U440" s="77">
        <v>2</v>
      </c>
      <c r="V440" s="77">
        <v>7</v>
      </c>
      <c r="W440" s="77">
        <v>45</v>
      </c>
      <c r="X440" s="77">
        <v>24</v>
      </c>
      <c r="Y440" s="77">
        <v>160</v>
      </c>
      <c r="Z440" s="77">
        <v>68</v>
      </c>
      <c r="AA440" s="77">
        <v>120</v>
      </c>
      <c r="AB440" s="77">
        <v>1520</v>
      </c>
      <c r="AC440" s="77">
        <v>1619</v>
      </c>
      <c r="AD440" s="77">
        <v>50</v>
      </c>
      <c r="AE440" s="77">
        <v>6</v>
      </c>
      <c r="AF440" s="77">
        <v>100</v>
      </c>
      <c r="AG440" s="77">
        <v>22</v>
      </c>
      <c r="AH440" s="77">
        <v>13</v>
      </c>
      <c r="AI440" s="77">
        <v>6212</v>
      </c>
      <c r="AJ440" s="77">
        <v>23151</v>
      </c>
      <c r="AK440" s="77">
        <v>0.432</v>
      </c>
      <c r="AL440" s="77">
        <v>0.94</v>
      </c>
      <c r="AM440" s="77">
        <v>0.33</v>
      </c>
      <c r="AN440" s="77">
        <v>0.42799999999999999</v>
      </c>
      <c r="AO440" s="77">
        <v>0.75800000000000001</v>
      </c>
    </row>
    <row r="441" spans="1:41" customFormat="1" x14ac:dyDescent="0.2">
      <c r="A441" s="77"/>
      <c r="B441" s="96"/>
      <c r="C441" s="77"/>
      <c r="D441" s="77"/>
      <c r="E441" s="77"/>
      <c r="F441" s="77"/>
      <c r="G441" s="98"/>
      <c r="H441" s="98"/>
      <c r="I441" s="77"/>
      <c r="J441" s="77"/>
      <c r="K441" s="77"/>
      <c r="L441" s="98"/>
      <c r="M441" s="98"/>
      <c r="N441" s="77"/>
      <c r="O441" s="77"/>
      <c r="P441" s="77"/>
      <c r="Q441" s="77"/>
      <c r="R441" s="77"/>
      <c r="S441" s="77"/>
      <c r="T441" s="101"/>
      <c r="U441" s="148"/>
      <c r="V441" s="99"/>
      <c r="W441" s="99"/>
      <c r="X441" s="99"/>
      <c r="Y441" s="99"/>
      <c r="Z441" s="99"/>
      <c r="AA441" s="99"/>
      <c r="AB441" s="99"/>
      <c r="AC441" s="99"/>
      <c r="AD441" s="99"/>
      <c r="AE441" s="99"/>
      <c r="AF441" s="99"/>
      <c r="AG441" s="99"/>
      <c r="AH441" s="99"/>
      <c r="AI441" s="99"/>
      <c r="AJ441" s="99"/>
      <c r="AK441" s="102"/>
      <c r="AL441" s="102"/>
      <c r="AM441" s="102"/>
      <c r="AN441" s="102"/>
      <c r="AO441" s="102"/>
    </row>
    <row r="442" spans="1:41" customFormat="1" x14ac:dyDescent="0.2">
      <c r="A442" s="77"/>
      <c r="B442" s="96"/>
      <c r="C442" s="77"/>
      <c r="D442" s="77"/>
      <c r="E442" s="77"/>
      <c r="F442" s="77"/>
      <c r="G442" s="98">
        <f>(O442*9)/L442</f>
        <v>3.8144987744665158</v>
      </c>
      <c r="H442" s="98"/>
      <c r="I442" s="77"/>
      <c r="J442" s="77"/>
      <c r="K442" s="77"/>
      <c r="L442" s="98">
        <f>SUM(L426:L441)</f>
        <v>21798.67</v>
      </c>
      <c r="M442" s="98"/>
      <c r="N442" s="77"/>
      <c r="O442" s="77">
        <f>SUM(O426:O441)</f>
        <v>9239</v>
      </c>
      <c r="P442" s="77">
        <f>SUM(P426:P441)</f>
        <v>2151</v>
      </c>
      <c r="Q442" s="149">
        <f>SUM(Q426:Q441)</f>
        <v>7017</v>
      </c>
      <c r="R442" s="77"/>
      <c r="S442" s="77"/>
      <c r="T442" s="101"/>
      <c r="U442" s="148"/>
      <c r="V442" s="99"/>
      <c r="W442" s="99"/>
      <c r="X442" s="99">
        <f>SUM(X426:X441)</f>
        <v>462</v>
      </c>
      <c r="Y442" s="99"/>
      <c r="Z442" s="99"/>
      <c r="AA442" s="99"/>
      <c r="AB442" s="99"/>
      <c r="AC442" s="99"/>
      <c r="AD442" s="99"/>
      <c r="AE442" s="99"/>
      <c r="AF442" s="99"/>
      <c r="AG442" s="99"/>
      <c r="AH442" s="99"/>
      <c r="AI442" s="99">
        <f>SUM(AI426:AI441)</f>
        <v>92155</v>
      </c>
      <c r="AJ442" s="99"/>
      <c r="AK442" s="102"/>
      <c r="AL442" s="102"/>
      <c r="AM442" s="102"/>
      <c r="AN442" s="102"/>
      <c r="AO442" s="102"/>
    </row>
    <row r="444" spans="1:41" customFormat="1" ht="25.5" x14ac:dyDescent="0.2">
      <c r="A444" s="103" t="s">
        <v>150</v>
      </c>
      <c r="B444" s="103" t="s">
        <v>245</v>
      </c>
      <c r="C444" s="103"/>
      <c r="D444" s="103" t="s">
        <v>200</v>
      </c>
      <c r="E444" s="103" t="s">
        <v>303</v>
      </c>
      <c r="F444" s="103" t="s">
        <v>401</v>
      </c>
      <c r="G444" s="103" t="s">
        <v>309</v>
      </c>
      <c r="H444" s="144" t="s">
        <v>308</v>
      </c>
      <c r="I444" s="103" t="s">
        <v>402</v>
      </c>
      <c r="J444" s="103" t="s">
        <v>403</v>
      </c>
      <c r="K444" s="103" t="s">
        <v>311</v>
      </c>
      <c r="L444" s="103" t="s">
        <v>404</v>
      </c>
      <c r="M444" s="144" t="s">
        <v>312</v>
      </c>
      <c r="N444" s="103" t="s">
        <v>313</v>
      </c>
      <c r="O444" s="103" t="s">
        <v>327</v>
      </c>
      <c r="P444" s="103" t="s">
        <v>328</v>
      </c>
      <c r="Q444" s="103" t="s">
        <v>405</v>
      </c>
      <c r="R444" s="103" t="s">
        <v>406</v>
      </c>
      <c r="S444" s="103" t="s">
        <v>335</v>
      </c>
      <c r="T444" s="145" t="s">
        <v>407</v>
      </c>
      <c r="U444" s="144" t="s">
        <v>319</v>
      </c>
      <c r="V444" s="103" t="s">
        <v>408</v>
      </c>
      <c r="W444" s="103" t="s">
        <v>409</v>
      </c>
      <c r="X444" s="103" t="s">
        <v>410</v>
      </c>
      <c r="Y444" s="103" t="s">
        <v>411</v>
      </c>
      <c r="Z444" s="103" t="s">
        <v>412</v>
      </c>
      <c r="AA444" s="103" t="s">
        <v>413</v>
      </c>
      <c r="AB444" s="103" t="s">
        <v>323</v>
      </c>
      <c r="AC444" s="103" t="s">
        <v>324</v>
      </c>
      <c r="AD444" s="103" t="s">
        <v>333</v>
      </c>
      <c r="AE444" s="103" t="s">
        <v>331</v>
      </c>
      <c r="AF444" s="103" t="s">
        <v>414</v>
      </c>
      <c r="AK444" s="2"/>
      <c r="AL444" s="2"/>
      <c r="AM444" s="2"/>
      <c r="AN444" s="2"/>
      <c r="AO444" s="2"/>
    </row>
    <row r="445" spans="1:41" customFormat="1" x14ac:dyDescent="0.2">
      <c r="A445" s="77">
        <v>1</v>
      </c>
      <c r="B445" s="78" t="s">
        <v>207</v>
      </c>
      <c r="C445" s="77" t="s">
        <v>389</v>
      </c>
      <c r="D445" s="77" t="s">
        <v>262</v>
      </c>
      <c r="E445" s="77">
        <v>162</v>
      </c>
      <c r="F445" s="77">
        <v>5630</v>
      </c>
      <c r="G445" s="77">
        <v>757</v>
      </c>
      <c r="H445" s="77">
        <v>1557</v>
      </c>
      <c r="I445" s="77">
        <v>325</v>
      </c>
      <c r="J445" s="77">
        <v>26</v>
      </c>
      <c r="K445" s="77">
        <v>155</v>
      </c>
      <c r="L445" s="77">
        <v>731</v>
      </c>
      <c r="M445" s="77">
        <v>443</v>
      </c>
      <c r="N445" s="77">
        <v>1144</v>
      </c>
      <c r="O445" s="77">
        <v>106</v>
      </c>
      <c r="P445" s="77">
        <v>41</v>
      </c>
      <c r="Q445" s="77">
        <v>0.27700000000000002</v>
      </c>
      <c r="R445" s="77">
        <v>0.33100000000000002</v>
      </c>
      <c r="S445" s="77">
        <v>0.42599999999999999</v>
      </c>
      <c r="T445" s="77">
        <v>0.75700000000000001</v>
      </c>
      <c r="U445" s="77">
        <v>51</v>
      </c>
      <c r="V445" s="77">
        <v>44</v>
      </c>
      <c r="W445" s="77">
        <v>24</v>
      </c>
      <c r="X445" s="77">
        <v>61</v>
      </c>
      <c r="Y445" s="77">
        <v>2399</v>
      </c>
      <c r="Z445" s="77">
        <v>506</v>
      </c>
      <c r="AA445" s="77">
        <v>137</v>
      </c>
      <c r="AB445" s="77">
        <v>1599</v>
      </c>
      <c r="AC445" s="77">
        <v>1552</v>
      </c>
      <c r="AD445" s="77">
        <v>1.03</v>
      </c>
      <c r="AE445" s="77">
        <v>23533</v>
      </c>
      <c r="AF445" s="77">
        <v>6202</v>
      </c>
      <c r="AG445" s="77"/>
      <c r="AH445" s="77"/>
      <c r="AI445" s="77"/>
      <c r="AJ445" s="77"/>
      <c r="AK445" s="77"/>
      <c r="AL445" s="77"/>
      <c r="AM445" s="77"/>
      <c r="AN445" s="77"/>
      <c r="AO445" s="77"/>
    </row>
    <row r="446" spans="1:41" customFormat="1" x14ac:dyDescent="0.2">
      <c r="A446" s="77">
        <v>2</v>
      </c>
      <c r="B446" s="78" t="s">
        <v>212</v>
      </c>
      <c r="C446" s="77" t="s">
        <v>396</v>
      </c>
      <c r="D446" s="77" t="s">
        <v>262</v>
      </c>
      <c r="E446" s="77">
        <v>162</v>
      </c>
      <c r="F446" s="77">
        <v>5545</v>
      </c>
      <c r="G446" s="77">
        <v>651</v>
      </c>
      <c r="H446" s="77">
        <v>1456</v>
      </c>
      <c r="I446" s="77">
        <v>286</v>
      </c>
      <c r="J446" s="77">
        <v>29</v>
      </c>
      <c r="K446" s="77">
        <v>95</v>
      </c>
      <c r="L446" s="77">
        <v>604</v>
      </c>
      <c r="M446" s="77">
        <v>380</v>
      </c>
      <c r="N446" s="77">
        <v>985</v>
      </c>
      <c r="O446" s="77">
        <v>153</v>
      </c>
      <c r="P446" s="77">
        <v>36</v>
      </c>
      <c r="Q446" s="77">
        <v>0.26300000000000001</v>
      </c>
      <c r="R446" s="77">
        <v>0.314</v>
      </c>
      <c r="S446" s="77">
        <v>0.376</v>
      </c>
      <c r="T446" s="77">
        <v>0.69</v>
      </c>
      <c r="U446" s="77">
        <v>22</v>
      </c>
      <c r="V446" s="77">
        <v>53</v>
      </c>
      <c r="W446" s="77">
        <v>33</v>
      </c>
      <c r="X446" s="77">
        <v>47</v>
      </c>
      <c r="Y446" s="77">
        <v>2085</v>
      </c>
      <c r="Z446" s="77">
        <v>410</v>
      </c>
      <c r="AA446" s="77">
        <v>131</v>
      </c>
      <c r="AB446" s="77">
        <v>1811</v>
      </c>
      <c r="AC446" s="77">
        <v>1504</v>
      </c>
      <c r="AD446" s="77">
        <v>1.2</v>
      </c>
      <c r="AE446" s="77">
        <v>22710</v>
      </c>
      <c r="AF446" s="77">
        <v>6058</v>
      </c>
      <c r="AG446" s="77"/>
      <c r="AH446" s="77"/>
      <c r="AI446" s="77"/>
      <c r="AJ446" s="77"/>
      <c r="AK446" s="77"/>
      <c r="AL446" s="77"/>
      <c r="AM446" s="77"/>
      <c r="AN446" s="77"/>
      <c r="AO446" s="77"/>
    </row>
    <row r="447" spans="1:41" customFormat="1" x14ac:dyDescent="0.2">
      <c r="A447" s="77">
        <v>3</v>
      </c>
      <c r="B447" s="78" t="s">
        <v>201</v>
      </c>
      <c r="C447" s="77" t="s">
        <v>394</v>
      </c>
      <c r="D447" s="77" t="s">
        <v>262</v>
      </c>
      <c r="E447" s="77">
        <v>162</v>
      </c>
      <c r="F447" s="77">
        <v>5652</v>
      </c>
      <c r="G447" s="77">
        <v>773</v>
      </c>
      <c r="H447" s="77">
        <v>1464</v>
      </c>
      <c r="I447" s="77">
        <v>304</v>
      </c>
      <c r="J447" s="77">
        <v>31</v>
      </c>
      <c r="K447" s="77">
        <v>155</v>
      </c>
      <c r="L447" s="77">
        <v>729</v>
      </c>
      <c r="M447" s="77">
        <v>492</v>
      </c>
      <c r="N447" s="77">
        <v>1266</v>
      </c>
      <c r="O447" s="77">
        <v>81</v>
      </c>
      <c r="P447" s="77">
        <v>39</v>
      </c>
      <c r="Q447" s="77">
        <v>0.25900000000000001</v>
      </c>
      <c r="R447" s="77">
        <v>0.32200000000000001</v>
      </c>
      <c r="S447" s="77">
        <v>0.40600000000000003</v>
      </c>
      <c r="T447" s="77">
        <v>0.72799999999999998</v>
      </c>
      <c r="U447" s="77">
        <v>42</v>
      </c>
      <c r="V447" s="77">
        <v>60</v>
      </c>
      <c r="W447" s="77">
        <v>26</v>
      </c>
      <c r="X447" s="77">
        <v>54</v>
      </c>
      <c r="Y447" s="77">
        <v>2295</v>
      </c>
      <c r="Z447" s="77">
        <v>490</v>
      </c>
      <c r="AA447" s="77">
        <v>112</v>
      </c>
      <c r="AB447" s="77">
        <v>1676</v>
      </c>
      <c r="AC447" s="77">
        <v>1439</v>
      </c>
      <c r="AD447" s="77">
        <v>1.1599999999999999</v>
      </c>
      <c r="AE447" s="77">
        <v>23938</v>
      </c>
      <c r="AF447" s="77">
        <v>6284</v>
      </c>
      <c r="AG447" s="77"/>
      <c r="AH447" s="77"/>
      <c r="AI447" s="77"/>
      <c r="AJ447" s="77"/>
      <c r="AK447" s="77"/>
      <c r="AL447" s="77"/>
      <c r="AM447" s="77"/>
      <c r="AN447" s="77"/>
      <c r="AO447" s="77"/>
    </row>
    <row r="448" spans="1:41" customFormat="1" x14ac:dyDescent="0.2">
      <c r="A448" s="77">
        <v>4</v>
      </c>
      <c r="B448" s="78" t="s">
        <v>211</v>
      </c>
      <c r="C448" s="77" t="s">
        <v>397</v>
      </c>
      <c r="D448" s="77" t="s">
        <v>262</v>
      </c>
      <c r="E448" s="77">
        <v>162</v>
      </c>
      <c r="F448" s="77">
        <v>5549</v>
      </c>
      <c r="G448" s="77">
        <v>723</v>
      </c>
      <c r="H448" s="77">
        <v>1435</v>
      </c>
      <c r="I448" s="77">
        <v>282</v>
      </c>
      <c r="J448" s="77">
        <v>24</v>
      </c>
      <c r="K448" s="77">
        <v>177</v>
      </c>
      <c r="L448" s="77">
        <v>690</v>
      </c>
      <c r="M448" s="77">
        <v>502</v>
      </c>
      <c r="N448" s="77">
        <v>1151</v>
      </c>
      <c r="O448" s="77">
        <v>78</v>
      </c>
      <c r="P448" s="77">
        <v>21</v>
      </c>
      <c r="Q448" s="77">
        <v>0.25900000000000001</v>
      </c>
      <c r="R448" s="77">
        <v>0.32300000000000001</v>
      </c>
      <c r="S448" s="77">
        <v>0.41399999999999998</v>
      </c>
      <c r="T448" s="77">
        <v>0.73599999999999999</v>
      </c>
      <c r="U448" s="77">
        <v>27</v>
      </c>
      <c r="V448" s="77">
        <v>41</v>
      </c>
      <c r="W448" s="77">
        <v>35</v>
      </c>
      <c r="X448" s="77">
        <v>40</v>
      </c>
      <c r="Y448" s="77">
        <v>2296</v>
      </c>
      <c r="Z448" s="77">
        <v>483</v>
      </c>
      <c r="AA448" s="77">
        <v>128</v>
      </c>
      <c r="AB448" s="77">
        <v>1667</v>
      </c>
      <c r="AC448" s="77">
        <v>1499</v>
      </c>
      <c r="AD448" s="77">
        <v>1.1100000000000001</v>
      </c>
      <c r="AE448" s="77">
        <v>23834</v>
      </c>
      <c r="AF448" s="77">
        <v>6167</v>
      </c>
      <c r="AG448" s="77"/>
      <c r="AH448" s="77"/>
      <c r="AI448" s="77"/>
      <c r="AJ448" s="77"/>
      <c r="AK448" s="77"/>
      <c r="AL448" s="77"/>
      <c r="AM448" s="77"/>
      <c r="AN448" s="77"/>
      <c r="AO448" s="77"/>
    </row>
    <row r="449" spans="1:41" customFormat="1" x14ac:dyDescent="0.2">
      <c r="A449" s="77">
        <v>5</v>
      </c>
      <c r="B449" s="78" t="s">
        <v>205</v>
      </c>
      <c r="C449" s="77" t="s">
        <v>393</v>
      </c>
      <c r="D449" s="77" t="s">
        <v>262</v>
      </c>
      <c r="E449" s="77">
        <v>162</v>
      </c>
      <c r="F449" s="77">
        <v>5460</v>
      </c>
      <c r="G449" s="77">
        <v>637</v>
      </c>
      <c r="H449" s="77">
        <v>1400</v>
      </c>
      <c r="I449" s="77">
        <v>260</v>
      </c>
      <c r="J449" s="77">
        <v>28</v>
      </c>
      <c r="K449" s="77">
        <v>111</v>
      </c>
      <c r="L449" s="77">
        <v>597</v>
      </c>
      <c r="M449" s="77">
        <v>417</v>
      </c>
      <c r="N449" s="77">
        <v>1162</v>
      </c>
      <c r="O449" s="77">
        <v>105</v>
      </c>
      <c r="P449" s="77">
        <v>59</v>
      </c>
      <c r="Q449" s="77">
        <v>0.25600000000000001</v>
      </c>
      <c r="R449" s="77">
        <v>0.314</v>
      </c>
      <c r="S449" s="77">
        <v>0.375</v>
      </c>
      <c r="T449" s="77">
        <v>0.68899999999999995</v>
      </c>
      <c r="U449" s="77">
        <v>37</v>
      </c>
      <c r="V449" s="77">
        <v>61</v>
      </c>
      <c r="W449" s="77">
        <v>41</v>
      </c>
      <c r="X449" s="77">
        <v>45</v>
      </c>
      <c r="Y449" s="77">
        <v>2049</v>
      </c>
      <c r="Z449" s="77">
        <v>399</v>
      </c>
      <c r="AA449" s="77">
        <v>148</v>
      </c>
      <c r="AB449" s="77">
        <v>1766</v>
      </c>
      <c r="AC449" s="77">
        <v>1366</v>
      </c>
      <c r="AD449" s="77">
        <v>1.29</v>
      </c>
      <c r="AE449" s="77">
        <v>23114</v>
      </c>
      <c r="AF449" s="77">
        <v>6026</v>
      </c>
      <c r="AG449" s="77"/>
      <c r="AH449" s="77"/>
      <c r="AI449" s="77"/>
      <c r="AJ449" s="77"/>
      <c r="AK449" s="77"/>
      <c r="AL449" s="77"/>
      <c r="AM449" s="77"/>
      <c r="AN449" s="77"/>
      <c r="AO449" s="77"/>
    </row>
    <row r="450" spans="1:41" customFormat="1" x14ac:dyDescent="0.2">
      <c r="A450" s="77">
        <v>6</v>
      </c>
      <c r="B450" s="78" t="s">
        <v>214</v>
      </c>
      <c r="C450" s="77" t="s">
        <v>392</v>
      </c>
      <c r="D450" s="77" t="s">
        <v>262</v>
      </c>
      <c r="E450" s="77">
        <v>162</v>
      </c>
      <c r="F450" s="77">
        <v>5596</v>
      </c>
      <c r="G450" s="77">
        <v>705</v>
      </c>
      <c r="H450" s="77">
        <v>1434</v>
      </c>
      <c r="I450" s="77">
        <v>264</v>
      </c>
      <c r="J450" s="77">
        <v>16</v>
      </c>
      <c r="K450" s="77">
        <v>211</v>
      </c>
      <c r="L450" s="77">
        <v>681</v>
      </c>
      <c r="M450" s="77">
        <v>401</v>
      </c>
      <c r="N450" s="77">
        <v>1285</v>
      </c>
      <c r="O450" s="77">
        <v>44</v>
      </c>
      <c r="P450" s="77">
        <v>20</v>
      </c>
      <c r="Q450" s="77">
        <v>0.25600000000000001</v>
      </c>
      <c r="R450" s="77">
        <v>0.311</v>
      </c>
      <c r="S450" s="77">
        <v>0.42199999999999999</v>
      </c>
      <c r="T450" s="77">
        <v>0.73399999999999999</v>
      </c>
      <c r="U450" s="77">
        <v>29</v>
      </c>
      <c r="V450" s="77">
        <v>62</v>
      </c>
      <c r="W450" s="77">
        <v>35</v>
      </c>
      <c r="X450" s="77">
        <v>36</v>
      </c>
      <c r="Y450" s="77">
        <v>2363</v>
      </c>
      <c r="Z450" s="77">
        <v>491</v>
      </c>
      <c r="AA450" s="77">
        <v>112</v>
      </c>
      <c r="AB450" s="77">
        <v>1585</v>
      </c>
      <c r="AC450" s="77">
        <v>1475</v>
      </c>
      <c r="AD450" s="77">
        <v>1.07</v>
      </c>
      <c r="AE450" s="77">
        <v>23333</v>
      </c>
      <c r="AF450" s="77">
        <v>6130</v>
      </c>
      <c r="AG450" s="77"/>
      <c r="AH450" s="77"/>
      <c r="AI450" s="77"/>
      <c r="AJ450" s="77"/>
      <c r="AK450" s="77"/>
      <c r="AL450" s="77"/>
      <c r="AM450" s="77"/>
      <c r="AN450" s="77"/>
      <c r="AO450" s="77"/>
    </row>
    <row r="451" spans="1:41" customFormat="1" x14ac:dyDescent="0.2">
      <c r="A451" s="77">
        <v>7</v>
      </c>
      <c r="B451" s="78" t="s">
        <v>213</v>
      </c>
      <c r="C451" s="77" t="s">
        <v>399</v>
      </c>
      <c r="D451" s="77" t="s">
        <v>262</v>
      </c>
      <c r="E451" s="77">
        <v>162</v>
      </c>
      <c r="F451" s="77">
        <v>5567</v>
      </c>
      <c r="G451" s="77">
        <v>715</v>
      </c>
      <c r="H451" s="77">
        <v>1412</v>
      </c>
      <c r="I451" s="77">
        <v>316</v>
      </c>
      <c r="J451" s="77">
        <v>27</v>
      </c>
      <c r="K451" s="77">
        <v>128</v>
      </c>
      <c r="L451" s="77">
        <v>675</v>
      </c>
      <c r="M451" s="77">
        <v>544</v>
      </c>
      <c r="N451" s="77">
        <v>1329</v>
      </c>
      <c r="O451" s="77">
        <v>99</v>
      </c>
      <c r="P451" s="77">
        <v>36</v>
      </c>
      <c r="Q451" s="77">
        <v>0.254</v>
      </c>
      <c r="R451" s="77">
        <v>0.32400000000000001</v>
      </c>
      <c r="S451" s="77">
        <v>0.38900000000000001</v>
      </c>
      <c r="T451" s="77">
        <v>0.71299999999999997</v>
      </c>
      <c r="U451" s="77">
        <v>29</v>
      </c>
      <c r="V451" s="77">
        <v>53</v>
      </c>
      <c r="W451" s="77">
        <v>25</v>
      </c>
      <c r="X451" s="77">
        <v>44</v>
      </c>
      <c r="Y451" s="77">
        <v>2166</v>
      </c>
      <c r="Z451" s="77">
        <v>471</v>
      </c>
      <c r="AA451" s="77">
        <v>97</v>
      </c>
      <c r="AB451" s="77">
        <v>1543</v>
      </c>
      <c r="AC451" s="77">
        <v>1449</v>
      </c>
      <c r="AD451" s="77">
        <v>1.06</v>
      </c>
      <c r="AE451" s="77">
        <v>24944</v>
      </c>
      <c r="AF451" s="77">
        <v>6233</v>
      </c>
      <c r="AG451" s="77"/>
      <c r="AH451" s="77"/>
      <c r="AI451" s="77"/>
      <c r="AJ451" s="77"/>
      <c r="AK451" s="77"/>
      <c r="AL451" s="77"/>
      <c r="AM451" s="77"/>
      <c r="AN451" s="77"/>
      <c r="AO451" s="77"/>
    </row>
    <row r="452" spans="1:41" customFormat="1" x14ac:dyDescent="0.2">
      <c r="A452" s="77">
        <v>8</v>
      </c>
      <c r="B452" s="78" t="s">
        <v>210</v>
      </c>
      <c r="C452" s="77" t="s">
        <v>400</v>
      </c>
      <c r="D452" s="77" t="s">
        <v>262</v>
      </c>
      <c r="E452" s="77">
        <v>162</v>
      </c>
      <c r="F452" s="77">
        <v>5575</v>
      </c>
      <c r="G452" s="77">
        <v>669</v>
      </c>
      <c r="H452" s="77">
        <v>1411</v>
      </c>
      <c r="I452" s="77">
        <v>284</v>
      </c>
      <c r="J452" s="77">
        <v>23</v>
      </c>
      <c r="K452" s="77">
        <v>142</v>
      </c>
      <c r="L452" s="77">
        <v>644</v>
      </c>
      <c r="M452" s="77">
        <v>504</v>
      </c>
      <c r="N452" s="77">
        <v>1189</v>
      </c>
      <c r="O452" s="77">
        <v>104</v>
      </c>
      <c r="P452" s="77">
        <v>27</v>
      </c>
      <c r="Q452" s="77">
        <v>0.253</v>
      </c>
      <c r="R452" s="77">
        <v>0.317</v>
      </c>
      <c r="S452" s="77">
        <v>0.38900000000000001</v>
      </c>
      <c r="T452" s="77">
        <v>0.70599999999999996</v>
      </c>
      <c r="U452" s="77">
        <v>24</v>
      </c>
      <c r="V452" s="77">
        <v>42</v>
      </c>
      <c r="W452" s="77">
        <v>51</v>
      </c>
      <c r="X452" s="77">
        <v>49</v>
      </c>
      <c r="Y452" s="77">
        <v>2167</v>
      </c>
      <c r="Z452" s="77">
        <v>449</v>
      </c>
      <c r="AA452" s="77">
        <v>126</v>
      </c>
      <c r="AB452" s="77">
        <v>1664</v>
      </c>
      <c r="AC452" s="77">
        <v>1537</v>
      </c>
      <c r="AD452" s="77">
        <v>1.08</v>
      </c>
      <c r="AE452" s="77">
        <v>24227</v>
      </c>
      <c r="AF452" s="77">
        <v>6222</v>
      </c>
      <c r="AG452" s="77"/>
      <c r="AH452" s="77"/>
      <c r="AI452" s="77"/>
      <c r="AJ452" s="77"/>
      <c r="AK452" s="77"/>
      <c r="AL452" s="77"/>
      <c r="AM452" s="77"/>
      <c r="AN452" s="77"/>
      <c r="AO452" s="77"/>
    </row>
    <row r="453" spans="1:41" customFormat="1" x14ac:dyDescent="0.2">
      <c r="A453" s="77">
        <v>9</v>
      </c>
      <c r="B453" s="78" t="s">
        <v>208</v>
      </c>
      <c r="C453" s="77" t="s">
        <v>395</v>
      </c>
      <c r="D453" s="77" t="s">
        <v>262</v>
      </c>
      <c r="E453" s="77">
        <v>162</v>
      </c>
      <c r="F453" s="77">
        <v>5543</v>
      </c>
      <c r="G453" s="77">
        <v>660</v>
      </c>
      <c r="H453" s="77">
        <v>1400</v>
      </c>
      <c r="I453" s="77">
        <v>279</v>
      </c>
      <c r="J453" s="77">
        <v>32</v>
      </c>
      <c r="K453" s="77">
        <v>155</v>
      </c>
      <c r="L453" s="77">
        <v>625</v>
      </c>
      <c r="M453" s="77">
        <v>417</v>
      </c>
      <c r="N453" s="77">
        <v>1362</v>
      </c>
      <c r="O453" s="77">
        <v>85</v>
      </c>
      <c r="P453" s="77">
        <v>36</v>
      </c>
      <c r="Q453" s="77">
        <v>0.253</v>
      </c>
      <c r="R453" s="77">
        <v>0.31</v>
      </c>
      <c r="S453" s="77">
        <v>0.39800000000000002</v>
      </c>
      <c r="T453" s="77">
        <v>0.70799999999999996</v>
      </c>
      <c r="U453" s="77">
        <v>33</v>
      </c>
      <c r="V453" s="77">
        <v>60</v>
      </c>
      <c r="W453" s="77">
        <v>19</v>
      </c>
      <c r="X453" s="77">
        <v>38</v>
      </c>
      <c r="Y453" s="77">
        <v>2208</v>
      </c>
      <c r="Z453" s="77">
        <v>466</v>
      </c>
      <c r="AA453" s="77">
        <v>127</v>
      </c>
      <c r="AB453" s="77">
        <v>1630</v>
      </c>
      <c r="AC453" s="77">
        <v>1335</v>
      </c>
      <c r="AD453" s="77">
        <v>1.22</v>
      </c>
      <c r="AE453" s="77">
        <v>23133</v>
      </c>
      <c r="AF453" s="77">
        <v>6077</v>
      </c>
      <c r="AG453" s="77"/>
      <c r="AH453" s="77"/>
      <c r="AI453" s="77"/>
      <c r="AJ453" s="77"/>
      <c r="AK453" s="77"/>
      <c r="AL453" s="77"/>
      <c r="AM453" s="77"/>
      <c r="AN453" s="77"/>
      <c r="AO453" s="77"/>
    </row>
    <row r="454" spans="1:41" customFormat="1" x14ac:dyDescent="0.2">
      <c r="A454" s="77">
        <v>10</v>
      </c>
      <c r="B454" s="78" t="s">
        <v>202</v>
      </c>
      <c r="C454" s="77" t="s">
        <v>387</v>
      </c>
      <c r="D454" s="77" t="s">
        <v>262</v>
      </c>
      <c r="E454" s="77">
        <v>162</v>
      </c>
      <c r="F454" s="77">
        <v>5516</v>
      </c>
      <c r="G454" s="77">
        <v>612</v>
      </c>
      <c r="H454" s="77">
        <v>1361</v>
      </c>
      <c r="I454" s="77">
        <v>263</v>
      </c>
      <c r="J454" s="77">
        <v>24</v>
      </c>
      <c r="K454" s="77">
        <v>117</v>
      </c>
      <c r="L454" s="77">
        <v>586</v>
      </c>
      <c r="M454" s="77">
        <v>527</v>
      </c>
      <c r="N454" s="77">
        <v>1124</v>
      </c>
      <c r="O454" s="77">
        <v>63</v>
      </c>
      <c r="P454" s="77">
        <v>27</v>
      </c>
      <c r="Q454" s="77">
        <v>0.247</v>
      </c>
      <c r="R454" s="77">
        <v>0.317</v>
      </c>
      <c r="S454" s="77">
        <v>0.36699999999999999</v>
      </c>
      <c r="T454" s="77">
        <v>0.68400000000000005</v>
      </c>
      <c r="U454" s="77">
        <v>31</v>
      </c>
      <c r="V454" s="77">
        <v>66</v>
      </c>
      <c r="W454" s="77">
        <v>43</v>
      </c>
      <c r="X454" s="77">
        <v>53</v>
      </c>
      <c r="Y454" s="77">
        <v>2023</v>
      </c>
      <c r="Z454" s="77">
        <v>404</v>
      </c>
      <c r="AA454" s="77">
        <v>135</v>
      </c>
      <c r="AB454" s="77">
        <v>1746</v>
      </c>
      <c r="AC454" s="77">
        <v>1518</v>
      </c>
      <c r="AD454" s="77">
        <v>1.1499999999999999</v>
      </c>
      <c r="AE454" s="77">
        <v>23711</v>
      </c>
      <c r="AF454" s="77">
        <v>6205</v>
      </c>
      <c r="AG454" s="77"/>
      <c r="AH454" s="77"/>
      <c r="AI454" s="77"/>
      <c r="AJ454" s="77"/>
      <c r="AK454" s="77"/>
      <c r="AL454" s="77"/>
      <c r="AM454" s="77"/>
      <c r="AN454" s="77"/>
      <c r="AO454" s="77"/>
    </row>
    <row r="455" spans="1:41" customFormat="1" x14ac:dyDescent="0.2">
      <c r="A455" s="77">
        <v>11</v>
      </c>
      <c r="B455" s="78" t="s">
        <v>204</v>
      </c>
      <c r="C455" s="77" t="s">
        <v>391</v>
      </c>
      <c r="D455" s="77" t="s">
        <v>262</v>
      </c>
      <c r="E455" s="77">
        <v>162</v>
      </c>
      <c r="F455" s="77">
        <v>5497</v>
      </c>
      <c r="G455" s="77">
        <v>633</v>
      </c>
      <c r="H455" s="77">
        <v>1349</v>
      </c>
      <c r="I455" s="77">
        <v>247</v>
      </c>
      <c r="J455" s="77">
        <v>26</v>
      </c>
      <c r="K455" s="77">
        <v>147</v>
      </c>
      <c r="L455" s="77">
        <v>591</v>
      </c>
      <c r="M455" s="77">
        <v>452</v>
      </c>
      <c r="N455" s="77">
        <v>1133</v>
      </c>
      <c r="O455" s="77">
        <v>112</v>
      </c>
      <c r="P455" s="77">
        <v>26</v>
      </c>
      <c r="Q455" s="77">
        <v>0.245</v>
      </c>
      <c r="R455" s="77">
        <v>0.307</v>
      </c>
      <c r="S455" s="77">
        <v>0.38</v>
      </c>
      <c r="T455" s="77">
        <v>0.68700000000000006</v>
      </c>
      <c r="U455" s="77">
        <v>16</v>
      </c>
      <c r="V455" s="77">
        <v>56</v>
      </c>
      <c r="W455" s="77">
        <v>29</v>
      </c>
      <c r="X455" s="77">
        <v>47</v>
      </c>
      <c r="Y455" s="77">
        <v>2089</v>
      </c>
      <c r="Z455" s="77">
        <v>420</v>
      </c>
      <c r="AA455" s="77">
        <v>111</v>
      </c>
      <c r="AB455" s="77">
        <v>1652</v>
      </c>
      <c r="AC455" s="77">
        <v>1550</v>
      </c>
      <c r="AD455" s="77">
        <v>1.07</v>
      </c>
      <c r="AE455" s="77">
        <v>23773</v>
      </c>
      <c r="AF455" s="77">
        <v>6082</v>
      </c>
      <c r="AG455" s="77"/>
      <c r="AH455" s="77"/>
      <c r="AI455" s="77"/>
      <c r="AJ455" s="77"/>
      <c r="AK455" s="77"/>
      <c r="AL455" s="77"/>
      <c r="AM455" s="77"/>
      <c r="AN455" s="77"/>
      <c r="AO455" s="77"/>
    </row>
    <row r="456" spans="1:41" customFormat="1" x14ac:dyDescent="0.2">
      <c r="A456" s="77">
        <v>12</v>
      </c>
      <c r="B456" s="78" t="s">
        <v>203</v>
      </c>
      <c r="C456" s="77" t="s">
        <v>388</v>
      </c>
      <c r="D456" s="77" t="s">
        <v>262</v>
      </c>
      <c r="E456" s="77">
        <v>162</v>
      </c>
      <c r="F456" s="77">
        <v>5545</v>
      </c>
      <c r="G456" s="77">
        <v>729</v>
      </c>
      <c r="H456" s="77">
        <v>1354</v>
      </c>
      <c r="I456" s="77">
        <v>253</v>
      </c>
      <c r="J456" s="77">
        <v>33</v>
      </c>
      <c r="K456" s="77">
        <v>146</v>
      </c>
      <c r="L456" s="77">
        <v>686</v>
      </c>
      <c r="M456" s="77">
        <v>586</v>
      </c>
      <c r="N456" s="77">
        <v>1104</v>
      </c>
      <c r="O456" s="77">
        <v>83</v>
      </c>
      <c r="P456" s="77">
        <v>20</v>
      </c>
      <c r="Q456" s="77">
        <v>0.24399999999999999</v>
      </c>
      <c r="R456" s="77">
        <v>0.32</v>
      </c>
      <c r="S456" s="77">
        <v>0.38100000000000001</v>
      </c>
      <c r="T456" s="77">
        <v>0.7</v>
      </c>
      <c r="U456" s="77">
        <v>34</v>
      </c>
      <c r="V456" s="77">
        <v>49</v>
      </c>
      <c r="W456" s="77">
        <v>19</v>
      </c>
      <c r="X456" s="77">
        <v>43</v>
      </c>
      <c r="Y456" s="77">
        <v>2111</v>
      </c>
      <c r="Z456" s="77">
        <v>432</v>
      </c>
      <c r="AA456" s="77">
        <v>118</v>
      </c>
      <c r="AB456" s="77">
        <v>1476</v>
      </c>
      <c r="AC456" s="77">
        <v>1791</v>
      </c>
      <c r="AD456" s="77">
        <v>0.82</v>
      </c>
      <c r="AE456" s="77">
        <v>24271</v>
      </c>
      <c r="AF456" s="77">
        <v>6245</v>
      </c>
      <c r="AG456" s="77"/>
      <c r="AH456" s="77"/>
      <c r="AI456" s="77"/>
      <c r="AJ456" s="77"/>
      <c r="AK456" s="77"/>
      <c r="AL456" s="77"/>
      <c r="AM456" s="77"/>
      <c r="AN456" s="77"/>
      <c r="AO456" s="77"/>
    </row>
    <row r="457" spans="1:41" customFormat="1" x14ac:dyDescent="0.2">
      <c r="A457" s="77">
        <v>13</v>
      </c>
      <c r="B457" s="78" t="s">
        <v>209</v>
      </c>
      <c r="C457" s="77" t="s">
        <v>398</v>
      </c>
      <c r="D457" s="77" t="s">
        <v>262</v>
      </c>
      <c r="E457" s="77">
        <v>162</v>
      </c>
      <c r="F457" s="77">
        <v>5551</v>
      </c>
      <c r="G457" s="77">
        <v>634</v>
      </c>
      <c r="H457" s="77">
        <v>1355</v>
      </c>
      <c r="I457" s="77">
        <v>282</v>
      </c>
      <c r="J457" s="77">
        <v>20</v>
      </c>
      <c r="K457" s="77">
        <v>123</v>
      </c>
      <c r="L457" s="77">
        <v>601</v>
      </c>
      <c r="M457" s="77">
        <v>535</v>
      </c>
      <c r="N457" s="77">
        <v>1337</v>
      </c>
      <c r="O457" s="77">
        <v>63</v>
      </c>
      <c r="P457" s="77">
        <v>25</v>
      </c>
      <c r="Q457" s="77">
        <v>0.24399999999999999</v>
      </c>
      <c r="R457" s="77">
        <v>0.316</v>
      </c>
      <c r="S457" s="77">
        <v>0.36899999999999999</v>
      </c>
      <c r="T457" s="77">
        <v>0.68400000000000005</v>
      </c>
      <c r="U457" s="77">
        <v>36</v>
      </c>
      <c r="V457" s="77">
        <v>68</v>
      </c>
      <c r="W457" s="77">
        <v>20</v>
      </c>
      <c r="X457" s="77">
        <v>52</v>
      </c>
      <c r="Y457" s="77">
        <v>2046</v>
      </c>
      <c r="Z457" s="77">
        <v>425</v>
      </c>
      <c r="AA457" s="77">
        <v>138</v>
      </c>
      <c r="AB457" s="77">
        <v>1620</v>
      </c>
      <c r="AC457" s="77">
        <v>1450</v>
      </c>
      <c r="AD457" s="77">
        <v>1.1200000000000001</v>
      </c>
      <c r="AE457" s="77">
        <v>25253</v>
      </c>
      <c r="AF457" s="77">
        <v>6226</v>
      </c>
      <c r="AG457" s="77"/>
      <c r="AH457" s="77"/>
      <c r="AI457" s="77"/>
      <c r="AJ457" s="77"/>
      <c r="AK457" s="77"/>
      <c r="AL457" s="77"/>
      <c r="AM457" s="77"/>
      <c r="AN457" s="77"/>
      <c r="AO457" s="77"/>
    </row>
    <row r="458" spans="1:41" customFormat="1" x14ac:dyDescent="0.2">
      <c r="A458" s="77">
        <v>14</v>
      </c>
      <c r="B458" s="78" t="s">
        <v>206</v>
      </c>
      <c r="C458" s="77" t="s">
        <v>390</v>
      </c>
      <c r="D458" s="77" t="s">
        <v>262</v>
      </c>
      <c r="E458" s="77">
        <v>162</v>
      </c>
      <c r="F458" s="77">
        <v>5450</v>
      </c>
      <c r="G458" s="77">
        <v>634</v>
      </c>
      <c r="H458" s="77">
        <v>1328</v>
      </c>
      <c r="I458" s="77">
        <v>247</v>
      </c>
      <c r="J458" s="77">
        <v>32</v>
      </c>
      <c r="K458" s="77">
        <v>136</v>
      </c>
      <c r="L458" s="77">
        <v>600</v>
      </c>
      <c r="M458" s="77">
        <v>396</v>
      </c>
      <c r="N458" s="77">
        <v>1232</v>
      </c>
      <c r="O458" s="77">
        <v>96</v>
      </c>
      <c r="P458" s="77">
        <v>42</v>
      </c>
      <c r="Q458" s="77">
        <v>0.24399999999999999</v>
      </c>
      <c r="R458" s="77">
        <v>0.3</v>
      </c>
      <c r="S458" s="77">
        <v>0.376</v>
      </c>
      <c r="T458" s="77">
        <v>0.67600000000000005</v>
      </c>
      <c r="U458" s="77">
        <v>33</v>
      </c>
      <c r="V458" s="77">
        <v>60</v>
      </c>
      <c r="W458" s="77">
        <v>35</v>
      </c>
      <c r="X458" s="77">
        <v>34</v>
      </c>
      <c r="Y458" s="77">
        <v>2047</v>
      </c>
      <c r="Z458" s="77">
        <v>415</v>
      </c>
      <c r="AA458" s="77">
        <v>112</v>
      </c>
      <c r="AB458" s="77">
        <v>1626</v>
      </c>
      <c r="AC458" s="77">
        <v>1445</v>
      </c>
      <c r="AD458" s="77">
        <v>1.1299999999999999</v>
      </c>
      <c r="AE458" s="77">
        <v>22345</v>
      </c>
      <c r="AF458" s="77">
        <v>5977</v>
      </c>
      <c r="AG458" s="77"/>
      <c r="AH458" s="77"/>
      <c r="AI458" s="77"/>
      <c r="AJ458" s="77"/>
      <c r="AK458" s="77"/>
      <c r="AL458" s="77"/>
      <c r="AM458" s="77"/>
      <c r="AN458" s="77"/>
      <c r="AO458" s="77"/>
    </row>
    <row r="459" spans="1:41" customFormat="1" x14ac:dyDescent="0.2">
      <c r="A459" s="77">
        <v>15</v>
      </c>
      <c r="B459" s="78" t="s">
        <v>229</v>
      </c>
      <c r="C459" s="77" t="s">
        <v>361</v>
      </c>
      <c r="D459" s="77" t="s">
        <v>262</v>
      </c>
      <c r="E459" s="77">
        <v>162</v>
      </c>
      <c r="F459" s="77">
        <v>5447</v>
      </c>
      <c r="G459" s="77">
        <v>629</v>
      </c>
      <c r="H459" s="77">
        <v>1317</v>
      </c>
      <c r="I459" s="77">
        <v>240</v>
      </c>
      <c r="J459" s="77">
        <v>19</v>
      </c>
      <c r="K459" s="77">
        <v>163</v>
      </c>
      <c r="L459" s="77">
        <v>596</v>
      </c>
      <c r="M459" s="77">
        <v>495</v>
      </c>
      <c r="N459" s="77">
        <v>1442</v>
      </c>
      <c r="O459" s="77">
        <v>122</v>
      </c>
      <c r="P459" s="77">
        <v>37</v>
      </c>
      <c r="Q459" s="77">
        <v>0.24199999999999999</v>
      </c>
      <c r="R459" s="77">
        <v>0.309</v>
      </c>
      <c r="S459" s="77">
        <v>0.38300000000000001</v>
      </c>
      <c r="T459" s="77">
        <v>0.69199999999999995</v>
      </c>
      <c r="U459" s="77">
        <v>27</v>
      </c>
      <c r="V459" s="77">
        <v>55</v>
      </c>
      <c r="W459" s="77">
        <v>22</v>
      </c>
      <c r="X459" s="77">
        <v>36</v>
      </c>
      <c r="Y459" s="77">
        <v>2084</v>
      </c>
      <c r="Z459" s="77">
        <v>422</v>
      </c>
      <c r="AA459" s="77">
        <v>122</v>
      </c>
      <c r="AB459" s="77">
        <v>1470</v>
      </c>
      <c r="AC459" s="77">
        <v>1398</v>
      </c>
      <c r="AD459" s="77">
        <v>1.05</v>
      </c>
      <c r="AE459" s="77">
        <v>23561</v>
      </c>
      <c r="AF459" s="77">
        <v>6055</v>
      </c>
      <c r="AG459" s="77"/>
      <c r="AH459" s="77"/>
      <c r="AI459" s="77"/>
      <c r="AJ459" s="77"/>
      <c r="AK459" s="77"/>
      <c r="AL459" s="77"/>
      <c r="AM459" s="77"/>
      <c r="AN459" s="77"/>
      <c r="AO459" s="77"/>
    </row>
    <row r="461" spans="1:41" customFormat="1" x14ac:dyDescent="0.2">
      <c r="A461" s="62"/>
      <c r="B461" s="20"/>
      <c r="F461" s="3"/>
      <c r="H461" s="3"/>
      <c r="I461" s="63">
        <f>SUM(I445:I459)</f>
        <v>4132</v>
      </c>
      <c r="J461" s="63"/>
      <c r="K461" s="3"/>
      <c r="L461" s="3"/>
      <c r="M461" s="3"/>
      <c r="R461" s="2"/>
      <c r="S461" s="3"/>
      <c r="T461" s="2"/>
      <c r="U461" s="3"/>
      <c r="W461" s="63"/>
      <c r="X461" s="63"/>
      <c r="AK461" s="2"/>
      <c r="AL461" s="2"/>
      <c r="AM461" s="2"/>
      <c r="AN461" s="2"/>
      <c r="AO461" s="2"/>
    </row>
  </sheetData>
  <sortState ref="B331:AU355">
    <sortCondition ref="B331:B355"/>
  </sortState>
  <phoneticPr fontId="0" type="noConversion"/>
  <hyperlinks>
    <hyperlink ref="B426" r:id="rId1" location="game_type='R'&amp;season=2014&amp;league_code='AL'&amp;split=&amp;playerType=ALL&amp;sectionType=sp&amp;statType=pitching" display="http://mlb.mlb.com/stats/sortable.jsp?c_id=sea - game_type='R'&amp;season=2014&amp;league_code='AL'&amp;split=&amp;playerType=ALL&amp;sectionType=sp&amp;statType=pitching"/>
    <hyperlink ref="B427" r:id="rId2" location="game_type='R'&amp;season=2014&amp;league_code='AL'&amp;split=&amp;playerType=ALL&amp;sectionType=sp&amp;statType=pitching" display="http://mlb.mlb.com/stats/sortable.jsp?c_id=oak - game_type='R'&amp;season=2014&amp;league_code='AL'&amp;split=&amp;playerType=ALL&amp;sectionType=sp&amp;statType=pitching"/>
    <hyperlink ref="B428" r:id="rId3" location="game_type='R'&amp;season=2014&amp;league_code='AL'&amp;split=&amp;playerType=ALL&amp;sectionType=sp&amp;statType=pitching" display="http://mlb.mlb.com/stats/sortable.jsp?c_id=bal - game_type='R'&amp;season=2014&amp;league_code='AL'&amp;split=&amp;playerType=ALL&amp;sectionType=sp&amp;statType=pitching"/>
    <hyperlink ref="B429" r:id="rId4" location="game_type='R'&amp;season=2014&amp;league_code='AL'&amp;split=&amp;playerType=ALL&amp;sectionType=sp&amp;statType=pitching" display="http://mlb.mlb.com/stats/sortable.jsp?c_id=kc - game_type='R'&amp;season=2014&amp;league_code='AL'&amp;split=&amp;playerType=ALL&amp;sectionType=sp&amp;statType=pitching"/>
    <hyperlink ref="B430" r:id="rId5" location="game_type='R'&amp;season=2014&amp;league_code='AL'&amp;split=&amp;playerType=ALL&amp;sectionType=sp&amp;statType=pitching" display="http://mlb.mlb.com/stats/sortable.jsp?c_id=tb - game_type='R'&amp;season=2014&amp;league_code='AL'&amp;split=&amp;playerType=ALL&amp;sectionType=sp&amp;statType=pitching"/>
    <hyperlink ref="B431" r:id="rId6" location="game_type='R'&amp;season=2014&amp;league_code='AL'&amp;split=&amp;playerType=ALL&amp;sectionType=sp&amp;statType=pitching" display="http://mlb.mlb.com/stats/sortable.jsp?c_id=cle - game_type='R'&amp;season=2014&amp;league_code='AL'&amp;split=&amp;playerType=ALL&amp;sectionType=sp&amp;statType=pitching"/>
    <hyperlink ref="B432" r:id="rId7" location="game_type='R'&amp;season=2014&amp;league_code='AL'&amp;split=&amp;playerType=ALL&amp;sectionType=sp&amp;statType=pitching" display="http://mlb.mlb.com/stats/sortable.jsp?c_id=ana - game_type='R'&amp;season=2014&amp;league_code='AL'&amp;split=&amp;playerType=ALL&amp;sectionType=sp&amp;statType=pitching"/>
    <hyperlink ref="B433" r:id="rId8" location="game_type='R'&amp;season=2014&amp;league_code='AL'&amp;split=&amp;playerType=ALL&amp;sectionType=sp&amp;statType=pitching" display="http://mlb.mlb.com/stats/sortable.jsp?c_id=nyy - game_type='R'&amp;season=2014&amp;league_code='AL'&amp;split=&amp;playerType=ALL&amp;sectionType=sp&amp;statType=pitching"/>
    <hyperlink ref="B434" r:id="rId9" location="game_type='R'&amp;season=2014&amp;league_code='AL'&amp;split=&amp;playerType=ALL&amp;sectionType=sp&amp;statType=pitching" display="http://mlb.mlb.com/stats/sortable.jsp?c_id=tor - game_type='R'&amp;season=2014&amp;league_code='AL'&amp;split=&amp;playerType=ALL&amp;sectionType=sp&amp;statType=pitching"/>
    <hyperlink ref="B435" r:id="rId10" location="game_type='R'&amp;season=2014&amp;league_code='AL'&amp;split=&amp;playerType=ALL&amp;sectionType=sp&amp;statType=pitching" display="http://mlb.mlb.com/stats/sortable.jsp?c_id=bos - game_type='R'&amp;season=2014&amp;league_code='AL'&amp;split=&amp;playerType=ALL&amp;sectionType=sp&amp;statType=pitching"/>
    <hyperlink ref="B436" r:id="rId11" location="game_type='R'&amp;season=2014&amp;league_code='AL'&amp;split=&amp;playerType=ALL&amp;sectionType=sp&amp;statType=pitching" display="http://mlb.mlb.com/stats/sortable.jsp?c_id=det - game_type='R'&amp;season=2014&amp;league_code='AL'&amp;split=&amp;playerType=ALL&amp;sectionType=sp&amp;statType=pitching"/>
    <hyperlink ref="B437" r:id="rId12" location="game_type='R'&amp;season=2014&amp;league_code='AL'&amp;split=&amp;playerType=ALL&amp;sectionType=sp&amp;statType=pitching" display="http://mlb.mlb.com/stats/sortable.jsp?c_id=hou - game_type='R'&amp;season=2014&amp;league_code='AL'&amp;split=&amp;playerType=ALL&amp;sectionType=sp&amp;statType=pitching"/>
    <hyperlink ref="B438" r:id="rId13" location="game_type='R'&amp;season=2014&amp;league_code='AL'&amp;split=&amp;playerType=ALL&amp;sectionType=sp&amp;statType=pitching" display="http://mlb.mlb.com/stats/sortable.jsp?c_id=cws - game_type='R'&amp;season=2014&amp;league_code='AL'&amp;split=&amp;playerType=ALL&amp;sectionType=sp&amp;statType=pitching"/>
    <hyperlink ref="B439" r:id="rId14" location="game_type='R'&amp;season=2014&amp;league_code='AL'&amp;split=&amp;playerType=ALL&amp;sectionType=sp&amp;statType=pitching" display="http://mlb.mlb.com/stats/sortable.jsp?c_id=tex - game_type='R'&amp;season=2014&amp;league_code='AL'&amp;split=&amp;playerType=ALL&amp;sectionType=sp&amp;statType=pitching"/>
    <hyperlink ref="B440" r:id="rId15" location="game_type='R'&amp;season=2014&amp;league_code='AL'&amp;split=&amp;playerType=ALL&amp;sectionType=sp&amp;statType=pitching" display="http://mlb.mlb.com/stats/sortable.jsp?c_id=min - game_type='R'&amp;season=2014&amp;league_code='AL'&amp;split=&amp;playerType=ALL&amp;sectionType=sp&amp;statType=pitching"/>
    <hyperlink ref="B445" r:id="rId16" location="game_type='R'&amp;season=2014&amp;league_code='AL'&amp;split=&amp;playerType=ALL&amp;sectionType=sp&amp;statType=hitting" display="http://mlb.mlb.com/stats/sortable.jsp?c_id=det - game_type='R'&amp;season=2014&amp;league_code='AL'&amp;split=&amp;playerType=ALL&amp;sectionType=sp&amp;statType=hitting"/>
    <hyperlink ref="B446" r:id="rId17" location="game_type='R'&amp;season=2014&amp;league_code='AL'&amp;split=&amp;playerType=ALL&amp;sectionType=sp&amp;statType=hitting" display="http://mlb.mlb.com/stats/sortable.jsp?c_id=kc - game_type='R'&amp;season=2014&amp;league_code='AL'&amp;split=&amp;playerType=ALL&amp;sectionType=sp&amp;statType=hitting"/>
    <hyperlink ref="B447" r:id="rId18" location="game_type='R'&amp;season=2014&amp;league_code='AL'&amp;split=&amp;playerType=ALL&amp;sectionType=sp&amp;statType=hitting" display="http://mlb.mlb.com/stats/sortable.jsp?c_id=ana - game_type='R'&amp;season=2014&amp;league_code='AL'&amp;split=&amp;playerType=ALL&amp;sectionType=sp&amp;statType=hitting"/>
    <hyperlink ref="B448" r:id="rId19" location="game_type='R'&amp;season=2014&amp;league_code='AL'&amp;split=&amp;playerType=ALL&amp;sectionType=sp&amp;statType=hitting" display="http://mlb.mlb.com/stats/sortable.jsp?c_id=tor - game_type='R'&amp;season=2014&amp;league_code='AL'&amp;split=&amp;playerType=ALL&amp;sectionType=sp&amp;statType=hitting"/>
    <hyperlink ref="B449" r:id="rId20" location="game_type='R'&amp;season=2014&amp;league_code='AL'&amp;split=&amp;playerType=ALL&amp;sectionType=sp&amp;statType=hitting" display="http://mlb.mlb.com/stats/sortable.jsp?c_id=tex - game_type='R'&amp;season=2014&amp;league_code='AL'&amp;split=&amp;playerType=ALL&amp;sectionType=sp&amp;statType=hitting"/>
    <hyperlink ref="B450" r:id="rId21" location="game_type='R'&amp;season=2014&amp;league_code='AL'&amp;split=&amp;playerType=ALL&amp;sectionType=sp&amp;statType=hitting" display="http://mlb.mlb.com/stats/sortable.jsp?c_id=bal - game_type='R'&amp;season=2014&amp;league_code='AL'&amp;split=&amp;playerType=ALL&amp;sectionType=sp&amp;statType=hitting"/>
    <hyperlink ref="B451" r:id="rId22" location="game_type='R'&amp;season=2014&amp;league_code='AL'&amp;split=&amp;playerType=ALL&amp;sectionType=sp&amp;statType=hitting" display="http://mlb.mlb.com/stats/sortable.jsp?c_id=min - game_type='R'&amp;season=2014&amp;league_code='AL'&amp;split=&amp;playerType=ALL&amp;sectionType=sp&amp;statType=hitting"/>
    <hyperlink ref="B452" r:id="rId23" location="game_type='R'&amp;season=2014&amp;league_code='AL'&amp;split=&amp;playerType=ALL&amp;sectionType=sp&amp;statType=hitting" display="http://mlb.mlb.com/stats/sortable.jsp?c_id=cle - game_type='R'&amp;season=2014&amp;league_code='AL'&amp;split=&amp;playerType=ALL&amp;sectionType=sp&amp;statType=hitting"/>
    <hyperlink ref="B453" r:id="rId24" location="game_type='R'&amp;season=2014&amp;league_code='AL'&amp;split=&amp;playerType=ALL&amp;sectionType=sp&amp;statType=hitting" display="http://mlb.mlb.com/stats/sortable.jsp?c_id=cws - game_type='R'&amp;season=2014&amp;league_code='AL'&amp;split=&amp;playerType=ALL&amp;sectionType=sp&amp;statType=hitting"/>
    <hyperlink ref="B454" r:id="rId25" location="game_type='R'&amp;season=2014&amp;league_code='AL'&amp;split=&amp;playerType=ALL&amp;sectionType=sp&amp;statType=hitting" display="http://mlb.mlb.com/stats/sortable.jsp?c_id=tb - game_type='R'&amp;season=2014&amp;league_code='AL'&amp;split=&amp;playerType=ALL&amp;sectionType=sp&amp;statType=hitting"/>
    <hyperlink ref="B455" r:id="rId26" location="game_type='R'&amp;season=2014&amp;league_code='AL'&amp;split=&amp;playerType=ALL&amp;sectionType=sp&amp;statType=hitting" display="http://mlb.mlb.com/stats/sortable.jsp?c_id=nyy - game_type='R'&amp;season=2014&amp;league_code='AL'&amp;split=&amp;playerType=ALL&amp;sectionType=sp&amp;statType=hitting"/>
    <hyperlink ref="B456" r:id="rId27" location="game_type='R'&amp;season=2014&amp;league_code='AL'&amp;split=&amp;playerType=ALL&amp;sectionType=sp&amp;statType=hitting" display="http://mlb.mlb.com/stats/sortable.jsp?c_id=oak - game_type='R'&amp;season=2014&amp;league_code='AL'&amp;split=&amp;playerType=ALL&amp;sectionType=sp&amp;statType=hitting"/>
    <hyperlink ref="B457" r:id="rId28" location="game_type='R'&amp;season=2014&amp;league_code='AL'&amp;split=&amp;playerType=ALL&amp;sectionType=sp&amp;statType=hitting" display="http://mlb.mlb.com/stats/sortable.jsp?c_id=bos - game_type='R'&amp;season=2014&amp;league_code='AL'&amp;split=&amp;playerType=ALL&amp;sectionType=sp&amp;statType=hitting"/>
    <hyperlink ref="B458" r:id="rId29" location="game_type='R'&amp;season=2014&amp;league_code='AL'&amp;split=&amp;playerType=ALL&amp;sectionType=sp&amp;statType=hitting" display="http://mlb.mlb.com/stats/sortable.jsp?c_id=sea - game_type='R'&amp;season=2014&amp;league_code='AL'&amp;split=&amp;playerType=ALL&amp;sectionType=sp&amp;statType=hitting"/>
    <hyperlink ref="B459" r:id="rId30" location="game_type='R'&amp;season=2014&amp;league_code='AL'&amp;split=&amp;playerType=ALL&amp;sectionType=sp&amp;statType=hitting" display="http://mlb.mlb.com/stats/sortable.jsp?c_id=hou - game_type='R'&amp;season=2014&amp;league_code='AL'&amp;split=&amp;playerType=ALL&amp;sectionType=sp&amp;statType=hitting"/>
    <hyperlink ref="B2" r:id="rId31" display="http://mlb.mlb.com/team/player.jsp?player_id=430673"/>
    <hyperlink ref="B3" r:id="rId32" display="http://mlb.mlb.com/team/player.jsp?player_id=453192"/>
    <hyperlink ref="B4" r:id="rId33" display="http://mlb.mlb.com/team/player.jsp?player_id=502154"/>
    <hyperlink ref="B5" r:id="rId34" display="http://mlb.mlb.com/team/player.jsp?player_id=503285"/>
    <hyperlink ref="B6" r:id="rId35" display="http://mlb.mlb.com/team/player.jsp?player_id=519008"/>
    <hyperlink ref="B7" r:id="rId36" display="http://mlb.mlb.com/team/player.jsp?player_id=488984"/>
    <hyperlink ref="B8" r:id="rId37" display="http://mlb.mlb.com/team/player.jsp?player_id=542960"/>
    <hyperlink ref="B9" r:id="rId38" display="http://mlb.mlb.com/team/player.jsp?player_id=456068"/>
    <hyperlink ref="B10" r:id="rId39" display="http://mlb.mlb.com/team/player.jsp?player_id=501957"/>
    <hyperlink ref="B11" r:id="rId40" display="http://mlb.mlb.com/team/player.jsp?player_id=451085"/>
    <hyperlink ref="B12" r:id="rId41" display="http://mlb.mlb.com/team/player.jsp?player_id=612672"/>
    <hyperlink ref="B13" r:id="rId42" display="http://mlb.mlb.com/team/player.jsp?player_id=592332"/>
    <hyperlink ref="B14" r:id="rId43" display="http://mlb.mlb.com/team/player.jsp?player_id=502032"/>
    <hyperlink ref="B15" r:id="rId44" display="http://mlb.mlb.com/team/player.jsp?player_id=444436"/>
    <hyperlink ref="B16" r:id="rId45" display="http://mlb.mlb.com/team/player.jsp?player_id=434622"/>
    <hyperlink ref="B17" r:id="rId46" display="http://mlb.mlb.com/team/player.jsp?player_id=543258"/>
    <hyperlink ref="B18" r:id="rId47" display="http://mlb.mlb.com/team/player.jsp?player_id=457425"/>
    <hyperlink ref="B19" r:id="rId48" display="http://mlb.mlb.com/team/player.jsp?player_id=502139"/>
    <hyperlink ref="B20" r:id="rId49" display="http://mlb.mlb.com/team/player.jsp?player_id=461856"/>
    <hyperlink ref="B21" r:id="rId50" display="http://mlb.mlb.com/team/player.jsp?player_id=434578"/>
    <hyperlink ref="B24" r:id="rId51" display="http://mlb.mlb.com/team/player.jsp?player_id=518493"/>
    <hyperlink ref="B25" r:id="rId52" display="http://mlb.mlb.com/team/player.jsp?player_id=518927"/>
    <hyperlink ref="B26" r:id="rId53" display="http://mlb.mlb.com/team/player.jsp?player_id=543935"/>
    <hyperlink ref="B27" r:id="rId54" display="http://mlb.mlb.com/team/player.jsp?player_id=488674"/>
    <hyperlink ref="B28" r:id="rId55" display="http://mlb.mlb.com/team/player.jsp?player_id=453192"/>
    <hyperlink ref="B29" r:id="rId56" display="http://mlb.mlb.com/team/player.jsp?player_id=452657"/>
    <hyperlink ref="B30" r:id="rId57" display="http://mlb.mlb.com/team/player.jsp?player_id=493157"/>
    <hyperlink ref="B31" r:id="rId58" display="http://mlb.mlb.com/team/player.jsp?player_id=453214"/>
    <hyperlink ref="B32" r:id="rId59" display="http://mlb.mlb.com/team/player.jsp?player_id=547749"/>
    <hyperlink ref="B33" r:id="rId60" display="http://mlb.mlb.com/team/player.jsp?player_id=407793"/>
    <hyperlink ref="B34" r:id="rId61" display="http://mlb.mlb.com/team/player.jsp?player_id=465629"/>
    <hyperlink ref="B35" r:id="rId62" display="http://mlb.mlb.com/team/player.jsp?player_id=598264"/>
    <hyperlink ref="B36" r:id="rId63" display="http://mlb.mlb.com/team/player.jsp?player_id=523260"/>
    <hyperlink ref="B37" r:id="rId64" display="http://mlb.mlb.com/team/player.jsp?player_id=523989"/>
    <hyperlink ref="B38" r:id="rId65" display="http://mlb.mlb.com/team/player.jsp?player_id=546276"/>
    <hyperlink ref="B39" r:id="rId66" display="http://mlb.mlb.com/team/player.jsp?player_id=592390"/>
    <hyperlink ref="B40" r:id="rId67" display="http://mlb.mlb.com/team/player.jsp?player_id=425626"/>
    <hyperlink ref="B41" r:id="rId68" display="http://mlb.mlb.com/team/player.jsp?player_id=408241"/>
    <hyperlink ref="B42" r:id="rId69" display="http://mlb.mlb.com/team/player.jsp?player_id=519168"/>
    <hyperlink ref="B43" r:id="rId70" display="http://mlb.mlb.com/team/player.jsp?player_id=543903"/>
    <hyperlink ref="B44" r:id="rId71" display="http://mlb.mlb.com/team/player.jsp?player_id=519443"/>
    <hyperlink ref="B45" r:id="rId72" display="http://mlb.mlb.com/team/player.jsp?player_id=453329"/>
    <hyperlink ref="B46" r:id="rId73" display="http://mlb.mlb.com/team/player.jsp?player_id=444520"/>
    <hyperlink ref="B47" r:id="rId74" display="http://mlb.mlb.com/team/player.jsp?player_id=467094"/>
    <hyperlink ref="B48" r:id="rId75" display="http://mlb.mlb.com/team/player.jsp?player_id=455077"/>
    <hyperlink ref="B51" r:id="rId76" display="http://mlb.mlb.com/team/player.jsp?player_id=474029"/>
    <hyperlink ref="B52" r:id="rId77" display="http://mlb.mlb.com/team/player.jsp?player_id=519242"/>
    <hyperlink ref="B53" r:id="rId78" display="http://mlb.mlb.com/team/player.jsp?player_id=457915"/>
    <hyperlink ref="B54" r:id="rId79" display="http://mlb.mlb.com/team/player.jsp?player_id=502593"/>
    <hyperlink ref="B55" r:id="rId80" display="http://mlb.mlb.com/team/player.jsp?player_id=500779"/>
    <hyperlink ref="B56" r:id="rId81" display="http://mlb.mlb.com/team/player.jsp?player_id=605135"/>
    <hyperlink ref="B57" r:id="rId82" display="http://mlb.mlb.com/team/player.jsp?player_id=543900"/>
    <hyperlink ref="B58" r:id="rId83" display="http://mlb.mlb.com/team/player.jsp?player_id=456051"/>
    <hyperlink ref="B59" r:id="rId84" display="http://mlb.mlb.com/team/player.jsp?player_id=521055"/>
    <hyperlink ref="B60" r:id="rId85" display="http://mlb.mlb.com/team/player.jsp?player_id=433579"/>
    <hyperlink ref="B61" r:id="rId86" display="http://mlb.mlb.com/team/player.jsp?player_id=453222"/>
    <hyperlink ref="B62" r:id="rId87" display="http://mlb.mlb.com/team/player.jsp?player_id=474668"/>
    <hyperlink ref="B63" r:id="rId88" display="http://mlb.mlb.com/team/player.jsp?player_id=434637"/>
    <hyperlink ref="B64" r:id="rId89" display="http://mlb.mlb.com/team/player.jsp?player_id=430613"/>
    <hyperlink ref="B65" r:id="rId90" display="http://mlb.mlb.com/team/player.jsp?player_id=275933"/>
    <hyperlink ref="B66" r:id="rId91" display="http://mlb.mlb.com/team/player.jsp?player_id=605304"/>
    <hyperlink ref="B67" r:id="rId92" display="http://mlb.mlb.com/team/player.jsp?player_id=516589"/>
    <hyperlink ref="B68" r:id="rId93" display="http://mlb.mlb.com/team/player.jsp?player_id=453264"/>
    <hyperlink ref="B69" r:id="rId94" display="http://mlb.mlb.com/team/player.jsp?player_id=276055"/>
    <hyperlink ref="B70" r:id="rId95" display="http://mlb.mlb.com/team/player.jsp?player_id=543853"/>
    <hyperlink ref="B71" r:id="rId96" display="http://mlb.mlb.com/team/player.jsp?player_id=462956"/>
    <hyperlink ref="B72" r:id="rId97" display="http://mlb.mlb.com/team/player.jsp?player_id=407911"/>
    <hyperlink ref="B73" r:id="rId98" display="http://mlb.mlb.com/team/player.jsp?player_id=607087"/>
    <hyperlink ref="B74" r:id="rId99" display="http://mlb.mlb.com/team/player.jsp?player_id=544725"/>
    <hyperlink ref="B75" r:id="rId100" display="http://mlb.mlb.com/team/player.jsp?player_id=489056"/>
    <hyperlink ref="B76" r:id="rId101" display="http://mlb.mlb.com/team/player.jsp?player_id=518858"/>
    <hyperlink ref="B79" r:id="rId102" display="http://mlb.mlb.com/team/player.jsp?player_id=641490"/>
    <hyperlink ref="B80" r:id="rId103" display="http://mlb.mlb.com/team/player.jsp?player_id=592102"/>
    <hyperlink ref="B81" r:id="rId104" display="http://mlb.mlb.com/team/player.jsp?player_id=446372"/>
    <hyperlink ref="B82" r:id="rId105" display="http://mlb.mlb.com/team/player.jsp?player_id=471911"/>
    <hyperlink ref="B83" r:id="rId106" display="http://mlb.mlb.com/team/player.jsp?player_id=543766"/>
    <hyperlink ref="B84" r:id="rId107" display="http://mlb.mlb.com/team/player.jsp?player_id=444935"/>
    <hyperlink ref="B85" r:id="rId108" display="http://mlb.mlb.com/team/player.jsp?player_id=519240"/>
    <hyperlink ref="B86" r:id="rId109" display="http://mlb.mlb.com/team/player.jsp?player_id=425786"/>
    <hyperlink ref="B87" r:id="rId110" display="http://mlb.mlb.com/team/player.jsp?player_id=489189"/>
    <hyperlink ref="B88" r:id="rId111" display="http://mlb.mlb.com/team/player.jsp?player_id=543334"/>
    <hyperlink ref="B89" r:id="rId112" display="http://mlb.mlb.com/team/player.jsp?player_id=450275"/>
    <hyperlink ref="B90" r:id="rId113" display="http://mlb.mlb.com/team/player.jsp?player_id=446099"/>
    <hyperlink ref="B91" r:id="rId114" display="http://mlb.mlb.com/team/player.jsp?player_id=545333"/>
    <hyperlink ref="B92" r:id="rId115" display="http://mlb.mlb.com/team/player.jsp?player_id=517593"/>
    <hyperlink ref="B93" r:id="rId116" display="http://mlb.mlb.com/team/player.jsp?player_id=547348"/>
    <hyperlink ref="B94" r:id="rId117" display="http://mlb.mlb.com/team/player.jsp?player_id=458708"/>
    <hyperlink ref="B95" r:id="rId118" display="http://mlb.mlb.com/team/player.jsp?player_id=502260"/>
    <hyperlink ref="B96" r:id="rId119" display="http://mlb.mlb.com/team/player.jsp?player_id=502083"/>
    <hyperlink ref="B97" r:id="rId120" display="http://mlb.mlb.com/team/player.jsp?player_id=475416"/>
    <hyperlink ref="B98" r:id="rId121" display="http://mlb.mlb.com/team/player.jsp?player_id=502028"/>
    <hyperlink ref="B99" r:id="rId122" display="http://mlb.mlb.com/team/player.jsp?player_id=542866"/>
    <hyperlink ref="B100" r:id="rId123" display="http://mlb.mlb.com/team/player.jsp?player_id=458669"/>
    <hyperlink ref="B103" r:id="rId124" display="http://mlb.mlb.com/team/player.jsp?player_id=542235"/>
    <hyperlink ref="B104" r:id="rId125" display="http://mlb.mlb.com/team/player.jsp?player_id=456379"/>
    <hyperlink ref="B105" r:id="rId126" display="http://mlb.mlb.com/team/player.jsp?player_id=543278"/>
    <hyperlink ref="B106" r:id="rId127" display="http://mlb.mlb.com/team/player.jsp?player_id=594986"/>
    <hyperlink ref="B107" r:id="rId128" display="http://mlb.mlb.com/team/player.jsp?player_id=453286"/>
    <hyperlink ref="B108" r:id="rId129" display="http://mlb.mlb.com/team/player.jsp?player_id=434671"/>
    <hyperlink ref="B109" r:id="rId130" display="http://mlb.mlb.com/team/player.jsp?player_id=519144"/>
    <hyperlink ref="B110" r:id="rId131" display="http://mlb.mlb.com/team/player.jsp?player_id=501955"/>
    <hyperlink ref="B111" r:id="rId132" display="http://mlb.mlb.com/team/player.jsp?player_id=456034"/>
    <hyperlink ref="B112" r:id="rId133" display="http://mlb.mlb.com/team/player.jsp?player_id=519003"/>
    <hyperlink ref="B113" r:id="rId134" display="http://mlb.mlb.com/team/player.jsp?player_id=457435"/>
    <hyperlink ref="B114" r:id="rId135" display="http://mlb.mlb.com/team/player.jsp?player_id=592767"/>
    <hyperlink ref="B115" r:id="rId136" display="http://mlb.mlb.com/team/player.jsp?player_id=519175"/>
    <hyperlink ref="B116" r:id="rId137" display="http://mlb.mlb.com/team/player.jsp?player_id=543456"/>
    <hyperlink ref="B117" r:id="rId138" display="http://mlb.mlb.com/team/player.jsp?player_id=519445"/>
    <hyperlink ref="B118" r:id="rId139" display="http://mlb.mlb.com/team/player.jsp?player_id=434378"/>
    <hyperlink ref="B119" r:id="rId140" display="http://mlb.mlb.com/team/player.jsp?player_id=150274"/>
    <hyperlink ref="B120" r:id="rId141" display="http://mlb.mlb.com/team/player.jsp?player_id=465657"/>
    <hyperlink ref="B121" r:id="rId142" display="http://mlb.mlb.com/team/player.jsp?player_id=571871"/>
    <hyperlink ref="B122" r:id="rId143" display="http://mlb.mlb.com/team/player.jsp?player_id=502522"/>
    <hyperlink ref="B123" r:id="rId144" display="http://mlb.mlb.com/team/player.jsp?player_id=605477"/>
    <hyperlink ref="B124" r:id="rId145" display="http://mlb.mlb.com/team/player.jsp?player_id=572403"/>
    <hyperlink ref="B125" r:id="rId146" display="http://mlb.mlb.com/team/player.jsp?player_id=608349"/>
    <hyperlink ref="B126" r:id="rId147" display="http://mlb.mlb.com/team/player.jsp?player_id=462382"/>
    <hyperlink ref="B127" r:id="rId148" display="http://mlb.mlb.com/team/player.jsp?player_id=592662"/>
    <hyperlink ref="B128" r:id="rId149" display="http://mlb.mlb.com/team/player.jsp?player_id=571656"/>
    <hyperlink ref="B129" r:id="rId150" display="http://mlb.mlb.com/team/player.jsp?player_id=460128"/>
    <hyperlink ref="B130" r:id="rId151" display="http://mlb.mlb.com/team/player.jsp?player_id=446367"/>
    <hyperlink ref="B131" r:id="rId152" display="http://mlb.mlb.com/team/player.jsp?player_id=461865"/>
    <hyperlink ref="B132" r:id="rId153" display="http://mlb.mlb.com/team/player.jsp?player_id=514639"/>
    <hyperlink ref="B135" r:id="rId154" display="http://mlb.mlb.com/team/player.jsp?player_id=458006"/>
    <hyperlink ref="B136" r:id="rId155" display="http://mlb.mlb.com/team/player.jsp?player_id=543521"/>
    <hyperlink ref="B137" r:id="rId156" display="http://mlb.mlb.com/team/player.jsp?player_id=572971"/>
    <hyperlink ref="B138" r:id="rId157" display="http://mlb.mlb.com/team/player.jsp?player_id=407842"/>
    <hyperlink ref="B139" r:id="rId158" display="http://mlb.mlb.com/team/player.jsp?player_id=465679"/>
    <hyperlink ref="B140" r:id="rId159" display="http://mlb.mlb.com/team/player.jsp?player_id=430589"/>
    <hyperlink ref="B141" r:id="rId160" display="http://mlb.mlb.com/team/player.jsp?player_id=448609"/>
    <hyperlink ref="B142" r:id="rId161" display="http://mlb.mlb.com/team/player.jsp?player_id=444857"/>
    <hyperlink ref="B143" r:id="rId162" display="http://mlb.mlb.com/team/player.jsp?player_id=519085"/>
    <hyperlink ref="B144" r:id="rId163" display="http://mlb.mlb.com/team/player.jsp?player_id=543054"/>
    <hyperlink ref="B145" r:id="rId164" display="http://mlb.mlb.com/team/player.jsp?player_id=451661"/>
    <hyperlink ref="B146" r:id="rId165" display="http://mlb.mlb.com/team/player.jsp?player_id=607374"/>
    <hyperlink ref="B147" r:id="rId166" display="http://mlb.mlb.com/team/player.jsp?player_id=594772"/>
    <hyperlink ref="B148" r:id="rId167" display="http://mlb.mlb.com/team/player.jsp?player_id=502087"/>
    <hyperlink ref="B149" r:id="rId168" display="http://mlb.mlb.com/team/player.jsp?player_id=502748"/>
    <hyperlink ref="B150" r:id="rId169" display="http://mlb.mlb.com/team/player.jsp?player_id=501529"/>
    <hyperlink ref="B151" r:id="rId170" display="http://mlb.mlb.com/team/player.jsp?player_id=451075"/>
    <hyperlink ref="B152" r:id="rId171" display="http://mlb.mlb.com/team/player.jsp?player_id=592314"/>
    <hyperlink ref="B153" r:id="rId172" display="http://mlb.mlb.com/team/player.jsp?player_id=445153"/>
    <hyperlink ref="B154" r:id="rId173" display="http://mlb.mlb.com/team/player.jsp?player_id=518560"/>
    <hyperlink ref="B155" r:id="rId174" display="http://mlb.mlb.com/team/player.jsp?player_id=425532"/>
    <hyperlink ref="B156" r:id="rId175" display="http://mlb.mlb.com/team/player.jsp?player_id=150035"/>
    <hyperlink ref="B157" r:id="rId176" display="http://mlb.mlb.com/team/player.jsp?player_id=542914"/>
    <hyperlink ref="B158" r:id="rId177" display="http://mlb.mlb.com/team/player.jsp?player_id=473646"/>
    <hyperlink ref="B159" r:id="rId178" display="http://mlb.mlb.com/team/player.jsp?player_id=502168"/>
    <hyperlink ref="B160" r:id="rId179" display="http://mlb.mlb.com/team/player.jsp?player_id=449173"/>
    <hyperlink ref="B161" r:id="rId180" display="http://mlb.mlb.com/team/player.jsp?player_id=542585"/>
    <hyperlink ref="B162" r:id="rId181" display="http://mlb.mlb.com/team/player.jsp?player_id=447744"/>
    <hyperlink ref="B165" r:id="rId182" display="http://mlb.mlb.com/team/player.jsp?player_id=516853"/>
    <hyperlink ref="B166" r:id="rId183" display="http://mlb.mlb.com/team/player.jsp?player_id=451584"/>
    <hyperlink ref="B167" r:id="rId184" display="http://mlb.mlb.com/team/player.jsp?player_id=605232"/>
    <hyperlink ref="B168" r:id="rId185" display="http://mlb.mlb.com/team/player.jsp?player_id=516969"/>
    <hyperlink ref="B169" r:id="rId186" display="http://mlb.mlb.com/team/player.jsp?player_id=518813"/>
    <hyperlink ref="B170" r:id="rId187" display="http://mlb.mlb.com/team/player.jsp?player_id=430630"/>
    <hyperlink ref="B171" r:id="rId188" display="http://mlb.mlb.com/team/player.jsp?player_id=518633"/>
    <hyperlink ref="B172" r:id="rId189" display="http://mlb.mlb.com/team/player.jsp?player_id=275933"/>
    <hyperlink ref="B173" r:id="rId190" display="http://mlb.mlb.com/team/player.jsp?player_id=570649"/>
    <hyperlink ref="B174" r:id="rId191" display="http://mlb.mlb.com/team/player.jsp?player_id=448306"/>
    <hyperlink ref="B175" r:id="rId192" display="http://mlb.mlb.com/team/player.jsp?player_id=450306"/>
    <hyperlink ref="B176" r:id="rId193" display="http://mlb.mlb.com/team/player.jsp?player_id=525768"/>
    <hyperlink ref="B177" r:id="rId194" display="http://mlb.mlb.com/team/player.jsp?player_id=543070"/>
    <hyperlink ref="B178" r:id="rId195" display="http://mlb.mlb.com/team/player.jsp?player_id=425386"/>
    <hyperlink ref="B179" r:id="rId196" display="http://mlb.mlb.com/team/player.jsp?player_id=499107"/>
    <hyperlink ref="B180" r:id="rId197" display="http://mlb.mlb.com/team/player.jsp?player_id=521230"/>
    <hyperlink ref="B181" r:id="rId198" display="http://mlb.mlb.com/team/player.jsp?player_id=488787"/>
    <hyperlink ref="B182" r:id="rId199" display="http://mlb.mlb.com/team/player.jsp?player_id=488786"/>
    <hyperlink ref="B183" r:id="rId200" display="http://mlb.mlb.com/team/player.jsp?player_id=592527"/>
    <hyperlink ref="B184" r:id="rId201" display="http://mlb.mlb.com/team/player.jsp?player_id=136600"/>
    <hyperlink ref="B185" r:id="rId202" display="http://mlb.mlb.com/team/player.jsp?player_id=476123"/>
    <hyperlink ref="B186" r:id="rId203" display="http://mlb.mlb.com/team/player.jsp?player_id=605156"/>
    <hyperlink ref="B187" r:id="rId204" display="http://mlb.mlb.com/team/player.jsp?player_id=548348"/>
    <hyperlink ref="B190" r:id="rId205" display="http://mlb.mlb.com/team/player.jsp?player_id=501625"/>
    <hyperlink ref="B191" r:id="rId206" display="http://mlb.mlb.com/team/player.jsp?player_id=518526"/>
    <hyperlink ref="B192" r:id="rId207" display="http://mlb.mlb.com/team/player.jsp?player_id=502260"/>
    <hyperlink ref="B193" r:id="rId208" display="http://mlb.mlb.com/team/player.jsp?player_id=434718"/>
    <hyperlink ref="B194" r:id="rId209" display="http://mlb.mlb.com/team/player.jsp?player_id=501925"/>
    <hyperlink ref="B195" r:id="rId210" display="http://mlb.mlb.com/team/player.jsp?player_id=474284"/>
    <hyperlink ref="B196" r:id="rId211" display="http://mlb.mlb.com/team/player.jsp?player_id=572070"/>
    <hyperlink ref="B197" r:id="rId212" display="http://mlb.mlb.com/team/player.jsp?player_id=448178"/>
    <hyperlink ref="B198" r:id="rId213" display="http://mlb.mlb.com/team/player.jsp?player_id=506648"/>
    <hyperlink ref="B199" r:id="rId214" display="http://mlb.mlb.com/team/player.jsp?player_id=573046"/>
    <hyperlink ref="B200" r:id="rId215" display="http://mlb.mlb.com/team/player.jsp?player_id=543409"/>
    <hyperlink ref="B201" r:id="rId216" display="http://mlb.mlb.com/team/player.jsp?player_id=533167"/>
    <hyperlink ref="B202" r:id="rId217" display="http://mlb.mlb.com/team/player.jsp?player_id=545064"/>
    <hyperlink ref="B203" r:id="rId218" display="http://mlb.mlb.com/team/player.jsp?player_id=477569"/>
    <hyperlink ref="B204" r:id="rId219" display="http://mlb.mlb.com/team/player.jsp?player_id=453281"/>
    <hyperlink ref="B205" r:id="rId220" display="http://mlb.mlb.com/team/player.jsp?player_id=276351"/>
    <hyperlink ref="B206" r:id="rId221" display="http://mlb.mlb.com/team/player.jsp?player_id=450308"/>
    <hyperlink ref="B207" r:id="rId222" display="http://mlb.mlb.com/team/player.jsp?player_id=502327"/>
    <hyperlink ref="B208" r:id="rId223" display="http://mlb.mlb.com/team/player.jsp?player_id=572140"/>
    <hyperlink ref="B209" r:id="rId224" display="http://mlb.mlb.com/team/player.jsp?player_id=450351"/>
    <hyperlink ref="B210" r:id="rId225" display="http://mlb.mlb.com/team/player.jsp?player_id=607968"/>
    <hyperlink ref="B211" r:id="rId226" display="http://mlb.mlb.com/team/player.jsp?player_id=457117"/>
    <hyperlink ref="B212" r:id="rId227" display="http://mlb.mlb.com/team/player.jsp?player_id=592135"/>
    <hyperlink ref="B213" r:id="rId228" display="http://mlb.mlb.com/team/player.jsp?player_id=491159"/>
    <hyperlink ref="B214" r:id="rId229" display="http://mlb.mlb.com/team/player.jsp?player_id=607706"/>
    <hyperlink ref="B215" r:id="rId230" display="http://mlb.mlb.com/team/player.jsp?player_id=451773"/>
    <hyperlink ref="B216" r:id="rId231" display="http://mlb.mlb.com/team/player.jsp?player_id=543488"/>
    <hyperlink ref="B217" r:id="rId232" display="http://mlb.mlb.com/team/player.jsp?player_id=430634"/>
    <hyperlink ref="B218" r:id="rId233" display="http://mlb.mlb.com/team/player.jsp?player_id=459439"/>
    <hyperlink ref="B219" r:id="rId234" display="http://mlb.mlb.com/team/player.jsp?player_id=476205"/>
    <hyperlink ref="B220" r:id="rId235" display="http://mlb.mlb.com/team/player.jsp?player_id=448179"/>
    <hyperlink ref="B223" r:id="rId236" display="http://mlb.mlb.com/team/player.jsp?player_id=457744"/>
    <hyperlink ref="B224" r:id="rId237" display="http://mlb.mlb.com/team/player.jsp?player_id=519151"/>
    <hyperlink ref="B225" r:id="rId238" display="http://mlb.mlb.com/team/player.jsp?player_id=592091"/>
    <hyperlink ref="B226" r:id="rId239" display="http://mlb.mlb.com/team/player.jsp?player_id=488846"/>
    <hyperlink ref="B227" r:id="rId240" display="http://mlb.mlb.com/team/player.jsp?player_id=573204"/>
    <hyperlink ref="B228" r:id="rId241" display="http://mlb.mlb.com/team/player.jsp?player_id=461833"/>
    <hyperlink ref="B229" r:id="rId242" display="http://mlb.mlb.com/team/player.jsp?player_id=450282"/>
    <hyperlink ref="B230" r:id="rId243" display="http://mlb.mlb.com/team/player.jsp?player_id=407825"/>
    <hyperlink ref="B231" r:id="rId244" display="http://mlb.mlb.com/team/player.jsp?player_id=502272"/>
    <hyperlink ref="B232" r:id="rId245" display="http://mlb.mlb.com/team/player.jsp?player_id=454537"/>
    <hyperlink ref="B233" r:id="rId246" display="http://mlb.mlb.com/team/player.jsp?player_id=502043"/>
    <hyperlink ref="B234" r:id="rId247" display="http://mlb.mlb.com/team/player.jsp?player_id=465679"/>
    <hyperlink ref="B235" r:id="rId248" display="http://mlb.mlb.com/team/player.jsp?player_id=461872"/>
    <hyperlink ref="B236" r:id="rId249" display="http://mlb.mlb.com/team/player.jsp?player_id=453241"/>
    <hyperlink ref="B237" r:id="rId250" display="http://mlb.mlb.com/team/player.jsp?player_id=543859"/>
    <hyperlink ref="B238" r:id="rId251" display="http://mlb.mlb.com/team/player.jsp?player_id=429781"/>
    <hyperlink ref="B239" r:id="rId252" display="http://mlb.mlb.com/team/player.jsp?player_id=464416"/>
    <hyperlink ref="B240" r:id="rId253" display="http://mlb.mlb.com/team/player.jsp?player_id=445060"/>
    <hyperlink ref="B241" r:id="rId254" display="http://mlb.mlb.com/team/player.jsp?player_id=543548"/>
    <hyperlink ref="B242" r:id="rId255" display="http://mlb.mlb.com/team/player.jsp?player_id=500902"/>
    <hyperlink ref="B243" r:id="rId256" display="http://mlb.mlb.com/team/player.jsp?player_id=592244"/>
    <hyperlink ref="B244" r:id="rId257" display="http://mlb.mlb.com/team/player.jsp?player_id=543507"/>
    <hyperlink ref="B245" r:id="rId258" display="http://mlb.mlb.com/team/player.jsp?player_id=460059"/>
    <hyperlink ref="B248" r:id="rId259" display="http://mlb.mlb.com/team/player.jsp?player_id=489189"/>
    <hyperlink ref="B249" r:id="rId260" display="http://mlb.mlb.com/team/player.jsp?player_id=476454"/>
    <hyperlink ref="B250" r:id="rId261" display="http://mlb.mlb.com/team/player.jsp?player_id=448179"/>
    <hyperlink ref="B251" r:id="rId262" display="http://mlb.mlb.com/team/player.jsp?player_id=453307"/>
    <hyperlink ref="B252" r:id="rId263" display="http://mlb.mlb.com/team/player.jsp?player_id=501381"/>
    <hyperlink ref="B253" r:id="rId264" display="http://mlb.mlb.com/team/player.jsp?player_id=571951"/>
    <hyperlink ref="B254" r:id="rId265" display="http://mlb.mlb.com/team/player.jsp?player_id=407819"/>
    <hyperlink ref="B255" r:id="rId266" display="http://mlb.mlb.com/team/player.jsp?player_id=547888"/>
    <hyperlink ref="B256" r:id="rId267" display="http://mlb.mlb.com/team/player.jsp?player_id=435221"/>
    <hyperlink ref="B257" r:id="rId268" display="http://mlb.mlb.com/team/player.jsp?player_id=476589"/>
    <hyperlink ref="B258" r:id="rId269" display="http://mlb.mlb.com/team/player.jsp?player_id=502011"/>
    <hyperlink ref="B259" r:id="rId270" display="http://mlb.mlb.com/team/player.jsp?player_id=502085"/>
    <hyperlink ref="B260" r:id="rId271" display="http://mlb.mlb.com/team/player.jsp?player_id=493133"/>
    <hyperlink ref="B261" r:id="rId272" display="http://mlb.mlb.com/team/player.jsp?player_id=572888"/>
    <hyperlink ref="B262" r:id="rId273" display="http://mlb.mlb.com/team/player.jsp?player_id=425626"/>
    <hyperlink ref="B263" r:id="rId274" display="http://mlb.mlb.com/team/player.jsp?player_id=475479"/>
    <hyperlink ref="B264" r:id="rId275" display="http://mlb.mlb.com/team/player.jsp?player_id=518875"/>
    <hyperlink ref="B265" r:id="rId276" display="http://mlb.mlb.com/team/player.jsp?player_id=469134"/>
    <hyperlink ref="B266" r:id="rId277" display="http://mlb.mlb.com/team/player.jsp?player_id=457935"/>
    <hyperlink ref="B267" r:id="rId278" display="http://mlb.mlb.com/team/player.jsp?player_id=595032"/>
    <hyperlink ref="B268" r:id="rId279" display="http://mlb.mlb.com/team/player.jsp?player_id=282332"/>
    <hyperlink ref="B269" r:id="rId280" display="http://mlb.mlb.com/team/player.jsp?player_id=433585"/>
    <hyperlink ref="B270" r:id="rId281" display="http://mlb.mlb.com/team/player.jsp?player_id=542432"/>
    <hyperlink ref="B271" r:id="rId282" display="http://mlb.mlb.com/team/player.jsp?player_id=573064"/>
    <hyperlink ref="B272" r:id="rId283" display="http://mlb.mlb.com/team/player.jsp?player_id=469686"/>
    <hyperlink ref="B273" r:id="rId284" display="http://mlb.mlb.com/team/player.jsp?player_id=467100"/>
    <hyperlink ref="B274" r:id="rId285" display="http://mlb.mlb.com/team/player.jsp?player_id=501852"/>
    <hyperlink ref="B275" r:id="rId286" display="http://mlb.mlb.com/team/player.jsp?player_id=475054"/>
    <hyperlink ref="B276" r:id="rId287" display="http://mlb.mlb.com/team/player.jsp?player_id=542883"/>
    <hyperlink ref="B277" r:id="rId288" display="http://mlb.mlb.com/team/player.jsp?player_id=453281"/>
    <hyperlink ref="B278" r:id="rId289" display="http://mlb.mlb.com/team/player.jsp?player_id=461848"/>
    <hyperlink ref="B279" r:id="rId290" display="http://mlb.mlb.com/team/player.jsp?player_id=460092"/>
    <hyperlink ref="B280" r:id="rId291" display="http://mlb.mlb.com/team/player.jsp?player_id=501627"/>
    <hyperlink ref="B283" r:id="rId292" display="http://mlb.mlb.com/team/player.jsp?player_id=456045"/>
    <hyperlink ref="B284" r:id="rId293" display="http://mlb.mlb.com/team/player.jsp?player_id=451775"/>
    <hyperlink ref="B285" r:id="rId294" display="http://mlb.mlb.com/team/player.jsp?player_id=472551"/>
    <hyperlink ref="B286" r:id="rId295" display="http://mlb.mlb.com/team/player.jsp?player_id=502381"/>
    <hyperlink ref="B287" r:id="rId296" display="http://mlb.mlb.com/team/player.jsp?player_id=447714"/>
    <hyperlink ref="B288" r:id="rId297" display="http://mlb.mlb.com/team/player.jsp?player_id=519096"/>
    <hyperlink ref="B289" r:id="rId298" display="http://mlb.mlb.com/team/player.jsp?player_id=452657"/>
    <hyperlink ref="B290" r:id="rId299" display="http://mlb.mlb.com/team/player.jsp?player_id=519141"/>
    <hyperlink ref="B291" r:id="rId300" display="http://mlb.mlb.com/team/player.jsp?player_id=448281"/>
    <hyperlink ref="B292" r:id="rId301" display="http://mlb.mlb.com/team/player.jsp?player_id=543243"/>
    <hyperlink ref="B293" r:id="rId302" display="http://mlb.mlb.com/team/player.jsp?player_id=502188"/>
    <hyperlink ref="B294" r:id="rId303" display="http://mlb.mlb.com/team/player.jsp?player_id=475857"/>
    <hyperlink ref="B295" r:id="rId304" display="http://mlb.mlb.com/team/player.jsp?player_id=445926"/>
    <hyperlink ref="B296" r:id="rId305" display="http://mlb.mlb.com/team/player.jsp?player_id=431148"/>
    <hyperlink ref="B297" r:id="rId306" display="http://mlb.mlb.com/team/player.jsp?player_id=543548"/>
    <hyperlink ref="B298" r:id="rId307" display="http://mlb.mlb.com/team/player.jsp?player_id=458676"/>
    <hyperlink ref="B299" r:id="rId308" display="http://mlb.mlb.com/team/player.jsp?player_id=434628"/>
    <hyperlink ref="B300" r:id="rId309" display="http://mlb.mlb.com/team/player.jsp?player_id=502166"/>
    <hyperlink ref="B301" r:id="rId310" display="http://mlb.mlb.com/team/player.jsp?player_id=519267"/>
    <hyperlink ref="B302" r:id="rId311" display="http://mlb.mlb.com/team/player.jsp?player_id=573185"/>
    <hyperlink ref="B303" r:id="rId312" display="http://mlb.mlb.com/team/player.jsp?player_id=433585"/>
    <hyperlink ref="B304" r:id="rId313" display="http://mlb.mlb.com/team/player.jsp?player_id=462382"/>
    <hyperlink ref="B307" r:id="rId314" display="http://mlb.mlb.com/team/player.jsp?player_id=543668"/>
    <hyperlink ref="B308" r:id="rId315" display="http://mlb.mlb.com/team/player.jsp?player_id=605476"/>
    <hyperlink ref="B309" r:id="rId316" display="http://mlb.mlb.com/team/player.jsp?player_id=433587"/>
    <hyperlink ref="B310" r:id="rId317" display="http://mlb.mlb.com/team/player.jsp?player_id=608678"/>
    <hyperlink ref="B311" r:id="rId318" display="http://mlb.mlb.com/team/player.jsp?player_id=346847"/>
    <hyperlink ref="B312" r:id="rId319" display="http://mlb.mlb.com/team/player.jsp?player_id=452666"/>
    <hyperlink ref="B313" r:id="rId320" display="http://mlb.mlb.com/team/player.jsp?player_id=592836"/>
    <hyperlink ref="B314" r:id="rId321" display="http://mlb.mlb.com/team/player.jsp?player_id=543144"/>
    <hyperlink ref="B315" r:id="rId322" display="http://mlb.mlb.com/team/player.jsp?player_id=500721"/>
    <hyperlink ref="B316" r:id="rId323" display="http://mlb.mlb.com/team/player.jsp?player_id=407845"/>
    <hyperlink ref="B317" r:id="rId324" display="http://mlb.mlb.com/team/player.jsp?player_id=572020"/>
    <hyperlink ref="B318" r:id="rId325" display="http://mlb.mlb.com/team/player.jsp?player_id=547874"/>
    <hyperlink ref="B319" r:id="rId326" display="http://mlb.mlb.com/team/player.jsp?player_id=518703"/>
    <hyperlink ref="B320" r:id="rId327" display="http://mlb.mlb.com/team/player.jsp?player_id=432934"/>
    <hyperlink ref="B321" r:id="rId328" display="http://mlb.mlb.com/team/player.jsp?player_id=606273"/>
    <hyperlink ref="B322" r:id="rId329" display="http://mlb.mlb.com/team/player.jsp?player_id=518444"/>
    <hyperlink ref="B323" r:id="rId330" display="http://mlb.mlb.com/team/player.jsp?player_id=543506"/>
    <hyperlink ref="B324" r:id="rId331" display="http://mlb.mlb.com/team/player.jsp?player_id=476595"/>
    <hyperlink ref="B325" r:id="rId332" display="http://mlb.mlb.com/team/player.jsp?player_id=541640"/>
    <hyperlink ref="B326" r:id="rId333" display="http://mlb.mlb.com/team/player.jsp?player_id=456051"/>
    <hyperlink ref="B330" r:id="rId334" display="http://mlb.mlb.com/team/player.jsp?player_id=592767"/>
    <hyperlink ref="B331" r:id="rId335" display="http://mlb.mlb.com/team/player.jsp?player_id=459429"/>
    <hyperlink ref="B332" r:id="rId336" display="http://mlb.mlb.com/team/player.jsp?player_id=502202"/>
    <hyperlink ref="B333" r:id="rId337" display="http://mlb.mlb.com/team/player.jsp?player_id=542924"/>
    <hyperlink ref="B334" r:id="rId338" display="http://mlb.mlb.com/team/player.jsp?player_id=517008"/>
    <hyperlink ref="B335" r:id="rId339" display="http://mlb.mlb.com/team/player.jsp?player_id=519043"/>
    <hyperlink ref="B336" r:id="rId340" display="http://mlb.mlb.com/team/player.jsp?player_id=502171"/>
    <hyperlink ref="B337" r:id="rId341" display="http://mlb.mlb.com/team/player.jsp?player_id=456034"/>
    <hyperlink ref="B338" r:id="rId342" display="http://mlb.mlb.com/team/player.jsp?player_id=544993"/>
    <hyperlink ref="B339" r:id="rId343" display="http://mlb.mlb.com/team/player.jsp?player_id=502042"/>
    <hyperlink ref="B340" r:id="rId344" display="http://mlb.mlb.com/team/player.jsp?player_id=434663"/>
    <hyperlink ref="B341" r:id="rId345" display="http://mlb.mlb.com/team/player.jsp?player_id=459987"/>
    <hyperlink ref="B342" r:id="rId346" display="http://mlb.mlb.com/team/player.jsp?player_id=460156"/>
    <hyperlink ref="B343" r:id="rId347" display="http://mlb.mlb.com/team/player.jsp?player_id=489446"/>
    <hyperlink ref="B344" r:id="rId348" display="http://mlb.mlb.com/team/player.jsp?player_id=543606"/>
    <hyperlink ref="B345" r:id="rId349" display="http://mlb.mlb.com/team/player.jsp?player_id=407908"/>
    <hyperlink ref="B346" r:id="rId350" display="http://mlb.mlb.com/team/player.jsp?player_id=501992"/>
    <hyperlink ref="B347" r:id="rId351" display="http://mlb.mlb.com/team/player.jsp?player_id=476451"/>
    <hyperlink ref="B348" r:id="rId352" display="http://mlb.mlb.com/team/player.jsp?player_id=407853"/>
    <hyperlink ref="B349" r:id="rId353" display="http://mlb.mlb.com/team/player.jsp?player_id=346797"/>
    <hyperlink ref="B350" r:id="rId354" display="http://mlb.mlb.com/team/player.jsp?player_id=518961"/>
    <hyperlink ref="B351" r:id="rId355" display="http://mlb.mlb.com/team/player.jsp?player_id=425514"/>
    <hyperlink ref="B352" r:id="rId356" display="http://mlb.mlb.com/team/player.jsp?player_id=592677"/>
    <hyperlink ref="B355" r:id="rId357" display="http://mlb.mlb.com/team/player.jsp?player_id=450317"/>
    <hyperlink ref="B356" r:id="rId358" display="http://mlb.mlb.com/team/player.jsp?player_id=460269"/>
    <hyperlink ref="B357" r:id="rId359" display="http://mlb.mlb.com/team/player.jsp?player_id=519048"/>
    <hyperlink ref="B358" r:id="rId360" display="http://mlb.mlb.com/team/player.jsp?player_id=607359"/>
    <hyperlink ref="B359" r:id="rId361" display="http://mlb.mlb.com/team/player.jsp?player_id=502706"/>
    <hyperlink ref="B360" r:id="rId362" display="http://mlb.mlb.com/team/player.jsp?player_id=457779"/>
    <hyperlink ref="B361" r:id="rId363" display="http://mlb.mlb.com/team/player.jsp?player_id=491703"/>
    <hyperlink ref="B362" r:id="rId364" display="http://mlb.mlb.com/team/player.jsp?player_id=542669"/>
    <hyperlink ref="B363" r:id="rId365" display="http://mlb.mlb.com/team/player.jsp?player_id=465657"/>
    <hyperlink ref="B364" r:id="rId366" display="http://mlb.mlb.com/team/player.jsp?player_id=474521"/>
    <hyperlink ref="B365" r:id="rId367" display="http://mlb.mlb.com/team/player.jsp?player_id=607309"/>
    <hyperlink ref="B366" r:id="rId368" display="http://mlb.mlb.com/team/player.jsp?player_id=592222"/>
    <hyperlink ref="B367" r:id="rId369" display="http://mlb.mlb.com/team/player.jsp?player_id=570810"/>
    <hyperlink ref="B368" r:id="rId370" display="http://mlb.mlb.com/team/player.jsp?player_id=506433"/>
    <hyperlink ref="B369" r:id="rId371" display="http://mlb.mlb.com/team/player.jsp?player_id=430630"/>
    <hyperlink ref="B370" r:id="rId372" display="http://mlb.mlb.com/team/player.jsp?player_id=471896"/>
    <hyperlink ref="B371" r:id="rId373" display="http://mlb.mlb.com/team/player.jsp?player_id=457448"/>
    <hyperlink ref="B372" r:id="rId374" display="http://mlb.mlb.com/team/player.jsp?player_id=594985"/>
    <hyperlink ref="B373" r:id="rId375" display="http://mlb.mlb.com/team/player.jsp?player_id=425840"/>
    <hyperlink ref="B374" r:id="rId376" display="http://mlb.mlb.com/team/player.jsp?player_id=457754"/>
    <hyperlink ref="B375" r:id="rId377" display="http://mlb.mlb.com/team/player.jsp?player_id=519344"/>
    <hyperlink ref="B376" r:id="rId378" display="http://mlb.mlb.com/team/player.jsp?player_id=527048"/>
    <hyperlink ref="B377" r:id="rId379" display="http://mlb.mlb.com/team/player.jsp?player_id=502264"/>
    <hyperlink ref="B378" r:id="rId380" display="http://mlb.mlb.com/team/player.jsp?player_id=607259"/>
    <hyperlink ref="B379" r:id="rId381" display="http://mlb.mlb.com/team/player.jsp?player_id=407890"/>
    <hyperlink ref="B380" r:id="rId382" display="http://mlb.mlb.com/team/player.jsp?player_id=435044"/>
    <hyperlink ref="B381" r:id="rId383" display="http://mlb.mlb.com/team/player.jsp?player_id=519145"/>
    <hyperlink ref="B382" r:id="rId384" display="http://mlb.mlb.com/team/player.jsp?player_id=434578"/>
    <hyperlink ref="B383" r:id="rId385" display="http://mlb.mlb.com/team/player.jsp?player_id=456387"/>
    <hyperlink ref="B384" r:id="rId386" display="http://mlb.mlb.com/team/player.jsp?player_id=543726"/>
    <hyperlink ref="B385" r:id="rId387" display="http://mlb.mlb.com/team/player.jsp?player_id=571945"/>
    <hyperlink ref="B386" r:id="rId388" display="http://mlb.mlb.com/team/player.jsp?player_id=572947"/>
    <hyperlink ref="B387" r:id="rId389" display="http://mlb.mlb.com/team/player.jsp?player_id=519229"/>
    <hyperlink ref="B388" r:id="rId390" display="http://mlb.mlb.com/team/player.jsp?player_id=519411"/>
    <hyperlink ref="B389" r:id="rId391" display="http://mlb.mlb.com/team/player.jsp?player_id=468396"/>
    <hyperlink ref="B390" r:id="rId392" display="http://mlb.mlb.com/team/player.jsp?player_id=445216"/>
    <hyperlink ref="B391" r:id="rId393" display="http://mlb.mlb.com/team/player.jsp?player_id=489294"/>
    <hyperlink ref="B392" r:id="rId394" display="http://mlb.mlb.com/team/player.jsp?player_id=425532"/>
    <hyperlink ref="B393" r:id="rId395" display="http://mlb.mlb.com/team/player.jsp?player_id=430683"/>
    <hyperlink ref="B394" r:id="rId396" display="http://mlb.mlb.com/team/player.jsp?player_id=456051"/>
    <hyperlink ref="B397" r:id="rId397" display="http://mlb.mlb.com/team/player.jsp?player_id=475138"/>
    <hyperlink ref="B398" r:id="rId398" display="http://mlb.mlb.com/team/player.jsp?player_id=476270"/>
    <hyperlink ref="B399" r:id="rId399" display="http://mlb.mlb.com/team/player.jsp?player_id=592717"/>
    <hyperlink ref="B400" r:id="rId400" display="http://mlb.mlb.com/team/player.jsp?player_id=554432"/>
    <hyperlink ref="B401" r:id="rId401" display="http://mlb.mlb.com/team/player.jsp?player_id=446399"/>
    <hyperlink ref="B402" r:id="rId402" display="http://mlb.mlb.com/team/player.jsp?player_id=571901"/>
    <hyperlink ref="B403" r:id="rId403" display="http://mlb.mlb.com/team/player.jsp?player_id=519169"/>
    <hyperlink ref="B404" r:id="rId404" display="http://mlb.mlb.com/team/player.jsp?player_id=445170"/>
    <hyperlink ref="B405" r:id="rId405" display="http://mlb.mlb.com/team/player.jsp?player_id=279824"/>
    <hyperlink ref="B406" r:id="rId406" display="http://mlb.mlb.com/team/player.jsp?player_id=573186"/>
    <hyperlink ref="B407" r:id="rId407" display="http://mlb.mlb.com/team/player.jsp?player_id=285079"/>
    <hyperlink ref="B408" r:id="rId408" display="http://mlb.mlb.com/team/player.jsp?player_id=608665"/>
    <hyperlink ref="B409" r:id="rId409" display="http://mlb.mlb.com/team/player.jsp?player_id=445163"/>
    <hyperlink ref="B410" r:id="rId410" display="http://mlb.mlb.com/team/player.jsp?player_id=430661"/>
    <hyperlink ref="B411" r:id="rId411" display="http://mlb.mlb.com/team/player.jsp?player_id=457918"/>
    <hyperlink ref="B412" r:id="rId412" display="http://mlb.mlb.com/team/player.jsp?player_id=571800"/>
    <hyperlink ref="B413" r:id="rId413" display="http://mlb.mlb.com/team/player.jsp?player_id=447755"/>
    <hyperlink ref="B414" r:id="rId414" display="http://mlb.mlb.com/team/player.jsp?player_id=596057"/>
    <hyperlink ref="B415" r:id="rId415" display="http://mlb.mlb.com/team/player.jsp?player_id=453344"/>
    <hyperlink ref="B416" r:id="rId416" display="http://mlb.mlb.com/team/player.jsp?player_id=521230"/>
    <hyperlink ref="B417" r:id="rId417" display="http://mlb.mlb.com/team/player.jsp?player_id=469134"/>
    <hyperlink ref="B418" r:id="rId418" display="http://mlb.mlb.com/team/player.jsp?player_id=474599"/>
    <hyperlink ref="B419" r:id="rId419" display="http://mlb.mlb.com/team/player.jsp?player_id=445090"/>
    <hyperlink ref="B420" r:id="rId420" display="http://mlb.mlb.com/team/player.jsp?player_id=435045"/>
    <hyperlink ref="B421" r:id="rId421" display="http://mlb.mlb.com/team/player.jsp?player_id=543594"/>
    <hyperlink ref="B422" r:id="rId422" display="http://mlb.mlb.com/team/player.jsp?player_id=502026"/>
    <hyperlink ref="B423" r:id="rId423" display="http://mlb.mlb.com/team/player.jsp?player_id=502166"/>
  </hyperlinks>
  <pageMargins left="0.75" right="0.75" top="1" bottom="1" header="0.5" footer="0.5"/>
  <pageSetup orientation="portrait" horizontalDpi="4294967293" verticalDpi="1200" r:id="rId42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6"/>
  <sheetViews>
    <sheetView topLeftCell="K1" zoomScaleNormal="100" workbookViewId="0">
      <pane ySplit="1" topLeftCell="A173" activePane="bottomLeft" state="frozen"/>
      <selection pane="bottomLeft" activeCell="AI192" sqref="AI192"/>
    </sheetView>
  </sheetViews>
  <sheetFormatPr defaultRowHeight="12.75" x14ac:dyDescent="0.2"/>
  <cols>
    <col min="1" max="1" width="16.42578125" style="43" bestFit="1" customWidth="1"/>
    <col min="2" max="2" width="5.5703125" bestFit="1" customWidth="1"/>
    <col min="3" max="4" width="3" bestFit="1" customWidth="1"/>
    <col min="5" max="5" width="5.5703125" style="3" bestFit="1" customWidth="1"/>
    <col min="6" max="6" width="3" bestFit="1" customWidth="1"/>
    <col min="7" max="8" width="3.7109375" bestFit="1" customWidth="1"/>
    <col min="9" max="9" width="4.7109375" bestFit="1" customWidth="1"/>
    <col min="10" max="10" width="3.5703125" bestFit="1" customWidth="1"/>
    <col min="11" max="11" width="5" bestFit="1" customWidth="1"/>
    <col min="12" max="12" width="6.5703125" style="3" bestFit="1" customWidth="1"/>
    <col min="13" max="13" width="4" bestFit="1" customWidth="1"/>
    <col min="14" max="14" width="4" style="3" bestFit="1" customWidth="1"/>
    <col min="15" max="15" width="4" bestFit="1" customWidth="1"/>
    <col min="16" max="17" width="3.5703125" bestFit="1" customWidth="1"/>
    <col min="18" max="19" width="4" bestFit="1" customWidth="1"/>
    <col min="20" max="20" width="4.42578125" style="5" bestFit="1" customWidth="1"/>
    <col min="21" max="21" width="2.28515625" style="5" customWidth="1"/>
    <col min="22" max="22" width="7.140625" style="44" bestFit="1" customWidth="1"/>
    <col min="23" max="23" width="10" style="44" bestFit="1" customWidth="1"/>
    <col min="24" max="24" width="9.7109375" style="17" bestFit="1" customWidth="1"/>
    <col min="25" max="25" width="5.5703125" style="44" bestFit="1" customWidth="1"/>
    <col min="26" max="26" width="10" style="44" bestFit="1" customWidth="1"/>
    <col min="27" max="27" width="9.7109375" style="17" bestFit="1" customWidth="1"/>
    <col min="28" max="28" width="6.140625" style="44" bestFit="1" customWidth="1"/>
    <col min="29" max="29" width="7.5703125" style="44" bestFit="1" customWidth="1"/>
    <col min="30" max="30" width="5.140625" style="44" bestFit="1" customWidth="1"/>
    <col min="31" max="31" width="6.5703125" style="25" bestFit="1" customWidth="1"/>
    <col min="32" max="32" width="16.42578125" style="43" bestFit="1" customWidth="1"/>
    <col min="33" max="33" width="5.5703125" style="59" bestFit="1" customWidth="1"/>
    <col min="34" max="34" width="7.5703125" style="5" bestFit="1" customWidth="1"/>
    <col min="35" max="35" width="6.85546875" style="5" bestFit="1" customWidth="1"/>
    <col min="36" max="36" width="8.5703125" style="15" bestFit="1" customWidth="1"/>
    <col min="37" max="37" width="8.140625" style="15" bestFit="1" customWidth="1"/>
    <col min="38" max="38" width="9.42578125" style="15" bestFit="1" customWidth="1"/>
    <col min="39" max="39" width="9.140625" style="69" bestFit="1" customWidth="1"/>
    <col min="40" max="40" width="2" style="25" bestFit="1" customWidth="1"/>
    <col min="41" max="41" width="10.5703125" bestFit="1" customWidth="1"/>
    <col min="42" max="16384" width="9.140625" style="25"/>
  </cols>
  <sheetData>
    <row r="1" spans="1:41" s="31" customFormat="1" x14ac:dyDescent="0.2">
      <c r="A1" s="70" t="s">
        <v>151</v>
      </c>
      <c r="B1" s="19" t="s">
        <v>245</v>
      </c>
      <c r="C1" s="106" t="s">
        <v>105</v>
      </c>
      <c r="D1" s="19" t="s">
        <v>106</v>
      </c>
      <c r="E1" s="106" t="s">
        <v>107</v>
      </c>
      <c r="F1" s="19" t="s">
        <v>153</v>
      </c>
      <c r="G1" s="19" t="s">
        <v>108</v>
      </c>
      <c r="H1" s="19" t="s">
        <v>109</v>
      </c>
      <c r="I1" s="15" t="s">
        <v>434</v>
      </c>
      <c r="J1" s="15" t="s">
        <v>110</v>
      </c>
      <c r="K1" s="15" t="s">
        <v>246</v>
      </c>
      <c r="L1" s="106" t="s">
        <v>111</v>
      </c>
      <c r="M1" s="19" t="s">
        <v>112</v>
      </c>
      <c r="N1" s="19" t="s">
        <v>113</v>
      </c>
      <c r="O1" s="19" t="s">
        <v>114</v>
      </c>
      <c r="P1" s="19" t="s">
        <v>115</v>
      </c>
      <c r="Q1" s="19" t="s">
        <v>116</v>
      </c>
      <c r="R1" s="19" t="s">
        <v>118</v>
      </c>
      <c r="S1" s="19" t="s">
        <v>117</v>
      </c>
      <c r="T1" s="19" t="s">
        <v>156</v>
      </c>
      <c r="U1" s="19"/>
      <c r="V1" s="52" t="s">
        <v>2</v>
      </c>
      <c r="W1" s="48" t="s">
        <v>3</v>
      </c>
      <c r="X1" s="47" t="s">
        <v>4</v>
      </c>
      <c r="Y1" s="49" t="s">
        <v>5</v>
      </c>
      <c r="Z1" s="48" t="s">
        <v>6</v>
      </c>
      <c r="AA1" s="47" t="s">
        <v>7</v>
      </c>
      <c r="AB1" s="50" t="s">
        <v>8</v>
      </c>
      <c r="AC1" s="50" t="s">
        <v>101</v>
      </c>
      <c r="AD1" s="50" t="s">
        <v>9</v>
      </c>
      <c r="AE1" s="33" t="s">
        <v>10</v>
      </c>
      <c r="AF1" s="70" t="s">
        <v>151</v>
      </c>
      <c r="AG1" s="60" t="s">
        <v>11</v>
      </c>
      <c r="AH1" s="60" t="s">
        <v>12</v>
      </c>
      <c r="AI1" s="60" t="s">
        <v>13</v>
      </c>
      <c r="AJ1" s="58" t="s">
        <v>103</v>
      </c>
      <c r="AK1" s="58" t="s">
        <v>119</v>
      </c>
      <c r="AL1" s="58" t="s">
        <v>104</v>
      </c>
      <c r="AM1" s="58" t="s">
        <v>279</v>
      </c>
      <c r="AO1" s="115" t="s">
        <v>438</v>
      </c>
    </row>
    <row r="2" spans="1:41" customFormat="1" x14ac:dyDescent="0.2">
      <c r="A2" s="107"/>
      <c r="B2" s="45"/>
      <c r="C2" s="65"/>
      <c r="D2" s="45"/>
      <c r="E2" s="65"/>
      <c r="F2" s="67"/>
      <c r="G2" s="45"/>
      <c r="H2" s="64"/>
      <c r="I2" s="45"/>
      <c r="J2" s="66"/>
      <c r="K2" s="67"/>
      <c r="L2" s="68"/>
      <c r="M2" s="64"/>
      <c r="N2" s="45"/>
      <c r="O2" s="64"/>
      <c r="P2" s="45"/>
      <c r="Q2" s="64"/>
      <c r="R2" s="64"/>
      <c r="S2" s="64"/>
      <c r="T2" s="64"/>
      <c r="U2" s="64"/>
      <c r="V2" s="51"/>
      <c r="W2" s="7"/>
      <c r="X2" s="17"/>
      <c r="Y2" s="17"/>
      <c r="Z2" s="7"/>
      <c r="AA2" s="17"/>
      <c r="AB2" s="18"/>
      <c r="AC2" s="18"/>
      <c r="AD2" s="18"/>
      <c r="AE2" s="4"/>
      <c r="AF2" s="107"/>
      <c r="AG2" s="5"/>
      <c r="AH2" s="5"/>
      <c r="AI2" s="5"/>
      <c r="AJ2" s="15"/>
      <c r="AK2" s="15"/>
      <c r="AL2" s="15"/>
      <c r="AM2" s="15"/>
      <c r="AO2" s="68"/>
    </row>
    <row r="3" spans="1:41" customFormat="1" x14ac:dyDescent="0.2">
      <c r="A3" s="42" t="s">
        <v>1091</v>
      </c>
      <c r="B3" s="77" t="s">
        <v>247</v>
      </c>
      <c r="C3" s="77">
        <v>9</v>
      </c>
      <c r="D3" s="77">
        <v>7</v>
      </c>
      <c r="E3" s="98">
        <v>4.01</v>
      </c>
      <c r="F3" s="77">
        <v>21</v>
      </c>
      <c r="G3" s="77">
        <v>21</v>
      </c>
      <c r="H3" s="77">
        <v>0</v>
      </c>
      <c r="I3" s="77">
        <v>0</v>
      </c>
      <c r="J3" s="77">
        <v>0</v>
      </c>
      <c r="K3" s="77">
        <v>0</v>
      </c>
      <c r="L3" s="98">
        <v>114.33</v>
      </c>
      <c r="M3" s="77">
        <v>117</v>
      </c>
      <c r="N3" s="77">
        <v>56</v>
      </c>
      <c r="O3" s="77">
        <v>51</v>
      </c>
      <c r="P3" s="77">
        <v>16</v>
      </c>
      <c r="Q3" s="77">
        <v>40</v>
      </c>
      <c r="R3" s="77">
        <v>2</v>
      </c>
      <c r="S3" s="77">
        <v>105</v>
      </c>
      <c r="T3" s="77">
        <v>486</v>
      </c>
      <c r="U3" s="77"/>
      <c r="V3" s="51">
        <f t="shared" ref="V3:V16" si="0">+(Q3-R3)/(T3-R3)*100</f>
        <v>7.8512396694214877</v>
      </c>
      <c r="W3" s="7">
        <f>IF(V3&lt;LeagueRatings!$K$21,((LeagueRatings!$K$21-V3)/LeagueRatings!$K$21)*36,(LeagueRatings!$K$21-V3)*6.48)</f>
        <v>1.1781073279522296</v>
      </c>
      <c r="X3" s="17">
        <v>-0.08</v>
      </c>
      <c r="Y3" s="17">
        <f t="shared" ref="Y3:Y15" si="1">(P3/(T3-R3))*100</f>
        <v>3.3057851239669422</v>
      </c>
      <c r="Z3" s="7">
        <f>IF(Y3&lt;LeagueRatings!$K$19,((LeagueRatings!$K$19-Y3)/LeagueRatings!$K$19)*36,(LeagueRatings!$K$19-Y3)/LeagueRatings!$K$22)</f>
        <v>-8.8227319156839084</v>
      </c>
      <c r="AA3" s="17">
        <v>0.81</v>
      </c>
      <c r="AB3" s="18">
        <f>+((LeagueRatings!$I$17-E3)*5)+9.5</f>
        <v>7.7429093316940953</v>
      </c>
      <c r="AC3" s="18">
        <f t="shared" ref="AC3:AC16" si="2">IF(AB3&lt;4,4,AB3)</f>
        <v>7.7429093316940953</v>
      </c>
      <c r="AD3" s="18">
        <f t="shared" ref="AD3:AD16" si="3">IF(M3&lt;L3,((1-(M3/L3))*7)-0.07,(1-(M3/L3))*5)</f>
        <v>-0.11676725268958243</v>
      </c>
      <c r="AE3" s="4">
        <f t="shared" ref="AE3:AE16" si="4">+X3+AA3+AC3+AD3</f>
        <v>8.3561420790045133</v>
      </c>
      <c r="AF3" s="42" t="s">
        <v>1091</v>
      </c>
      <c r="AG3" s="5" t="s">
        <v>37</v>
      </c>
      <c r="AH3" s="5" t="s">
        <v>62</v>
      </c>
      <c r="AI3" s="5" t="s">
        <v>55</v>
      </c>
      <c r="AJ3" s="15">
        <f>+AO3*LeagueRatings!$K$27</f>
        <v>70.987654320987644</v>
      </c>
      <c r="AK3" s="73">
        <f>F3*LeagueRatings!$K$27</f>
        <v>12.962962962962962</v>
      </c>
      <c r="AL3" s="73">
        <f>G3*LeagueRatings!$K$27</f>
        <v>12.962962962962962</v>
      </c>
      <c r="AM3" s="73">
        <f>T3*LeagueRatings!$K$27</f>
        <v>300</v>
      </c>
      <c r="AO3" s="15">
        <f t="shared" ref="AO3:AO16" si="5">ROUNDUP(L3,0)</f>
        <v>115</v>
      </c>
    </row>
    <row r="4" spans="1:41" s="12" customFormat="1" x14ac:dyDescent="0.2">
      <c r="A4" s="42" t="s">
        <v>508</v>
      </c>
      <c r="B4" s="77" t="s">
        <v>247</v>
      </c>
      <c r="C4" s="77">
        <v>7</v>
      </c>
      <c r="D4" s="77">
        <v>4</v>
      </c>
      <c r="E4" s="98">
        <v>4.08</v>
      </c>
      <c r="F4" s="77">
        <v>14</v>
      </c>
      <c r="G4" s="77">
        <v>14</v>
      </c>
      <c r="H4" s="77">
        <v>1</v>
      </c>
      <c r="I4" s="77">
        <v>0</v>
      </c>
      <c r="J4" s="77">
        <v>0</v>
      </c>
      <c r="K4" s="77">
        <v>0</v>
      </c>
      <c r="L4" s="98">
        <v>86</v>
      </c>
      <c r="M4" s="77">
        <v>92</v>
      </c>
      <c r="N4" s="77">
        <v>40</v>
      </c>
      <c r="O4" s="77">
        <v>39</v>
      </c>
      <c r="P4" s="77">
        <v>10</v>
      </c>
      <c r="Q4" s="77">
        <v>19</v>
      </c>
      <c r="R4" s="77">
        <v>1</v>
      </c>
      <c r="S4" s="77">
        <v>47</v>
      </c>
      <c r="T4" s="77">
        <v>357</v>
      </c>
      <c r="U4" s="77"/>
      <c r="V4" s="51">
        <f t="shared" si="0"/>
        <v>5.0561797752808983</v>
      </c>
      <c r="W4" s="7">
        <f>IF(V4&lt;LeagueRatings!$K$21,((LeagueRatings!$K$21-V4)/LeagueRatings!$K$21)*36,(LeagueRatings!$K$21-V4)*6.48)</f>
        <v>13.57478348914251</v>
      </c>
      <c r="X4" s="17">
        <v>-1.19</v>
      </c>
      <c r="Y4" s="17">
        <f t="shared" si="1"/>
        <v>2.8089887640449436</v>
      </c>
      <c r="Z4" s="7">
        <f>IF(Y4&lt;LeagueRatings!$K$19,((LeagueRatings!$K$19-Y4)/LeagueRatings!$K$19)*36,(LeagueRatings!$K$19-Y4)/LeagueRatings!$K$22)</f>
        <v>-4.7478853680090882</v>
      </c>
      <c r="AA4" s="17">
        <v>0.42</v>
      </c>
      <c r="AB4" s="18">
        <f>+((LeagueRatings!$I$17-E4)*5)+9.5</f>
        <v>7.3929093316940939</v>
      </c>
      <c r="AC4" s="18">
        <f t="shared" si="2"/>
        <v>7.3929093316940939</v>
      </c>
      <c r="AD4" s="18">
        <f t="shared" si="3"/>
        <v>-0.34883720930232509</v>
      </c>
      <c r="AE4" s="4">
        <f t="shared" si="4"/>
        <v>6.274072122391769</v>
      </c>
      <c r="AF4" s="42" t="s">
        <v>508</v>
      </c>
      <c r="AG4" s="5" t="s">
        <v>71</v>
      </c>
      <c r="AH4" s="5" t="s">
        <v>39</v>
      </c>
      <c r="AI4" s="5" t="s">
        <v>27</v>
      </c>
      <c r="AJ4" s="15">
        <f>+AO4*LeagueRatings!$K$27</f>
        <v>53.086419753086417</v>
      </c>
      <c r="AK4" s="73">
        <f>F4*LeagueRatings!$K$27</f>
        <v>8.6419753086419746</v>
      </c>
      <c r="AL4" s="73">
        <f>G4*LeagueRatings!$K$27</f>
        <v>8.6419753086419746</v>
      </c>
      <c r="AM4" s="73">
        <f>T4*LeagueRatings!$K$27</f>
        <v>220.37037037037035</v>
      </c>
      <c r="AN4" s="44"/>
      <c r="AO4" s="15">
        <f t="shared" si="5"/>
        <v>86</v>
      </c>
    </row>
    <row r="5" spans="1:41" s="9" customFormat="1" x14ac:dyDescent="0.2">
      <c r="A5" s="42" t="s">
        <v>1093</v>
      </c>
      <c r="B5" s="77" t="s">
        <v>247</v>
      </c>
      <c r="C5" s="77">
        <v>1</v>
      </c>
      <c r="D5" s="77">
        <v>6</v>
      </c>
      <c r="E5" s="98">
        <v>5.5</v>
      </c>
      <c r="F5" s="77">
        <v>10</v>
      </c>
      <c r="G5" s="77">
        <v>9</v>
      </c>
      <c r="H5" s="77">
        <v>0</v>
      </c>
      <c r="I5" s="77">
        <v>0</v>
      </c>
      <c r="J5" s="77">
        <v>0</v>
      </c>
      <c r="K5" s="77">
        <v>0</v>
      </c>
      <c r="L5" s="98">
        <v>52.33</v>
      </c>
      <c r="M5" s="77">
        <v>66</v>
      </c>
      <c r="N5" s="77">
        <v>36</v>
      </c>
      <c r="O5" s="77">
        <v>32</v>
      </c>
      <c r="P5" s="77">
        <v>7</v>
      </c>
      <c r="Q5" s="77">
        <v>17</v>
      </c>
      <c r="R5" s="77">
        <v>1</v>
      </c>
      <c r="S5" s="77">
        <v>48</v>
      </c>
      <c r="T5" s="77">
        <v>238</v>
      </c>
      <c r="U5" s="77"/>
      <c r="V5" s="51">
        <f t="shared" si="0"/>
        <v>6.7510548523206744</v>
      </c>
      <c r="W5" s="7">
        <f>IF(V5&lt;LeagueRatings!$K$21,((LeagueRatings!$K$21-V5)/LeagueRatings!$K$21)*36,(LeagueRatings!$K$21-V5)*6.48)</f>
        <v>6.0576574669844652</v>
      </c>
      <c r="X5" s="17">
        <v>-0.48</v>
      </c>
      <c r="Y5" s="17">
        <f t="shared" si="1"/>
        <v>2.9535864978902953</v>
      </c>
      <c r="Z5" s="7">
        <f>IF(Y5&lt;LeagueRatings!$K$19,((LeagueRatings!$K$19-Y5)/LeagueRatings!$K$19)*36,(LeagueRatings!$K$19-Y5)/LeagueRatings!$K$22)</f>
        <v>-5.9339117242687145</v>
      </c>
      <c r="AA5" s="17">
        <v>0.51</v>
      </c>
      <c r="AB5" s="18">
        <f>+((LeagueRatings!$I$17-E5)*5)+9.5</f>
        <v>0.29290933169409428</v>
      </c>
      <c r="AC5" s="18">
        <f t="shared" si="2"/>
        <v>4</v>
      </c>
      <c r="AD5" s="18">
        <f t="shared" si="3"/>
        <v>-1.3061341486718903</v>
      </c>
      <c r="AE5" s="4">
        <f t="shared" si="4"/>
        <v>2.7238658513281102</v>
      </c>
      <c r="AF5" s="42" t="s">
        <v>1093</v>
      </c>
      <c r="AG5" s="5" t="s">
        <v>95</v>
      </c>
      <c r="AH5" s="5" t="s">
        <v>41</v>
      </c>
      <c r="AI5" s="5" t="s">
        <v>47</v>
      </c>
      <c r="AJ5" s="15">
        <f>+AO5*LeagueRatings!$K$27</f>
        <v>32.716049382716051</v>
      </c>
      <c r="AK5" s="73">
        <f>F5*LeagueRatings!$K$27</f>
        <v>6.1728395061728394</v>
      </c>
      <c r="AL5" s="73">
        <f>G5*LeagueRatings!$K$27</f>
        <v>5.5555555555555554</v>
      </c>
      <c r="AM5" s="73">
        <f>T5*LeagueRatings!$K$27</f>
        <v>146.91358024691357</v>
      </c>
      <c r="AO5" s="15">
        <f t="shared" si="5"/>
        <v>53</v>
      </c>
    </row>
    <row r="6" spans="1:41" customFormat="1" x14ac:dyDescent="0.2">
      <c r="A6" s="42" t="s">
        <v>445</v>
      </c>
      <c r="B6" s="77" t="s">
        <v>247</v>
      </c>
      <c r="C6" s="77">
        <v>3</v>
      </c>
      <c r="D6" s="77">
        <v>12</v>
      </c>
      <c r="E6" s="98">
        <v>5.61</v>
      </c>
      <c r="F6" s="77">
        <v>32</v>
      </c>
      <c r="G6" s="77">
        <v>17</v>
      </c>
      <c r="H6" s="77">
        <v>0</v>
      </c>
      <c r="I6" s="77">
        <v>0</v>
      </c>
      <c r="J6" s="77">
        <v>1</v>
      </c>
      <c r="K6" s="77">
        <v>2</v>
      </c>
      <c r="L6" s="98">
        <v>110.67</v>
      </c>
      <c r="M6" s="77">
        <v>123</v>
      </c>
      <c r="N6" s="77">
        <v>76</v>
      </c>
      <c r="O6" s="77">
        <v>69</v>
      </c>
      <c r="P6" s="77">
        <v>9</v>
      </c>
      <c r="Q6" s="77">
        <v>55</v>
      </c>
      <c r="R6" s="77">
        <v>2</v>
      </c>
      <c r="S6" s="77">
        <v>105</v>
      </c>
      <c r="T6" s="77">
        <v>499</v>
      </c>
      <c r="U6" s="77"/>
      <c r="V6" s="51">
        <f t="shared" si="0"/>
        <v>10.663983903420524</v>
      </c>
      <c r="W6" s="7">
        <f>IF(V6&lt;LeagueRatings!$K$21,((LeagueRatings!$K$21-V6)/LeagueRatings!$K$21)*36,(LeagueRatings!$K$21-V6)*6.48)</f>
        <v>-16.505325611973223</v>
      </c>
      <c r="X6" s="17">
        <v>1.93</v>
      </c>
      <c r="Y6" s="17">
        <f t="shared" si="1"/>
        <v>1.8108651911468814</v>
      </c>
      <c r="Z6" s="7">
        <f>IF(Y6&lt;LeagueRatings!$K$19,((LeagueRatings!$K$19-Y6)/LeagueRatings!$K$19)*36,(LeagueRatings!$K$19-Y6)/LeagueRatings!$K$22)</f>
        <v>6.7680975286609062</v>
      </c>
      <c r="AA6" s="17">
        <v>-0.49</v>
      </c>
      <c r="AB6" s="18">
        <f>+((LeagueRatings!$I$17-E6)*5)+9.5</f>
        <v>-0.25709066830590821</v>
      </c>
      <c r="AC6" s="18">
        <f t="shared" si="2"/>
        <v>4</v>
      </c>
      <c r="AD6" s="18">
        <f t="shared" si="3"/>
        <v>-0.55706153429113558</v>
      </c>
      <c r="AE6" s="4">
        <f t="shared" si="4"/>
        <v>4.8829384657088637</v>
      </c>
      <c r="AF6" s="42" t="s">
        <v>445</v>
      </c>
      <c r="AG6" s="5" t="s">
        <v>20</v>
      </c>
      <c r="AH6" s="5" t="s">
        <v>26</v>
      </c>
      <c r="AI6" s="5" t="s">
        <v>43</v>
      </c>
      <c r="AJ6" s="15">
        <f>+AO6*LeagueRatings!$K$27</f>
        <v>68.518518518518519</v>
      </c>
      <c r="AK6" s="73">
        <f>F6*LeagueRatings!$K$27</f>
        <v>19.753086419753085</v>
      </c>
      <c r="AL6" s="73">
        <f>G6*LeagueRatings!$K$27</f>
        <v>10.493827160493826</v>
      </c>
      <c r="AM6" s="73">
        <f>T6*LeagueRatings!$K$27</f>
        <v>308.02469135802465</v>
      </c>
      <c r="AO6" s="15">
        <f t="shared" si="5"/>
        <v>111</v>
      </c>
    </row>
    <row r="7" spans="1:41" customFormat="1" x14ac:dyDescent="0.2">
      <c r="A7" s="42" t="s">
        <v>442</v>
      </c>
      <c r="B7" s="77" t="s">
        <v>247</v>
      </c>
      <c r="C7" s="77">
        <v>11</v>
      </c>
      <c r="D7" s="77">
        <v>9</v>
      </c>
      <c r="E7" s="98">
        <v>3.46</v>
      </c>
      <c r="F7" s="77">
        <v>33</v>
      </c>
      <c r="G7" s="77">
        <v>28</v>
      </c>
      <c r="H7" s="77">
        <v>1</v>
      </c>
      <c r="I7" s="77">
        <v>1</v>
      </c>
      <c r="J7" s="77">
        <v>1</v>
      </c>
      <c r="K7" s="77">
        <v>1</v>
      </c>
      <c r="L7" s="98">
        <v>179.33</v>
      </c>
      <c r="M7" s="77">
        <v>163</v>
      </c>
      <c r="N7" s="77">
        <v>75</v>
      </c>
      <c r="O7" s="77">
        <v>69</v>
      </c>
      <c r="P7" s="77">
        <v>18</v>
      </c>
      <c r="Q7" s="77">
        <v>39</v>
      </c>
      <c r="R7" s="77">
        <v>2</v>
      </c>
      <c r="S7" s="77">
        <v>115</v>
      </c>
      <c r="T7" s="77">
        <v>719</v>
      </c>
      <c r="U7" s="77"/>
      <c r="V7" s="51">
        <f t="shared" si="0"/>
        <v>5.160390516039052</v>
      </c>
      <c r="W7" s="7">
        <f>IF(V7&lt;LeagueRatings!$K$21,((LeagueRatings!$K$21-V7)/LeagueRatings!$K$21)*36,(LeagueRatings!$K$21-V7)*6.48)</f>
        <v>13.112587023011397</v>
      </c>
      <c r="X7" s="17">
        <v>-1.1000000000000001</v>
      </c>
      <c r="Y7" s="17">
        <f t="shared" si="1"/>
        <v>2.510460251046025</v>
      </c>
      <c r="Z7" s="7">
        <f>IF(Y7&lt;LeagueRatings!$K$19,((LeagueRatings!$K$19-Y7)/LeagueRatings!$K$19)*36,(LeagueRatings!$K$19-Y7)/LeagueRatings!$K$22)</f>
        <v>-2.2992807108269471</v>
      </c>
      <c r="AA7" s="17">
        <v>0.16</v>
      </c>
      <c r="AB7" s="18">
        <f>+((LeagueRatings!$I$17-E7)*5)+9.5</f>
        <v>10.492909331694094</v>
      </c>
      <c r="AC7" s="18">
        <f t="shared" si="2"/>
        <v>10.492909331694094</v>
      </c>
      <c r="AD7" s="18">
        <f t="shared" si="3"/>
        <v>0.56742820498522306</v>
      </c>
      <c r="AE7" s="4">
        <f t="shared" si="4"/>
        <v>10.120337536679317</v>
      </c>
      <c r="AF7" s="42" t="s">
        <v>442</v>
      </c>
      <c r="AG7" s="5" t="s">
        <v>42</v>
      </c>
      <c r="AH7" s="5" t="s">
        <v>24</v>
      </c>
      <c r="AI7" s="5" t="s">
        <v>32</v>
      </c>
      <c r="AJ7" s="15">
        <f>+AO7*LeagueRatings!$K$27</f>
        <v>111.1111111111111</v>
      </c>
      <c r="AK7" s="73">
        <f>F7*LeagueRatings!$K$27</f>
        <v>20.37037037037037</v>
      </c>
      <c r="AL7" s="73">
        <f>G7*LeagueRatings!$K$27</f>
        <v>17.283950617283949</v>
      </c>
      <c r="AM7" s="73">
        <f>T7*LeagueRatings!$K$27</f>
        <v>443.82716049382714</v>
      </c>
      <c r="AO7" s="15">
        <f t="shared" si="5"/>
        <v>180</v>
      </c>
    </row>
    <row r="8" spans="1:41" customFormat="1" x14ac:dyDescent="0.2">
      <c r="A8" s="42" t="s">
        <v>448</v>
      </c>
      <c r="B8" s="77" t="s">
        <v>247</v>
      </c>
      <c r="C8" s="77">
        <v>4</v>
      </c>
      <c r="D8" s="77">
        <v>4</v>
      </c>
      <c r="E8" s="98">
        <v>4.87</v>
      </c>
      <c r="F8" s="77">
        <v>47</v>
      </c>
      <c r="G8" s="77">
        <v>4</v>
      </c>
      <c r="H8" s="77">
        <v>0</v>
      </c>
      <c r="I8" s="77">
        <v>0</v>
      </c>
      <c r="J8" s="77">
        <v>0</v>
      </c>
      <c r="K8" s="77">
        <v>0</v>
      </c>
      <c r="L8" s="98">
        <v>77.67</v>
      </c>
      <c r="M8" s="77">
        <v>71</v>
      </c>
      <c r="N8" s="77">
        <v>44</v>
      </c>
      <c r="O8" s="77">
        <v>42</v>
      </c>
      <c r="P8" s="77">
        <v>6</v>
      </c>
      <c r="Q8" s="77">
        <v>35</v>
      </c>
      <c r="R8" s="77">
        <v>2</v>
      </c>
      <c r="S8" s="77">
        <v>86</v>
      </c>
      <c r="T8" s="77">
        <v>339</v>
      </c>
      <c r="U8" s="77"/>
      <c r="V8" s="51">
        <f t="shared" si="0"/>
        <v>9.792284866468842</v>
      </c>
      <c r="W8" s="7">
        <f>IF(V8&lt;LeagueRatings!$K$21,((LeagueRatings!$K$21-V8)/LeagueRatings!$K$21)*36,(LeagueRatings!$K$21-V8)*6.48)</f>
        <v>-10.856715852526321</v>
      </c>
      <c r="X8" s="17">
        <v>1.1100000000000001</v>
      </c>
      <c r="Y8" s="17">
        <f t="shared" si="1"/>
        <v>1.7804154302670623</v>
      </c>
      <c r="Z8" s="7">
        <f>IF(Y8&lt;LeagueRatings!$K$19,((LeagueRatings!$K$19-Y8)/LeagueRatings!$K$19)*36,(LeagueRatings!$K$19-Y8)/LeagueRatings!$K$22)</f>
        <v>7.2596329807012303</v>
      </c>
      <c r="AA8" s="17">
        <v>-0.49</v>
      </c>
      <c r="AB8" s="18">
        <f>+((LeagueRatings!$I$17-E8)*5)+9.5</f>
        <v>3.4429093316940929</v>
      </c>
      <c r="AC8" s="18">
        <f t="shared" si="2"/>
        <v>4</v>
      </c>
      <c r="AD8" s="18">
        <f t="shared" si="3"/>
        <v>0.53113299858375185</v>
      </c>
      <c r="AE8" s="4">
        <f t="shared" si="4"/>
        <v>5.1511329985837522</v>
      </c>
      <c r="AF8" s="42" t="s">
        <v>448</v>
      </c>
      <c r="AG8" s="5" t="s">
        <v>25</v>
      </c>
      <c r="AH8" s="5" t="s">
        <v>40</v>
      </c>
      <c r="AI8" s="5" t="s">
        <v>43</v>
      </c>
      <c r="AJ8" s="15">
        <f>+AO8*LeagueRatings!$K$27</f>
        <v>48.148148148148145</v>
      </c>
      <c r="AK8" s="73">
        <f>F8*LeagueRatings!$K$27</f>
        <v>29.012345679012345</v>
      </c>
      <c r="AL8" s="73">
        <f>G8*LeagueRatings!$K$27</f>
        <v>2.4691358024691357</v>
      </c>
      <c r="AM8" s="73">
        <f>T8*LeagueRatings!$K$27</f>
        <v>209.25925925925924</v>
      </c>
      <c r="AO8" s="15">
        <f t="shared" si="5"/>
        <v>78</v>
      </c>
    </row>
    <row r="9" spans="1:41" customFormat="1" x14ac:dyDescent="0.2">
      <c r="A9" s="42" t="s">
        <v>441</v>
      </c>
      <c r="B9" s="77" t="s">
        <v>247</v>
      </c>
      <c r="C9" s="77">
        <v>0</v>
      </c>
      <c r="D9" s="77">
        <v>3</v>
      </c>
      <c r="E9" s="98">
        <v>4.34</v>
      </c>
      <c r="F9" s="77">
        <v>29</v>
      </c>
      <c r="G9" s="77">
        <v>0</v>
      </c>
      <c r="H9" s="77">
        <v>0</v>
      </c>
      <c r="I9" s="77">
        <v>0</v>
      </c>
      <c r="J9" s="77">
        <v>0</v>
      </c>
      <c r="K9" s="77">
        <v>2</v>
      </c>
      <c r="L9" s="98">
        <v>29</v>
      </c>
      <c r="M9" s="77">
        <v>27</v>
      </c>
      <c r="N9" s="77">
        <v>14</v>
      </c>
      <c r="O9" s="77">
        <v>14</v>
      </c>
      <c r="P9" s="77">
        <v>3</v>
      </c>
      <c r="Q9" s="77">
        <v>9</v>
      </c>
      <c r="R9" s="77">
        <v>2</v>
      </c>
      <c r="S9" s="77">
        <v>35</v>
      </c>
      <c r="T9" s="77">
        <v>120</v>
      </c>
      <c r="U9" s="77"/>
      <c r="V9" s="51">
        <f t="shared" si="0"/>
        <v>5.9322033898305087</v>
      </c>
      <c r="W9" s="7">
        <f>IF(V9&lt;LeagueRatings!$K$21,((LeagueRatings!$K$21-V9)/LeagueRatings!$K$21)*36,(LeagueRatings!$K$21-V9)*6.48)</f>
        <v>9.6894352424402665</v>
      </c>
      <c r="X9" s="17">
        <v>-0.83</v>
      </c>
      <c r="Y9" s="17">
        <f t="shared" si="1"/>
        <v>2.5423728813559325</v>
      </c>
      <c r="Z9" s="7">
        <f>IF(Y9&lt;LeagueRatings!$K$19,((LeagueRatings!$K$19-Y9)/LeagueRatings!$K$19)*36,(LeagueRatings!$K$19-Y9)/LeagueRatings!$K$22)</f>
        <v>-2.5610359931441664</v>
      </c>
      <c r="AA9" s="17">
        <v>0.24</v>
      </c>
      <c r="AB9" s="18">
        <f>+((LeagueRatings!$I$17-E9)*5)+9.5</f>
        <v>6.092909331694095</v>
      </c>
      <c r="AC9" s="18">
        <f t="shared" si="2"/>
        <v>6.092909331694095</v>
      </c>
      <c r="AD9" s="18">
        <f t="shared" si="3"/>
        <v>0.41275862068965535</v>
      </c>
      <c r="AE9" s="4">
        <f t="shared" si="4"/>
        <v>5.9156679523837505</v>
      </c>
      <c r="AF9" s="42" t="s">
        <v>441</v>
      </c>
      <c r="AG9" s="5" t="s">
        <v>25</v>
      </c>
      <c r="AH9" s="5" t="s">
        <v>70</v>
      </c>
      <c r="AI9" s="5" t="s">
        <v>76</v>
      </c>
      <c r="AJ9" s="15">
        <f>+AO9*LeagueRatings!$K$27</f>
        <v>17.901234567901234</v>
      </c>
      <c r="AK9" s="73">
        <f>F9*LeagueRatings!$K$27</f>
        <v>17.901234567901234</v>
      </c>
      <c r="AL9" s="73">
        <f>G9*LeagueRatings!$K$27</f>
        <v>0</v>
      </c>
      <c r="AM9" s="73">
        <f>T9*LeagueRatings!$K$27</f>
        <v>74.074074074074076</v>
      </c>
      <c r="AO9" s="15">
        <f t="shared" si="5"/>
        <v>29</v>
      </c>
    </row>
    <row r="10" spans="1:41" customFormat="1" x14ac:dyDescent="0.2">
      <c r="A10" s="42" t="s">
        <v>1088</v>
      </c>
      <c r="B10" s="77" t="s">
        <v>247</v>
      </c>
      <c r="C10" s="77">
        <v>4</v>
      </c>
      <c r="D10" s="77">
        <v>4</v>
      </c>
      <c r="E10" s="98">
        <v>2.74</v>
      </c>
      <c r="F10" s="77">
        <v>57</v>
      </c>
      <c r="G10" s="77">
        <v>0</v>
      </c>
      <c r="H10" s="77">
        <v>0</v>
      </c>
      <c r="I10" s="77">
        <v>0</v>
      </c>
      <c r="J10" s="77">
        <v>0</v>
      </c>
      <c r="K10" s="77">
        <v>1</v>
      </c>
      <c r="L10" s="98">
        <v>49.33</v>
      </c>
      <c r="M10" s="77">
        <v>50</v>
      </c>
      <c r="N10" s="77">
        <v>17</v>
      </c>
      <c r="O10" s="77">
        <v>15</v>
      </c>
      <c r="P10" s="77">
        <v>3</v>
      </c>
      <c r="Q10" s="77">
        <v>17</v>
      </c>
      <c r="R10" s="77">
        <v>3</v>
      </c>
      <c r="S10" s="77">
        <v>54</v>
      </c>
      <c r="T10" s="77">
        <v>210</v>
      </c>
      <c r="U10" s="77"/>
      <c r="V10" s="53">
        <f t="shared" si="0"/>
        <v>6.7632850241545892</v>
      </c>
      <c r="W10" s="54">
        <f>IF(V10&lt;LeagueRatings!$K$21,((LeagueRatings!$K$21-V10)/LeagueRatings!$K$21)*36,(LeagueRatings!$K$21-V10)*6.48)</f>
        <v>6.0034140928304494</v>
      </c>
      <c r="X10" s="55">
        <v>-0.48</v>
      </c>
      <c r="Y10" s="55">
        <f t="shared" si="1"/>
        <v>1.4492753623188406</v>
      </c>
      <c r="Z10" s="54">
        <f>IF(Y10&lt;LeagueRatings!$K$19,((LeagueRatings!$K$19-Y10)/LeagueRatings!$K$19)*36,(LeagueRatings!$K$19-Y10)/LeagueRatings!$K$22)</f>
        <v>12.6050635615853</v>
      </c>
      <c r="AA10" s="55">
        <v>-0.97</v>
      </c>
      <c r="AB10" s="56">
        <f>+((LeagueRatings!$I$17-E10)*5)+9.5</f>
        <v>14.092909331694093</v>
      </c>
      <c r="AC10" s="56">
        <f t="shared" si="2"/>
        <v>14.092909331694093</v>
      </c>
      <c r="AD10" s="18">
        <f t="shared" si="3"/>
        <v>-6.7909993918507938E-2</v>
      </c>
      <c r="AE10" s="57">
        <f t="shared" si="4"/>
        <v>12.574999337775585</v>
      </c>
      <c r="AF10" s="42" t="s">
        <v>1088</v>
      </c>
      <c r="AG10" s="5" t="s">
        <v>17</v>
      </c>
      <c r="AH10" s="5" t="s">
        <v>41</v>
      </c>
      <c r="AI10" s="5" t="s">
        <v>24</v>
      </c>
      <c r="AJ10" s="15">
        <f>+AO10*LeagueRatings!$K$27</f>
        <v>30.864197530864196</v>
      </c>
      <c r="AK10" s="73">
        <f>F10*LeagueRatings!$K$27</f>
        <v>35.185185185185183</v>
      </c>
      <c r="AL10" s="73">
        <f>G10*LeagueRatings!$K$27</f>
        <v>0</v>
      </c>
      <c r="AM10" s="73">
        <f>T10*LeagueRatings!$K$27</f>
        <v>129.62962962962962</v>
      </c>
      <c r="AO10" s="15">
        <f t="shared" si="5"/>
        <v>50</v>
      </c>
    </row>
    <row r="11" spans="1:41" customFormat="1" x14ac:dyDescent="0.2">
      <c r="A11" s="42" t="s">
        <v>443</v>
      </c>
      <c r="B11" s="77" t="s">
        <v>247</v>
      </c>
      <c r="C11" s="77">
        <v>8</v>
      </c>
      <c r="D11" s="77">
        <v>12</v>
      </c>
      <c r="E11" s="98">
        <v>4.34</v>
      </c>
      <c r="F11" s="77">
        <v>33</v>
      </c>
      <c r="G11" s="77">
        <v>33</v>
      </c>
      <c r="H11" s="77">
        <v>0</v>
      </c>
      <c r="I11" s="77">
        <v>0</v>
      </c>
      <c r="J11" s="77">
        <v>0</v>
      </c>
      <c r="K11" s="77">
        <v>0</v>
      </c>
      <c r="L11" s="98">
        <v>201.33</v>
      </c>
      <c r="M11" s="77">
        <v>207</v>
      </c>
      <c r="N11" s="77">
        <v>103</v>
      </c>
      <c r="O11" s="77">
        <v>97</v>
      </c>
      <c r="P11" s="77">
        <v>23</v>
      </c>
      <c r="Q11" s="77">
        <v>75</v>
      </c>
      <c r="R11" s="77">
        <v>3</v>
      </c>
      <c r="S11" s="77">
        <v>183</v>
      </c>
      <c r="T11" s="77">
        <v>866</v>
      </c>
      <c r="U11" s="77"/>
      <c r="V11" s="51">
        <f t="shared" si="0"/>
        <v>8.3429895712630362</v>
      </c>
      <c r="W11" s="7">
        <f>IF(V11&lt;LeagueRatings!$K$21,((LeagueRatings!$K$21-V11)/LeagueRatings!$K$21)*36,(LeagueRatings!$K$21-V11)*6.48)</f>
        <v>-1.4652823395926995</v>
      </c>
      <c r="X11" s="17">
        <v>0.09</v>
      </c>
      <c r="Y11" s="17">
        <f t="shared" si="1"/>
        <v>2.6651216685979144</v>
      </c>
      <c r="Z11" s="7">
        <f>IF(Y11&lt;LeagueRatings!$K$19,((LeagueRatings!$K$19-Y11)/LeagueRatings!$K$19)*36,(LeagueRatings!$K$19-Y11)/LeagueRatings!$K$22)</f>
        <v>-3.5678518884997481</v>
      </c>
      <c r="AA11" s="17">
        <v>0.33</v>
      </c>
      <c r="AB11" s="18">
        <f>+((LeagueRatings!$I$17-E11)*5)+9.5</f>
        <v>6.092909331694095</v>
      </c>
      <c r="AC11" s="18">
        <f t="shared" si="2"/>
        <v>6.092909331694095</v>
      </c>
      <c r="AD11" s="18">
        <f t="shared" si="3"/>
        <v>-0.14081358962896751</v>
      </c>
      <c r="AE11" s="4">
        <f t="shared" si="4"/>
        <v>6.3720957420651274</v>
      </c>
      <c r="AF11" s="42" t="s">
        <v>443</v>
      </c>
      <c r="AG11" s="5" t="s">
        <v>71</v>
      </c>
      <c r="AH11" s="5" t="s">
        <v>16</v>
      </c>
      <c r="AI11" s="5" t="s">
        <v>81</v>
      </c>
      <c r="AJ11" s="15">
        <f>+AO11*LeagueRatings!$K$27</f>
        <v>124.69135802469135</v>
      </c>
      <c r="AK11" s="73">
        <f>F11*LeagueRatings!$K$27</f>
        <v>20.37037037037037</v>
      </c>
      <c r="AL11" s="73">
        <f>G11*LeagueRatings!$K$27</f>
        <v>20.37037037037037</v>
      </c>
      <c r="AM11" s="73">
        <f>T11*LeagueRatings!$K$27</f>
        <v>534.5679012345679</v>
      </c>
      <c r="AO11" s="15">
        <f t="shared" si="5"/>
        <v>202</v>
      </c>
    </row>
    <row r="12" spans="1:41" customFormat="1" x14ac:dyDescent="0.2">
      <c r="A12" s="42" t="s">
        <v>847</v>
      </c>
      <c r="B12" s="77" t="s">
        <v>247</v>
      </c>
      <c r="C12" s="77">
        <v>0</v>
      </c>
      <c r="D12" s="77">
        <v>7</v>
      </c>
      <c r="E12" s="98">
        <v>3.76</v>
      </c>
      <c r="F12" s="77">
        <v>14</v>
      </c>
      <c r="G12" s="77">
        <v>14</v>
      </c>
      <c r="H12" s="77">
        <v>0</v>
      </c>
      <c r="I12" s="77">
        <v>0</v>
      </c>
      <c r="J12" s="77">
        <v>0</v>
      </c>
      <c r="K12" s="77">
        <v>0</v>
      </c>
      <c r="L12" s="201">
        <v>83.67</v>
      </c>
      <c r="M12" s="77">
        <v>71</v>
      </c>
      <c r="N12" s="77">
        <v>37</v>
      </c>
      <c r="O12" s="77">
        <v>35</v>
      </c>
      <c r="P12" s="77">
        <v>10</v>
      </c>
      <c r="Q12" s="77">
        <v>20</v>
      </c>
      <c r="R12" s="77">
        <v>0</v>
      </c>
      <c r="S12" s="77">
        <v>69</v>
      </c>
      <c r="T12" s="77">
        <v>340</v>
      </c>
      <c r="U12" s="77"/>
      <c r="V12" s="51">
        <f t="shared" si="0"/>
        <v>5.8823529411764701</v>
      </c>
      <c r="W12" s="7">
        <f>IF(V12&lt;LeagueRatings!$K$21,((LeagueRatings!$K$21-V12)/LeagueRatings!$K$21)*36,(LeagueRatings!$K$21-V12)*6.48)</f>
        <v>9.9105324252769051</v>
      </c>
      <c r="X12" s="17">
        <v>-0.83</v>
      </c>
      <c r="Y12" s="17">
        <f t="shared" si="1"/>
        <v>2.9411764705882351</v>
      </c>
      <c r="Z12" s="7">
        <f>IF(Y12&lt;LeagueRatings!$K$19,((LeagueRatings!$K$19-Y12)/LeagueRatings!$K$19)*36,(LeagueRatings!$K$19-Y12)/LeagueRatings!$K$22)</f>
        <v>-5.8321216126900186</v>
      </c>
      <c r="AA12" s="17">
        <v>0.51</v>
      </c>
      <c r="AB12" s="18">
        <f>+((LeagueRatings!$I$17-E12)*5)+9.5</f>
        <v>8.9929093316940953</v>
      </c>
      <c r="AC12" s="18">
        <f t="shared" si="2"/>
        <v>8.9929093316940953</v>
      </c>
      <c r="AD12" s="18">
        <f t="shared" si="3"/>
        <v>0.98999760965698624</v>
      </c>
      <c r="AE12" s="4">
        <f t="shared" si="4"/>
        <v>9.662906941351082</v>
      </c>
      <c r="AF12" s="42" t="s">
        <v>847</v>
      </c>
      <c r="AG12" s="5" t="s">
        <v>42</v>
      </c>
      <c r="AH12" s="5" t="s">
        <v>70</v>
      </c>
      <c r="AI12" s="5" t="s">
        <v>47</v>
      </c>
      <c r="AJ12" s="15">
        <f>+AO12*LeagueRatings!$K$27</f>
        <v>51.851851851851848</v>
      </c>
      <c r="AK12" s="73">
        <f>F12*LeagueRatings!$K$27</f>
        <v>8.6419753086419746</v>
      </c>
      <c r="AL12" s="73">
        <f>G12*LeagueRatings!$K$27</f>
        <v>8.6419753086419746</v>
      </c>
      <c r="AM12" s="73">
        <f>T12*LeagueRatings!$K$27</f>
        <v>209.87654320987653</v>
      </c>
      <c r="AO12" s="15">
        <f t="shared" si="5"/>
        <v>84</v>
      </c>
    </row>
    <row r="13" spans="1:41" customFormat="1" x14ac:dyDescent="0.2">
      <c r="A13" s="42" t="s">
        <v>881</v>
      </c>
      <c r="B13" s="77" t="s">
        <v>247</v>
      </c>
      <c r="C13" s="77">
        <v>3</v>
      </c>
      <c r="D13" s="77">
        <v>4</v>
      </c>
      <c r="E13" s="98">
        <v>2.91</v>
      </c>
      <c r="F13" s="77">
        <v>68</v>
      </c>
      <c r="G13" s="77">
        <v>0</v>
      </c>
      <c r="H13" s="77">
        <v>0</v>
      </c>
      <c r="I13" s="77">
        <v>0</v>
      </c>
      <c r="J13" s="77">
        <v>0</v>
      </c>
      <c r="K13" s="77">
        <v>1</v>
      </c>
      <c r="L13" s="98">
        <v>58.2</v>
      </c>
      <c r="M13" s="77">
        <v>50</v>
      </c>
      <c r="N13" s="77">
        <v>25</v>
      </c>
      <c r="O13" s="77">
        <v>19</v>
      </c>
      <c r="P13" s="77">
        <v>5</v>
      </c>
      <c r="Q13" s="77">
        <v>24</v>
      </c>
      <c r="R13" s="77">
        <v>2</v>
      </c>
      <c r="S13" s="77">
        <v>76</v>
      </c>
      <c r="T13" s="77">
        <v>256</v>
      </c>
      <c r="U13" s="77"/>
      <c r="V13" s="51">
        <f t="shared" si="0"/>
        <v>8.6614173228346463</v>
      </c>
      <c r="W13" s="7">
        <f>IF(V13&lt;LeagueRatings!$K$21,((LeagueRatings!$K$21-V13)/LeagueRatings!$K$21)*36,(LeagueRatings!$K$21-V13)*6.48)</f>
        <v>-3.5286941697767329</v>
      </c>
      <c r="X13" s="17">
        <v>0.36</v>
      </c>
      <c r="Y13" s="17">
        <f t="shared" si="1"/>
        <v>1.9685039370078741</v>
      </c>
      <c r="Z13" s="7">
        <f>IF(Y13&lt;LeagueRatings!$K$19,((LeagueRatings!$K$19-Y13)/LeagueRatings!$K$19)*36,(LeagueRatings!$K$19-Y13)/LeagueRatings!$K$22)</f>
        <v>4.2234131053028676</v>
      </c>
      <c r="AA13" s="17">
        <v>-0.28000000000000003</v>
      </c>
      <c r="AB13" s="18">
        <f>+((LeagueRatings!$I$17-E13)*5)+9.5</f>
        <v>13.242909331694094</v>
      </c>
      <c r="AC13" s="18">
        <f t="shared" si="2"/>
        <v>13.242909331694094</v>
      </c>
      <c r="AD13" s="18">
        <f t="shared" si="3"/>
        <v>0.91625429553264648</v>
      </c>
      <c r="AE13" s="4">
        <f t="shared" si="4"/>
        <v>14.239163627226739</v>
      </c>
      <c r="AF13" s="42" t="s">
        <v>881</v>
      </c>
      <c r="AG13" s="5" t="s">
        <v>22</v>
      </c>
      <c r="AH13" s="5" t="s">
        <v>81</v>
      </c>
      <c r="AI13" s="5" t="s">
        <v>33</v>
      </c>
      <c r="AJ13" s="15">
        <f>+AO13*LeagueRatings!$K$27</f>
        <v>36.419753086419753</v>
      </c>
      <c r="AK13" s="73">
        <f>F13*LeagueRatings!$K$27</f>
        <v>41.975308641975303</v>
      </c>
      <c r="AL13" s="73">
        <f>G13*LeagueRatings!$K$27</f>
        <v>0</v>
      </c>
      <c r="AM13" s="73">
        <f>T13*LeagueRatings!$K$27</f>
        <v>158.02469135802468</v>
      </c>
      <c r="AO13" s="15">
        <f t="shared" si="5"/>
        <v>59</v>
      </c>
    </row>
    <row r="14" spans="1:41" customFormat="1" x14ac:dyDescent="0.2">
      <c r="A14" s="42" t="s">
        <v>739</v>
      </c>
      <c r="B14" s="77" t="s">
        <v>247</v>
      </c>
      <c r="C14" s="77">
        <v>1</v>
      </c>
      <c r="D14" s="77">
        <v>7</v>
      </c>
      <c r="E14" s="98">
        <v>4.25</v>
      </c>
      <c r="F14" s="77">
        <v>62</v>
      </c>
      <c r="G14" s="77">
        <v>0</v>
      </c>
      <c r="H14" s="77">
        <v>0</v>
      </c>
      <c r="I14" s="77">
        <v>0</v>
      </c>
      <c r="J14" s="77">
        <v>32</v>
      </c>
      <c r="K14" s="77">
        <v>38</v>
      </c>
      <c r="L14" s="98">
        <v>59.1</v>
      </c>
      <c r="M14" s="77">
        <v>57</v>
      </c>
      <c r="N14" s="77">
        <v>31</v>
      </c>
      <c r="O14" s="77">
        <v>28</v>
      </c>
      <c r="P14" s="77">
        <v>11</v>
      </c>
      <c r="Q14" s="77">
        <v>15</v>
      </c>
      <c r="R14" s="77">
        <v>2</v>
      </c>
      <c r="S14" s="77">
        <v>69</v>
      </c>
      <c r="T14" s="77">
        <v>252</v>
      </c>
      <c r="U14" s="77"/>
      <c r="V14" s="51">
        <f t="shared" si="0"/>
        <v>5.2</v>
      </c>
      <c r="W14" s="7">
        <f>IF(V14&lt;LeagueRatings!$K$21,((LeagueRatings!$K$21-V14)/LeagueRatings!$K$21)*36,(LeagueRatings!$K$21-V14)*6.48)</f>
        <v>12.936910663944781</v>
      </c>
      <c r="X14" s="17">
        <v>-1.1000000000000001</v>
      </c>
      <c r="Y14" s="17">
        <f t="shared" si="1"/>
        <v>4.3999999999999995</v>
      </c>
      <c r="Z14" s="7">
        <f>IF(Y14&lt;LeagueRatings!$K$19,((LeagueRatings!$K$19-Y14)/LeagueRatings!$K$19)*36,(LeagueRatings!$K$19-Y14)/LeagueRatings!$K$22)</f>
        <v>-17.797752808988761</v>
      </c>
      <c r="AA14" s="17">
        <v>1.89</v>
      </c>
      <c r="AB14" s="18">
        <f>+((LeagueRatings!$I$17-E14)*5)+9.5</f>
        <v>6.5429093316940943</v>
      </c>
      <c r="AC14" s="18">
        <f t="shared" si="2"/>
        <v>6.5429093316940943</v>
      </c>
      <c r="AD14" s="18">
        <f t="shared" si="3"/>
        <v>0.17873096446700504</v>
      </c>
      <c r="AE14" s="4">
        <f t="shared" si="4"/>
        <v>7.5116402961610991</v>
      </c>
      <c r="AF14" s="42" t="s">
        <v>739</v>
      </c>
      <c r="AG14" s="5" t="s">
        <v>59</v>
      </c>
      <c r="AH14" s="5" t="s">
        <v>24</v>
      </c>
      <c r="AI14" s="5" t="s">
        <v>56</v>
      </c>
      <c r="AJ14" s="15">
        <f>+AO14*LeagueRatings!$K$27</f>
        <v>37.037037037037038</v>
      </c>
      <c r="AK14" s="73">
        <f>F14*LeagueRatings!$K$27</f>
        <v>38.271604938271601</v>
      </c>
      <c r="AL14" s="73">
        <f>G14*LeagueRatings!$K$27</f>
        <v>0</v>
      </c>
      <c r="AM14" s="73">
        <f>T14*LeagueRatings!$K$27</f>
        <v>155.55555555555554</v>
      </c>
      <c r="AO14" s="15">
        <f t="shared" si="5"/>
        <v>60</v>
      </c>
    </row>
    <row r="15" spans="1:41" s="13" customFormat="1" x14ac:dyDescent="0.2">
      <c r="A15" s="42" t="s">
        <v>1094</v>
      </c>
      <c r="B15" s="77" t="s">
        <v>247</v>
      </c>
      <c r="C15" s="77">
        <v>0</v>
      </c>
      <c r="D15" s="77">
        <v>0</v>
      </c>
      <c r="E15" s="98">
        <v>5.73</v>
      </c>
      <c r="F15" s="77">
        <v>37</v>
      </c>
      <c r="G15" s="77">
        <v>0</v>
      </c>
      <c r="H15" s="77">
        <v>0</v>
      </c>
      <c r="I15" s="77">
        <v>0</v>
      </c>
      <c r="J15" s="77">
        <v>0</v>
      </c>
      <c r="K15" s="77">
        <v>0</v>
      </c>
      <c r="L15" s="98">
        <v>33</v>
      </c>
      <c r="M15" s="77">
        <v>33</v>
      </c>
      <c r="N15" s="77">
        <v>23</v>
      </c>
      <c r="O15" s="77">
        <v>21</v>
      </c>
      <c r="P15" s="77">
        <v>6</v>
      </c>
      <c r="Q15" s="77">
        <v>16</v>
      </c>
      <c r="R15" s="77">
        <v>1</v>
      </c>
      <c r="S15" s="77">
        <v>26</v>
      </c>
      <c r="T15" s="77">
        <v>148</v>
      </c>
      <c r="U15" s="77"/>
      <c r="V15" s="51">
        <f t="shared" si="0"/>
        <v>10.204081632653061</v>
      </c>
      <c r="W15" s="7">
        <f>IF(V15&lt;LeagueRatings!$K$21,((LeagueRatings!$K$21-V15)/LeagueRatings!$K$21)*36,(LeagueRatings!$K$21-V15)*6.48)</f>
        <v>-13.525158897400061</v>
      </c>
      <c r="X15" s="17">
        <v>1.5</v>
      </c>
      <c r="Y15" s="17">
        <f t="shared" si="1"/>
        <v>4.0816326530612246</v>
      </c>
      <c r="Z15" s="7">
        <f>IF(Y15&lt;LeagueRatings!$K$19,((LeagueRatings!$K$19-Y15)/LeagueRatings!$K$19)*36,(LeagueRatings!$K$19-Y15)/LeagueRatings!$K$22)</f>
        <v>-15.186425131850495</v>
      </c>
      <c r="AA15" s="17">
        <v>1.5</v>
      </c>
      <c r="AB15" s="18">
        <f>+((LeagueRatings!$I$17-E15)*5)+9.5</f>
        <v>-0.85709066830590785</v>
      </c>
      <c r="AC15" s="18">
        <f t="shared" si="2"/>
        <v>4</v>
      </c>
      <c r="AD15" s="18">
        <f t="shared" si="3"/>
        <v>0</v>
      </c>
      <c r="AE15" s="4">
        <f t="shared" si="4"/>
        <v>7</v>
      </c>
      <c r="AF15" s="42" t="s">
        <v>1094</v>
      </c>
      <c r="AG15" s="5" t="s">
        <v>59</v>
      </c>
      <c r="AH15" s="5" t="s">
        <v>46</v>
      </c>
      <c r="AI15" s="5" t="s">
        <v>44</v>
      </c>
      <c r="AJ15" s="15">
        <f>+AO15*LeagueRatings!$K$27</f>
        <v>20.37037037037037</v>
      </c>
      <c r="AK15" s="73">
        <f>F15*LeagueRatings!$K$27</f>
        <v>22.839506172839506</v>
      </c>
      <c r="AL15" s="73">
        <f>G15*LeagueRatings!$K$27</f>
        <v>0</v>
      </c>
      <c r="AM15" s="73">
        <f>T15*LeagueRatings!$K$27</f>
        <v>91.358024691358025</v>
      </c>
      <c r="AO15" s="15">
        <f t="shared" si="5"/>
        <v>33</v>
      </c>
    </row>
    <row r="16" spans="1:41" s="13" customFormat="1" x14ac:dyDescent="0.2">
      <c r="A16" s="42" t="s">
        <v>439</v>
      </c>
      <c r="B16" s="77" t="s">
        <v>247</v>
      </c>
      <c r="C16" s="77">
        <v>5</v>
      </c>
      <c r="D16" s="77">
        <v>3</v>
      </c>
      <c r="E16" s="98">
        <v>3.49</v>
      </c>
      <c r="F16" s="77">
        <v>68</v>
      </c>
      <c r="G16" s="77">
        <v>0</v>
      </c>
      <c r="H16" s="77">
        <v>0</v>
      </c>
      <c r="I16" s="77">
        <v>0</v>
      </c>
      <c r="J16" s="77">
        <v>1</v>
      </c>
      <c r="K16" s="77">
        <v>9</v>
      </c>
      <c r="L16" s="98">
        <v>67</v>
      </c>
      <c r="M16" s="77">
        <v>60</v>
      </c>
      <c r="N16" s="77">
        <v>29</v>
      </c>
      <c r="O16" s="77">
        <v>26</v>
      </c>
      <c r="P16" s="77">
        <v>5</v>
      </c>
      <c r="Q16" s="77">
        <v>24</v>
      </c>
      <c r="R16" s="77">
        <v>6</v>
      </c>
      <c r="S16" s="77">
        <v>54</v>
      </c>
      <c r="T16" s="77">
        <v>281</v>
      </c>
      <c r="U16" s="77"/>
      <c r="V16" s="51">
        <f t="shared" si="0"/>
        <v>6.5454545454545459</v>
      </c>
      <c r="W16" s="7">
        <f>IF(V16&lt;LeagueRatings!$K$21,((LeagueRatings!$K$21-V16)/LeagueRatings!$K$21)*36,(LeagueRatings!$K$21-V16)*6.48)</f>
        <v>6.969537898671752</v>
      </c>
      <c r="X16" s="17">
        <v>-0.56000000000000005</v>
      </c>
      <c r="Y16" s="17">
        <f t="shared" ref="Y16" si="6">(P16/(T16-R16))*100</f>
        <v>1.8181818181818181</v>
      </c>
      <c r="Z16" s="7">
        <f>IF(Y16&lt;LeagueRatings!$K$19,((LeagueRatings!$K$19-Y16)/LeagueRatings!$K$19)*36,(LeagueRatings!$K$19-Y16)/LeagueRatings!$K$22)</f>
        <v>6.6499888318070139</v>
      </c>
      <c r="AA16" s="17">
        <v>-0.49</v>
      </c>
      <c r="AB16" s="18">
        <f>+((LeagueRatings!$I$17-E16)*5)+9.5</f>
        <v>10.342909331694093</v>
      </c>
      <c r="AC16" s="18">
        <f t="shared" si="2"/>
        <v>10.342909331694093</v>
      </c>
      <c r="AD16" s="18">
        <f t="shared" si="3"/>
        <v>0.66134328358208938</v>
      </c>
      <c r="AE16" s="4">
        <f t="shared" si="4"/>
        <v>9.9542526152761823</v>
      </c>
      <c r="AF16" s="42" t="s">
        <v>439</v>
      </c>
      <c r="AG16" s="5" t="s">
        <v>42</v>
      </c>
      <c r="AH16" s="5" t="s">
        <v>43</v>
      </c>
      <c r="AI16" s="5" t="s">
        <v>43</v>
      </c>
      <c r="AJ16" s="15">
        <f>+AO16*LeagueRatings!$K$27</f>
        <v>41.358024691358025</v>
      </c>
      <c r="AK16" s="73">
        <f>F16*LeagueRatings!$K$27</f>
        <v>41.975308641975303</v>
      </c>
      <c r="AL16" s="73">
        <f>G16*LeagueRatings!$K$27</f>
        <v>0</v>
      </c>
      <c r="AM16" s="73">
        <f>T16*LeagueRatings!$K$27</f>
        <v>173.45679012345678</v>
      </c>
      <c r="AO16" s="15">
        <f t="shared" si="5"/>
        <v>67</v>
      </c>
    </row>
    <row r="17" spans="1:41" s="13" customFormat="1" x14ac:dyDescent="0.2">
      <c r="A17" s="109"/>
      <c r="B17" s="77"/>
      <c r="C17" s="77"/>
      <c r="D17" s="77"/>
      <c r="E17" s="98"/>
      <c r="F17" s="77"/>
      <c r="G17" s="77"/>
      <c r="H17" s="77"/>
      <c r="I17" s="77"/>
      <c r="J17" s="77"/>
      <c r="K17" s="77"/>
      <c r="L17" s="98"/>
      <c r="M17" s="77"/>
      <c r="N17" s="77"/>
      <c r="O17" s="77"/>
      <c r="P17" s="77"/>
      <c r="Q17" s="77"/>
      <c r="R17" s="77"/>
      <c r="S17" s="77"/>
      <c r="T17" s="77"/>
      <c r="U17" s="77"/>
      <c r="V17" s="51"/>
      <c r="W17" s="7"/>
      <c r="X17" s="17"/>
      <c r="Y17" s="17"/>
      <c r="Z17" s="7"/>
      <c r="AA17" s="17"/>
      <c r="AB17" s="18"/>
      <c r="AC17" s="18"/>
      <c r="AD17" s="18"/>
      <c r="AE17" s="4"/>
      <c r="AF17" s="109"/>
      <c r="AG17" s="5"/>
      <c r="AH17" s="5"/>
      <c r="AI17" s="5"/>
      <c r="AJ17" s="15"/>
      <c r="AK17" s="73"/>
      <c r="AL17" s="73"/>
      <c r="AM17" s="73"/>
      <c r="AO17" s="15"/>
    </row>
    <row r="18" spans="1:41" s="125" customFormat="1" x14ac:dyDescent="0.2">
      <c r="A18" s="70" t="s">
        <v>151</v>
      </c>
      <c r="B18" s="71" t="s">
        <v>245</v>
      </c>
      <c r="C18" s="72" t="s">
        <v>105</v>
      </c>
      <c r="D18" s="71" t="s">
        <v>106</v>
      </c>
      <c r="E18" s="72" t="s">
        <v>107</v>
      </c>
      <c r="F18" s="71" t="s">
        <v>153</v>
      </c>
      <c r="G18" s="71" t="s">
        <v>108</v>
      </c>
      <c r="H18" s="71" t="s">
        <v>109</v>
      </c>
      <c r="I18" s="73" t="s">
        <v>434</v>
      </c>
      <c r="J18" s="73" t="s">
        <v>110</v>
      </c>
      <c r="K18" s="73" t="s">
        <v>246</v>
      </c>
      <c r="L18" s="72" t="s">
        <v>111</v>
      </c>
      <c r="M18" s="71" t="s">
        <v>112</v>
      </c>
      <c r="N18" s="71" t="s">
        <v>113</v>
      </c>
      <c r="O18" s="71" t="s">
        <v>114</v>
      </c>
      <c r="P18" s="71" t="s">
        <v>115</v>
      </c>
      <c r="Q18" s="71" t="s">
        <v>116</v>
      </c>
      <c r="R18" s="71" t="s">
        <v>118</v>
      </c>
      <c r="S18" s="71" t="s">
        <v>117</v>
      </c>
      <c r="T18" s="71" t="s">
        <v>156</v>
      </c>
      <c r="U18" s="71"/>
      <c r="V18" s="118" t="s">
        <v>2</v>
      </c>
      <c r="W18" s="119" t="s">
        <v>3</v>
      </c>
      <c r="X18" s="120" t="s">
        <v>4</v>
      </c>
      <c r="Y18" s="121" t="s">
        <v>5</v>
      </c>
      <c r="Z18" s="119" t="s">
        <v>6</v>
      </c>
      <c r="AA18" s="120" t="s">
        <v>7</v>
      </c>
      <c r="AB18" s="122" t="s">
        <v>8</v>
      </c>
      <c r="AC18" s="122" t="s">
        <v>101</v>
      </c>
      <c r="AD18" s="122" t="s">
        <v>9</v>
      </c>
      <c r="AE18" s="123" t="s">
        <v>10</v>
      </c>
      <c r="AF18" s="70" t="s">
        <v>151</v>
      </c>
      <c r="AG18" s="8" t="s">
        <v>11</v>
      </c>
      <c r="AH18" s="8" t="s">
        <v>12</v>
      </c>
      <c r="AI18" s="8" t="s">
        <v>13</v>
      </c>
      <c r="AJ18" s="15"/>
      <c r="AK18" s="73"/>
      <c r="AL18" s="73"/>
      <c r="AM18" s="73"/>
      <c r="AO18" s="15"/>
    </row>
    <row r="19" spans="1:41" s="125" customFormat="1" x14ac:dyDescent="0.2">
      <c r="A19" s="70"/>
      <c r="B19" s="71"/>
      <c r="C19" s="72"/>
      <c r="D19" s="71"/>
      <c r="E19" s="72"/>
      <c r="F19" s="71"/>
      <c r="G19" s="71"/>
      <c r="H19" s="71"/>
      <c r="I19" s="73"/>
      <c r="J19" s="73"/>
      <c r="K19" s="73"/>
      <c r="L19" s="72"/>
      <c r="M19" s="71"/>
      <c r="N19" s="71"/>
      <c r="O19" s="71"/>
      <c r="P19" s="71"/>
      <c r="Q19" s="71"/>
      <c r="R19" s="71"/>
      <c r="S19" s="71"/>
      <c r="T19" s="71"/>
      <c r="U19" s="71"/>
      <c r="V19" s="118"/>
      <c r="W19" s="119"/>
      <c r="X19" s="120"/>
      <c r="Y19" s="121"/>
      <c r="Z19" s="119"/>
      <c r="AA19" s="120"/>
      <c r="AB19" s="122"/>
      <c r="AC19" s="122"/>
      <c r="AD19" s="122"/>
      <c r="AE19" s="123"/>
      <c r="AF19" s="70"/>
      <c r="AG19" s="8"/>
      <c r="AH19" s="8"/>
      <c r="AI19" s="8"/>
      <c r="AJ19" s="15"/>
      <c r="AK19" s="73"/>
      <c r="AL19" s="73"/>
      <c r="AM19" s="73"/>
      <c r="AO19" s="15"/>
    </row>
    <row r="20" spans="1:41" s="13" customFormat="1" x14ac:dyDescent="0.2">
      <c r="A20" s="42" t="s">
        <v>459</v>
      </c>
      <c r="B20" s="77" t="s">
        <v>248</v>
      </c>
      <c r="C20" s="77">
        <v>4</v>
      </c>
      <c r="D20" s="77">
        <v>1</v>
      </c>
      <c r="E20" s="98">
        <v>4.57</v>
      </c>
      <c r="F20" s="77">
        <v>62</v>
      </c>
      <c r="G20" s="77">
        <v>0</v>
      </c>
      <c r="H20" s="77">
        <v>0</v>
      </c>
      <c r="I20" s="77">
        <v>0</v>
      </c>
      <c r="J20" s="77">
        <v>0</v>
      </c>
      <c r="K20" s="77">
        <v>2</v>
      </c>
      <c r="L20" s="98">
        <v>43.1</v>
      </c>
      <c r="M20" s="77">
        <v>47</v>
      </c>
      <c r="N20" s="77">
        <v>22</v>
      </c>
      <c r="O20" s="77">
        <v>22</v>
      </c>
      <c r="P20" s="77">
        <v>2</v>
      </c>
      <c r="Q20" s="77">
        <v>21</v>
      </c>
      <c r="R20" s="77">
        <v>7</v>
      </c>
      <c r="S20" s="77">
        <v>25</v>
      </c>
      <c r="T20" s="77">
        <v>193</v>
      </c>
      <c r="U20" s="77"/>
      <c r="V20" s="53">
        <f t="shared" ref="V20:V34" si="7">+(Q20-R20)/(T20-R20)*100</f>
        <v>7.5268817204301079</v>
      </c>
      <c r="W20" s="54">
        <f>IF(V20&lt;LeagueRatings!$K$21,((LeagueRatings!$K$21-V20)/LeagueRatings!$K$21)*36,(LeagueRatings!$K$21-V20)*6.48)</f>
        <v>2.6167027807306589</v>
      </c>
      <c r="X20" s="55">
        <v>-0.24</v>
      </c>
      <c r="Y20" s="55">
        <f t="shared" ref="Y20:Y32" si="8">(P20/(T20-R20))*100</f>
        <v>1.0752688172043012</v>
      </c>
      <c r="Z20" s="54">
        <f>IF(Y20&lt;LeagueRatings!$K$19,((LeagueRatings!$K$19-Y20)/LeagueRatings!$K$19)*36,(LeagueRatings!$K$19-Y20)/LeagueRatings!$K$22)</f>
        <v>18.64246651343425</v>
      </c>
      <c r="AA20" s="55">
        <v>-1.5</v>
      </c>
      <c r="AB20" s="56">
        <f>+((LeagueRatings!$I$17-E20)*5)+9.5</f>
        <v>4.9429093316940929</v>
      </c>
      <c r="AC20" s="56">
        <f t="shared" ref="AC20:AC34" si="9">IF(AB20&lt;4,4,AB20)</f>
        <v>4.9429093316940929</v>
      </c>
      <c r="AD20" s="18">
        <f t="shared" ref="AD20:AD34" si="10">IF(M20&lt;L20,((1-(M20/L20))*7)-0.07,(1-(M20/L20))*5)</f>
        <v>-0.45243619489559128</v>
      </c>
      <c r="AE20" s="57">
        <f t="shared" ref="AE20:AE34" si="11">+X20+AA20+AC20+AD20</f>
        <v>2.7504731367985014</v>
      </c>
      <c r="AF20" s="42" t="s">
        <v>459</v>
      </c>
      <c r="AG20" s="5" t="s">
        <v>95</v>
      </c>
      <c r="AH20" s="5" t="s">
        <v>23</v>
      </c>
      <c r="AI20" s="5" t="s">
        <v>79</v>
      </c>
      <c r="AJ20" s="15">
        <f>+AO20*LeagueRatings!$K$27</f>
        <v>27.160493827160494</v>
      </c>
      <c r="AK20" s="73">
        <f>F20*LeagueRatings!$K$27</f>
        <v>38.271604938271601</v>
      </c>
      <c r="AL20" s="73">
        <f>G20*LeagueRatings!$K$27</f>
        <v>0</v>
      </c>
      <c r="AM20" s="73">
        <f>T20*LeagueRatings!$K$27</f>
        <v>119.1358024691358</v>
      </c>
      <c r="AO20" s="15">
        <f t="shared" ref="AO20:AO34" si="12">ROUNDUP(L20,0)</f>
        <v>44</v>
      </c>
    </row>
    <row r="21" spans="1:41" s="13" customFormat="1" x14ac:dyDescent="0.2">
      <c r="A21" s="42" t="s">
        <v>460</v>
      </c>
      <c r="B21" s="77" t="s">
        <v>248</v>
      </c>
      <c r="C21" s="77">
        <v>6</v>
      </c>
      <c r="D21" s="77">
        <v>4</v>
      </c>
      <c r="E21" s="98">
        <v>3.54</v>
      </c>
      <c r="F21" s="77">
        <v>65</v>
      </c>
      <c r="G21" s="77">
        <v>0</v>
      </c>
      <c r="H21" s="77">
        <v>0</v>
      </c>
      <c r="I21" s="77">
        <v>0</v>
      </c>
      <c r="J21" s="77">
        <v>3</v>
      </c>
      <c r="K21" s="77">
        <v>6</v>
      </c>
      <c r="L21" s="98">
        <v>61</v>
      </c>
      <c r="M21" s="77">
        <v>61</v>
      </c>
      <c r="N21" s="77">
        <v>27</v>
      </c>
      <c r="O21" s="77">
        <v>24</v>
      </c>
      <c r="P21" s="77">
        <v>5</v>
      </c>
      <c r="Q21" s="77">
        <v>16</v>
      </c>
      <c r="R21" s="77">
        <v>0</v>
      </c>
      <c r="S21" s="77">
        <v>67</v>
      </c>
      <c r="T21" s="77">
        <v>259</v>
      </c>
      <c r="U21" s="77"/>
      <c r="V21" s="53">
        <f t="shared" si="7"/>
        <v>6.1776061776061777</v>
      </c>
      <c r="W21" s="54">
        <f>IF(V21&lt;LeagueRatings!$K$21,((LeagueRatings!$K$21-V21)/LeagueRatings!$K$21)*36,(LeagueRatings!$K$21-V21)*6.48)</f>
        <v>8.6010224697888713</v>
      </c>
      <c r="X21" s="55">
        <v>-0.74</v>
      </c>
      <c r="Y21" s="55">
        <f t="shared" si="8"/>
        <v>1.9305019305019304</v>
      </c>
      <c r="Z21" s="54">
        <f>IF(Y21&lt;LeagueRatings!$K$19,((LeagueRatings!$K$19-Y21)/LeagueRatings!$K$19)*36,(LeagueRatings!$K$19-Y21)/LeagueRatings!$K$22)</f>
        <v>4.8368607287526206</v>
      </c>
      <c r="AA21" s="55">
        <v>-0.35</v>
      </c>
      <c r="AB21" s="56">
        <f>+((LeagueRatings!$I$17-E21)*5)+9.5</f>
        <v>10.092909331694093</v>
      </c>
      <c r="AC21" s="56">
        <f t="shared" si="9"/>
        <v>10.092909331694093</v>
      </c>
      <c r="AD21" s="18">
        <f t="shared" si="10"/>
        <v>0</v>
      </c>
      <c r="AE21" s="57">
        <f t="shared" si="11"/>
        <v>9.0029093316940934</v>
      </c>
      <c r="AF21" s="42" t="s">
        <v>460</v>
      </c>
      <c r="AG21" s="8" t="s">
        <v>37</v>
      </c>
      <c r="AH21" s="8" t="s">
        <v>67</v>
      </c>
      <c r="AI21" s="8" t="s">
        <v>51</v>
      </c>
      <c r="AJ21" s="15">
        <f>+AO21*LeagueRatings!$K$27</f>
        <v>37.654320987654316</v>
      </c>
      <c r="AK21" s="73">
        <f>F21*LeagueRatings!$K$27</f>
        <v>40.123456790123456</v>
      </c>
      <c r="AL21" s="73">
        <f>G21*LeagueRatings!$K$27</f>
        <v>0</v>
      </c>
      <c r="AM21" s="73">
        <f>T21*LeagueRatings!$K$27</f>
        <v>159.87654320987653</v>
      </c>
      <c r="AO21" s="15">
        <f t="shared" si="12"/>
        <v>61</v>
      </c>
    </row>
    <row r="22" spans="1:41" s="13" customFormat="1" x14ac:dyDescent="0.2">
      <c r="A22" s="42" t="s">
        <v>744</v>
      </c>
      <c r="B22" s="77" t="s">
        <v>248</v>
      </c>
      <c r="C22" s="77">
        <v>2</v>
      </c>
      <c r="D22" s="77">
        <v>2</v>
      </c>
      <c r="E22" s="98">
        <v>2.65</v>
      </c>
      <c r="F22" s="77">
        <v>9</v>
      </c>
      <c r="G22" s="77">
        <v>9</v>
      </c>
      <c r="H22" s="77">
        <v>0</v>
      </c>
      <c r="I22" s="77">
        <v>0</v>
      </c>
      <c r="J22" s="77">
        <v>0</v>
      </c>
      <c r="K22" s="77">
        <v>0</v>
      </c>
      <c r="L22" s="98">
        <v>54.1</v>
      </c>
      <c r="M22" s="77">
        <v>55</v>
      </c>
      <c r="N22" s="77">
        <v>23</v>
      </c>
      <c r="O22" s="77">
        <v>16</v>
      </c>
      <c r="P22" s="77">
        <v>6</v>
      </c>
      <c r="Q22" s="77">
        <v>13</v>
      </c>
      <c r="R22" s="77">
        <v>0</v>
      </c>
      <c r="S22" s="77">
        <v>45</v>
      </c>
      <c r="T22" s="77">
        <v>229</v>
      </c>
      <c r="U22" s="77"/>
      <c r="V22" s="51">
        <f t="shared" si="7"/>
        <v>5.6768558951965069</v>
      </c>
      <c r="W22" s="7">
        <f>IF(V22&lt;LeagueRatings!$K$21,((LeagueRatings!$K$21-V22)/LeagueRatings!$K$21)*36,(LeagueRatings!$K$21-V22)*6.48)</f>
        <v>10.821954873302163</v>
      </c>
      <c r="X22" s="17">
        <v>-0.92</v>
      </c>
      <c r="Y22" s="17">
        <f t="shared" si="8"/>
        <v>2.6200873362445414</v>
      </c>
      <c r="Z22" s="7">
        <f>IF(Y22&lt;LeagueRatings!$K$19,((LeagueRatings!$K$19-Y22)/LeagueRatings!$K$19)*36,(LeagueRatings!$K$19-Y22)/LeagueRatings!$K$22)</f>
        <v>-3.1984691624552277</v>
      </c>
      <c r="AA22" s="17">
        <v>0.24</v>
      </c>
      <c r="AB22" s="18">
        <f>+((LeagueRatings!$I$17-E22)*5)+9.5</f>
        <v>14.542909331694094</v>
      </c>
      <c r="AC22" s="18">
        <f t="shared" si="9"/>
        <v>14.542909331694094</v>
      </c>
      <c r="AD22" s="18">
        <f t="shared" si="10"/>
        <v>-8.3179297597042456E-2</v>
      </c>
      <c r="AE22" s="4">
        <f t="shared" si="11"/>
        <v>13.779730034097053</v>
      </c>
      <c r="AF22" s="42" t="s">
        <v>744</v>
      </c>
      <c r="AG22" s="5" t="s">
        <v>22</v>
      </c>
      <c r="AH22" s="5" t="s">
        <v>63</v>
      </c>
      <c r="AI22" s="5" t="s">
        <v>76</v>
      </c>
      <c r="AJ22" s="15">
        <f>+AO22*LeagueRatings!$K$27</f>
        <v>33.950617283950614</v>
      </c>
      <c r="AK22" s="73">
        <f>F22*LeagueRatings!$K$27</f>
        <v>5.5555555555555554</v>
      </c>
      <c r="AL22" s="73">
        <f>G22*LeagueRatings!$K$27</f>
        <v>5.5555555555555554</v>
      </c>
      <c r="AM22" s="73">
        <f>T22*LeagueRatings!$K$27</f>
        <v>141.35802469135803</v>
      </c>
      <c r="AO22" s="15">
        <f t="shared" si="12"/>
        <v>55</v>
      </c>
    </row>
    <row r="23" spans="1:41" customFormat="1" x14ac:dyDescent="0.2">
      <c r="A23" s="42" t="s">
        <v>457</v>
      </c>
      <c r="B23" s="77" t="s">
        <v>248</v>
      </c>
      <c r="C23" s="77">
        <v>4</v>
      </c>
      <c r="D23" s="77">
        <v>5</v>
      </c>
      <c r="E23" s="98">
        <v>3.3</v>
      </c>
      <c r="F23" s="77">
        <v>45</v>
      </c>
      <c r="G23" s="77">
        <v>6</v>
      </c>
      <c r="H23" s="77">
        <v>0</v>
      </c>
      <c r="I23" s="77">
        <v>0</v>
      </c>
      <c r="J23" s="77">
        <v>0</v>
      </c>
      <c r="K23" s="77">
        <v>0</v>
      </c>
      <c r="L23" s="98">
        <v>87.1</v>
      </c>
      <c r="M23" s="77">
        <v>89</v>
      </c>
      <c r="N23" s="77">
        <v>38</v>
      </c>
      <c r="O23" s="77">
        <v>32</v>
      </c>
      <c r="P23" s="77">
        <v>5</v>
      </c>
      <c r="Q23" s="77">
        <v>39</v>
      </c>
      <c r="R23" s="77">
        <v>8</v>
      </c>
      <c r="S23" s="77">
        <v>44</v>
      </c>
      <c r="T23" s="77">
        <v>383</v>
      </c>
      <c r="U23" s="77"/>
      <c r="V23" s="51">
        <f t="shared" si="7"/>
        <v>8.2666666666666657</v>
      </c>
      <c r="W23" s="7">
        <f>IF(V23&lt;LeagueRatings!$K$21,((LeagueRatings!$K$21-V23)/LeagueRatings!$K$21)*36,(LeagueRatings!$K$21-V23)*6.48)</f>
        <v>-0.9707099178082188</v>
      </c>
      <c r="X23" s="17">
        <v>0.09</v>
      </c>
      <c r="Y23" s="17">
        <f t="shared" si="8"/>
        <v>1.3333333333333335</v>
      </c>
      <c r="Z23" s="7">
        <f>IF(Y23&lt;LeagueRatings!$K$19,((LeagueRatings!$K$19-Y23)/LeagueRatings!$K$19)*36,(LeagueRatings!$K$19-Y23)/LeagueRatings!$K$22)</f>
        <v>14.476658476658475</v>
      </c>
      <c r="AA23" s="17">
        <v>-1.05</v>
      </c>
      <c r="AB23" s="18">
        <f>+((LeagueRatings!$I$17-E23)*5)+9.5</f>
        <v>11.292909331694094</v>
      </c>
      <c r="AC23" s="18">
        <f t="shared" si="9"/>
        <v>11.292909331694094</v>
      </c>
      <c r="AD23" s="18">
        <f t="shared" si="10"/>
        <v>-0.10907003444316943</v>
      </c>
      <c r="AE23" s="4">
        <f t="shared" si="11"/>
        <v>10.223839297250924</v>
      </c>
      <c r="AF23" s="42" t="s">
        <v>457</v>
      </c>
      <c r="AG23" s="5" t="s">
        <v>75</v>
      </c>
      <c r="AH23" s="5" t="s">
        <v>16</v>
      </c>
      <c r="AI23" s="5" t="s">
        <v>39</v>
      </c>
      <c r="AJ23" s="15">
        <f>+AO23*LeagueRatings!$K$27</f>
        <v>54.320987654320987</v>
      </c>
      <c r="AK23" s="73">
        <f>F23*LeagueRatings!$K$27</f>
        <v>27.777777777777775</v>
      </c>
      <c r="AL23" s="73">
        <f>G23*LeagueRatings!$K$27</f>
        <v>3.7037037037037033</v>
      </c>
      <c r="AM23" s="73">
        <f>T23*LeagueRatings!$K$27</f>
        <v>236.41975308641975</v>
      </c>
      <c r="AO23" s="15">
        <f t="shared" si="12"/>
        <v>88</v>
      </c>
    </row>
    <row r="24" spans="1:41" s="13" customFormat="1" x14ac:dyDescent="0.2">
      <c r="A24" s="42" t="s">
        <v>588</v>
      </c>
      <c r="B24" s="77" t="s">
        <v>248</v>
      </c>
      <c r="C24" s="77">
        <v>12</v>
      </c>
      <c r="D24" s="77">
        <v>12</v>
      </c>
      <c r="E24" s="98">
        <v>3.57</v>
      </c>
      <c r="F24" s="77">
        <v>33</v>
      </c>
      <c r="G24" s="77">
        <v>33</v>
      </c>
      <c r="H24" s="77">
        <v>0</v>
      </c>
      <c r="I24" s="77">
        <v>0</v>
      </c>
      <c r="J24" s="77">
        <v>0</v>
      </c>
      <c r="K24" s="77">
        <v>0</v>
      </c>
      <c r="L24" s="98">
        <v>204.1</v>
      </c>
      <c r="M24" s="77">
        <v>215</v>
      </c>
      <c r="N24" s="77">
        <v>88</v>
      </c>
      <c r="O24" s="77">
        <v>81</v>
      </c>
      <c r="P24" s="77">
        <v>15</v>
      </c>
      <c r="Q24" s="77">
        <v>71</v>
      </c>
      <c r="R24" s="77">
        <v>4</v>
      </c>
      <c r="S24" s="77">
        <v>161</v>
      </c>
      <c r="T24" s="77">
        <v>876</v>
      </c>
      <c r="U24" s="77"/>
      <c r="V24" s="51">
        <f t="shared" si="7"/>
        <v>7.6834862385321099</v>
      </c>
      <c r="W24" s="7">
        <f>IF(V24&lt;LeagueRatings!$K$21,((LeagueRatings!$K$21-V24)/LeagueRatings!$K$21)*36,(LeagueRatings!$K$21-V24)*6.48)</f>
        <v>1.9221289362275154</v>
      </c>
      <c r="X24" s="17">
        <v>-0.16</v>
      </c>
      <c r="Y24" s="17">
        <f t="shared" si="8"/>
        <v>1.7201834862385321</v>
      </c>
      <c r="Z24" s="7">
        <f>IF(Y24&lt;LeagueRatings!$K$19,((LeagueRatings!$K$19-Y24)/LeagueRatings!$K$19)*36,(LeagueRatings!$K$19-Y24)/LeagueRatings!$K$22)</f>
        <v>8.2319275071568647</v>
      </c>
      <c r="AA24" s="17">
        <v>-0.56999999999999995</v>
      </c>
      <c r="AB24" s="18">
        <f>+((LeagueRatings!$I$17-E24)*5)+9.5</f>
        <v>9.9429093316940946</v>
      </c>
      <c r="AC24" s="18">
        <f t="shared" si="9"/>
        <v>9.9429093316940946</v>
      </c>
      <c r="AD24" s="18">
        <f t="shared" si="10"/>
        <v>-0.26702596766291053</v>
      </c>
      <c r="AE24" s="4">
        <f t="shared" si="11"/>
        <v>8.9458833640311841</v>
      </c>
      <c r="AF24" s="42" t="s">
        <v>588</v>
      </c>
      <c r="AG24" s="5" t="s">
        <v>37</v>
      </c>
      <c r="AH24" s="5" t="s">
        <v>61</v>
      </c>
      <c r="AI24" s="5" t="s">
        <v>21</v>
      </c>
      <c r="AJ24" s="15">
        <f>+AO24*LeagueRatings!$K$27</f>
        <v>126.5432098765432</v>
      </c>
      <c r="AK24" s="73">
        <f>F24*LeagueRatings!$K$27</f>
        <v>20.37037037037037</v>
      </c>
      <c r="AL24" s="73">
        <f>G24*LeagueRatings!$K$27</f>
        <v>20.37037037037037</v>
      </c>
      <c r="AM24" s="73">
        <f>T24*LeagueRatings!$K$27</f>
        <v>540.74074074074076</v>
      </c>
      <c r="AO24" s="15">
        <f t="shared" si="12"/>
        <v>205</v>
      </c>
    </row>
    <row r="25" spans="1:41" x14ac:dyDescent="0.2">
      <c r="A25" s="42" t="s">
        <v>458</v>
      </c>
      <c r="B25" s="77" t="s">
        <v>248</v>
      </c>
      <c r="C25" s="77">
        <v>0</v>
      </c>
      <c r="D25" s="77">
        <v>3</v>
      </c>
      <c r="E25" s="98">
        <v>1.61</v>
      </c>
      <c r="F25" s="77">
        <v>63</v>
      </c>
      <c r="G25" s="77">
        <v>0</v>
      </c>
      <c r="H25" s="77">
        <v>0</v>
      </c>
      <c r="I25" s="77">
        <v>0</v>
      </c>
      <c r="J25" s="77">
        <v>47</v>
      </c>
      <c r="K25" s="77">
        <v>51</v>
      </c>
      <c r="L25" s="98">
        <v>61.2</v>
      </c>
      <c r="M25" s="77">
        <v>30</v>
      </c>
      <c r="N25" s="77">
        <v>13</v>
      </c>
      <c r="O25" s="77">
        <v>11</v>
      </c>
      <c r="P25" s="77">
        <v>2</v>
      </c>
      <c r="Q25" s="77">
        <v>26</v>
      </c>
      <c r="R25" s="77">
        <v>0</v>
      </c>
      <c r="S25" s="77">
        <v>95</v>
      </c>
      <c r="T25" s="77">
        <v>244</v>
      </c>
      <c r="U25" s="77"/>
      <c r="V25" s="51">
        <f t="shared" si="7"/>
        <v>10.655737704918032</v>
      </c>
      <c r="W25" s="7">
        <f>IF(V25&lt;LeagueRatings!$K$21,((LeagueRatings!$K$21-V25)/LeagueRatings!$K$21)*36,(LeagueRatings!$K$21-V25)*6.48)</f>
        <v>-16.45189024567707</v>
      </c>
      <c r="X25" s="17">
        <v>1.78</v>
      </c>
      <c r="Y25" s="17">
        <f t="shared" si="8"/>
        <v>0.81967213114754101</v>
      </c>
      <c r="Z25" s="7">
        <f>IF(Y25&lt;LeagueRatings!$K$19,((LeagueRatings!$K$19-Y25)/LeagueRatings!$K$19)*36,(LeagueRatings!$K$19-Y25)/LeagueRatings!$K$22)</f>
        <v>22.76843758810972</v>
      </c>
      <c r="AA25" s="17">
        <v>-1.88</v>
      </c>
      <c r="AB25" s="18">
        <f>+((LeagueRatings!$I$17-E25)*5)+9.5</f>
        <v>19.742909331694094</v>
      </c>
      <c r="AC25" s="18">
        <f t="shared" si="9"/>
        <v>19.742909331694094</v>
      </c>
      <c r="AD25" s="18">
        <f t="shared" si="10"/>
        <v>3.4986274509803921</v>
      </c>
      <c r="AE25" s="4">
        <f t="shared" si="11"/>
        <v>23.141536782674486</v>
      </c>
      <c r="AF25" s="42" t="s">
        <v>458</v>
      </c>
      <c r="AG25" s="5" t="s">
        <v>968</v>
      </c>
      <c r="AH25" s="5" t="s">
        <v>74</v>
      </c>
      <c r="AI25" s="5" t="s">
        <v>36</v>
      </c>
      <c r="AJ25" s="15">
        <f>+AO25*LeagueRatings!$K$27</f>
        <v>38.271604938271601</v>
      </c>
      <c r="AK25" s="73">
        <f>F25*LeagueRatings!$K$27</f>
        <v>38.888888888888886</v>
      </c>
      <c r="AL25" s="73">
        <f>G25*LeagueRatings!$K$27</f>
        <v>0</v>
      </c>
      <c r="AM25" s="73">
        <f>T25*LeagueRatings!$K$27</f>
        <v>150.61728395061726</v>
      </c>
      <c r="AO25" s="15">
        <f t="shared" si="12"/>
        <v>62</v>
      </c>
    </row>
    <row r="26" spans="1:41" s="13" customFormat="1" x14ac:dyDescent="0.2">
      <c r="A26" s="42" t="s">
        <v>465</v>
      </c>
      <c r="B26" s="77" t="s">
        <v>248</v>
      </c>
      <c r="C26" s="77">
        <v>6</v>
      </c>
      <c r="D26" s="77">
        <v>12</v>
      </c>
      <c r="E26" s="98">
        <v>4.7699999999999996</v>
      </c>
      <c r="F26" s="77">
        <v>25</v>
      </c>
      <c r="G26" s="77">
        <v>25</v>
      </c>
      <c r="H26" s="77">
        <v>0</v>
      </c>
      <c r="I26" s="77">
        <v>0</v>
      </c>
      <c r="J26" s="77">
        <v>0</v>
      </c>
      <c r="K26" s="77">
        <v>0</v>
      </c>
      <c r="L26" s="98">
        <v>145.1</v>
      </c>
      <c r="M26" s="77">
        <v>165</v>
      </c>
      <c r="N26" s="77">
        <v>77</v>
      </c>
      <c r="O26" s="77">
        <v>77</v>
      </c>
      <c r="P26" s="77">
        <v>21</v>
      </c>
      <c r="Q26" s="77">
        <v>44</v>
      </c>
      <c r="R26" s="77">
        <v>2</v>
      </c>
      <c r="S26" s="77">
        <v>120</v>
      </c>
      <c r="T26" s="77">
        <v>637</v>
      </c>
      <c r="U26" s="77"/>
      <c r="V26" s="51">
        <f t="shared" si="7"/>
        <v>6.6141732283464565</v>
      </c>
      <c r="W26" s="7">
        <f>IF(V26&lt;LeagueRatings!$K$21,((LeagueRatings!$K$21-V26)/LeagueRatings!$K$21)*36,(LeagueRatings!$K$21-V26)*6.48)</f>
        <v>6.6647561443271011</v>
      </c>
      <c r="X26" s="17">
        <v>-0.56000000000000005</v>
      </c>
      <c r="Y26" s="17">
        <f t="shared" si="8"/>
        <v>3.3070866141732282</v>
      </c>
      <c r="Z26" s="7">
        <f>IF(Y26&lt;LeagueRatings!$K$19,((LeagueRatings!$K$19-Y26)/LeagueRatings!$K$19)*36,(LeagueRatings!$K$19-Y26)/LeagueRatings!$K$22)</f>
        <v>-8.8334070600725472</v>
      </c>
      <c r="AA26" s="17">
        <v>0.81</v>
      </c>
      <c r="AB26" s="18">
        <f>+((LeagueRatings!$I$17-E26)*5)+9.5</f>
        <v>3.9429093316940964</v>
      </c>
      <c r="AC26" s="18">
        <f t="shared" si="9"/>
        <v>4</v>
      </c>
      <c r="AD26" s="18">
        <f t="shared" si="10"/>
        <v>-0.68573397656788493</v>
      </c>
      <c r="AE26" s="4">
        <f t="shared" si="11"/>
        <v>3.5642660234321148</v>
      </c>
      <c r="AF26" s="42" t="s">
        <v>465</v>
      </c>
      <c r="AG26" s="5" t="s">
        <v>65</v>
      </c>
      <c r="AH26" s="5" t="s">
        <v>43</v>
      </c>
      <c r="AI26" s="5" t="s">
        <v>55</v>
      </c>
      <c r="AJ26" s="15">
        <f>+AO26*LeagueRatings!$K$27</f>
        <v>90.123456790123456</v>
      </c>
      <c r="AK26" s="73">
        <f>F26*LeagueRatings!$K$27</f>
        <v>15.432098765432098</v>
      </c>
      <c r="AL26" s="73">
        <f>G26*LeagueRatings!$K$27</f>
        <v>15.432098765432098</v>
      </c>
      <c r="AM26" s="73">
        <f>T26*LeagueRatings!$K$27</f>
        <v>393.20987654320987</v>
      </c>
      <c r="AO26" s="15">
        <f t="shared" si="12"/>
        <v>146</v>
      </c>
    </row>
    <row r="27" spans="1:41" customFormat="1" x14ac:dyDescent="0.2">
      <c r="A27" s="42" t="s">
        <v>482</v>
      </c>
      <c r="B27" s="77" t="s">
        <v>248</v>
      </c>
      <c r="C27" s="77">
        <v>0</v>
      </c>
      <c r="D27" s="77">
        <v>0</v>
      </c>
      <c r="E27" s="98">
        <v>2.2200000000000002</v>
      </c>
      <c r="F27" s="77">
        <v>22</v>
      </c>
      <c r="G27" s="77">
        <v>1</v>
      </c>
      <c r="H27" s="77">
        <v>0</v>
      </c>
      <c r="I27" s="77">
        <v>0</v>
      </c>
      <c r="J27" s="77">
        <v>0</v>
      </c>
      <c r="K27" s="77">
        <v>0</v>
      </c>
      <c r="L27" s="98">
        <v>24.1</v>
      </c>
      <c r="M27" s="77">
        <v>21</v>
      </c>
      <c r="N27" s="77">
        <v>6</v>
      </c>
      <c r="O27" s="77">
        <v>6</v>
      </c>
      <c r="P27" s="77">
        <v>0</v>
      </c>
      <c r="Q27" s="77">
        <v>4</v>
      </c>
      <c r="R27" s="77">
        <v>1</v>
      </c>
      <c r="S27" s="77">
        <v>16</v>
      </c>
      <c r="T27" s="77">
        <v>96</v>
      </c>
      <c r="U27" s="77"/>
      <c r="V27" s="51">
        <f t="shared" si="7"/>
        <v>3.1578947368421053</v>
      </c>
      <c r="W27" s="7">
        <f>IF(V27&lt;LeagueRatings!$K$21,((LeagueRatings!$K$21-V27)/LeagueRatings!$K$21)*36,(LeagueRatings!$K$21-V27)*6.48)</f>
        <v>21.994075301990758</v>
      </c>
      <c r="X27" s="17">
        <v>-2</v>
      </c>
      <c r="Y27" s="17">
        <f t="shared" si="8"/>
        <v>0</v>
      </c>
      <c r="Z27" s="7">
        <f>IF(Y27&lt;LeagueRatings!$K$19,((LeagueRatings!$K$19-Y27)/LeagueRatings!$K$19)*36,(LeagueRatings!$K$19-Y27)/LeagueRatings!$K$22)</f>
        <v>36</v>
      </c>
      <c r="AA27" s="17">
        <v>-3.26</v>
      </c>
      <c r="AB27" s="18">
        <f>+((LeagueRatings!$I$17-E27)*5)+9.5</f>
        <v>16.692909331694093</v>
      </c>
      <c r="AC27" s="18">
        <f t="shared" si="9"/>
        <v>16.692909331694093</v>
      </c>
      <c r="AD27" s="18">
        <f t="shared" si="10"/>
        <v>0.83041493775933684</v>
      </c>
      <c r="AE27" s="4">
        <f t="shared" si="11"/>
        <v>12.263324269453429</v>
      </c>
      <c r="AF27" s="42" t="s">
        <v>482</v>
      </c>
      <c r="AG27" s="5" t="s">
        <v>17</v>
      </c>
      <c r="AH27" s="5" t="s">
        <v>93</v>
      </c>
      <c r="AI27" s="5" t="s">
        <v>30</v>
      </c>
      <c r="AJ27" s="15">
        <f>+AO27*LeagueRatings!$K$27</f>
        <v>15.432098765432098</v>
      </c>
      <c r="AK27" s="73">
        <f>F27*LeagueRatings!$K$27</f>
        <v>13.580246913580247</v>
      </c>
      <c r="AL27" s="73">
        <f>G27*LeagueRatings!$K$27</f>
        <v>0.61728395061728392</v>
      </c>
      <c r="AM27" s="73">
        <f>T27*LeagueRatings!$K$27</f>
        <v>59.259259259259252</v>
      </c>
      <c r="AO27" s="15">
        <f t="shared" si="12"/>
        <v>25</v>
      </c>
    </row>
    <row r="28" spans="1:41" customFormat="1" x14ac:dyDescent="0.2">
      <c r="A28" s="42" t="s">
        <v>806</v>
      </c>
      <c r="B28" s="77" t="s">
        <v>248</v>
      </c>
      <c r="C28" s="77">
        <v>14</v>
      </c>
      <c r="D28" s="77">
        <v>10</v>
      </c>
      <c r="E28" s="98">
        <v>3.95</v>
      </c>
      <c r="F28" s="77">
        <v>31</v>
      </c>
      <c r="G28" s="77">
        <v>31</v>
      </c>
      <c r="H28" s="77">
        <v>0</v>
      </c>
      <c r="I28" s="77">
        <v>0</v>
      </c>
      <c r="J28" s="77">
        <v>0</v>
      </c>
      <c r="K28" s="77">
        <v>0</v>
      </c>
      <c r="L28" s="98">
        <v>196</v>
      </c>
      <c r="M28" s="77">
        <v>193</v>
      </c>
      <c r="N28" s="77">
        <v>90</v>
      </c>
      <c r="O28" s="77">
        <v>86</v>
      </c>
      <c r="P28" s="77">
        <v>16</v>
      </c>
      <c r="Q28" s="77">
        <v>63</v>
      </c>
      <c r="R28" s="77">
        <v>4</v>
      </c>
      <c r="S28" s="77">
        <v>179</v>
      </c>
      <c r="T28" s="77">
        <v>817</v>
      </c>
      <c r="U28" s="77"/>
      <c r="V28" s="51">
        <f t="shared" si="7"/>
        <v>7.2570725707257075</v>
      </c>
      <c r="W28" s="7">
        <f>IF(V28&lt;LeagueRatings!$K$21,((LeagueRatings!$K$21-V28)/LeagueRatings!$K$21)*36,(LeagueRatings!$K$21-V28)*6.48)</f>
        <v>3.8133628813686746</v>
      </c>
      <c r="X28" s="17">
        <v>-0.32</v>
      </c>
      <c r="Y28" s="17">
        <f t="shared" si="8"/>
        <v>1.968019680196802</v>
      </c>
      <c r="Z28" s="7">
        <f>IF(Y28&lt;LeagueRatings!$K$19,((LeagueRatings!$K$19-Y28)/LeagueRatings!$K$19)*36,(LeagueRatings!$K$19-Y28)/LeagueRatings!$K$22)</f>
        <v>4.2312302238501491</v>
      </c>
      <c r="AA28" s="17">
        <v>-0.28000000000000003</v>
      </c>
      <c r="AB28" s="18">
        <f>+((LeagueRatings!$I$17-E28)*5)+9.5</f>
        <v>8.0429093316940925</v>
      </c>
      <c r="AC28" s="18">
        <f t="shared" si="9"/>
        <v>8.0429093316940925</v>
      </c>
      <c r="AD28" s="18">
        <f t="shared" si="10"/>
        <v>3.7142857142856867E-2</v>
      </c>
      <c r="AE28" s="4">
        <f t="shared" si="11"/>
        <v>7.4800521888369493</v>
      </c>
      <c r="AF28" s="42" t="s">
        <v>806</v>
      </c>
      <c r="AG28" s="5" t="s">
        <v>59</v>
      </c>
      <c r="AH28" s="5" t="s">
        <v>33</v>
      </c>
      <c r="AI28" s="5" t="s">
        <v>33</v>
      </c>
      <c r="AJ28" s="15">
        <f>+AO28*LeagueRatings!$K$27</f>
        <v>120.98765432098764</v>
      </c>
      <c r="AK28" s="73">
        <f>F28*LeagueRatings!$K$27</f>
        <v>19.1358024691358</v>
      </c>
      <c r="AL28" s="73">
        <f>G28*LeagueRatings!$K$27</f>
        <v>19.1358024691358</v>
      </c>
      <c r="AM28" s="73">
        <f>T28*LeagueRatings!$K$27</f>
        <v>504.32098765432096</v>
      </c>
      <c r="AO28" s="15">
        <f t="shared" si="12"/>
        <v>196</v>
      </c>
    </row>
    <row r="29" spans="1:41" customFormat="1" x14ac:dyDescent="0.2">
      <c r="A29" s="42" t="s">
        <v>1100</v>
      </c>
      <c r="B29" s="77" t="s">
        <v>248</v>
      </c>
      <c r="C29" s="77">
        <v>1</v>
      </c>
      <c r="D29" s="77">
        <v>2</v>
      </c>
      <c r="E29" s="98">
        <v>2.91</v>
      </c>
      <c r="F29" s="77">
        <v>26</v>
      </c>
      <c r="G29" s="77">
        <v>0</v>
      </c>
      <c r="H29" s="77">
        <v>0</v>
      </c>
      <c r="I29" s="77">
        <v>0</v>
      </c>
      <c r="J29" s="77">
        <v>1</v>
      </c>
      <c r="K29" s="77">
        <v>1</v>
      </c>
      <c r="L29" s="98">
        <v>21.2</v>
      </c>
      <c r="M29" s="77">
        <v>15</v>
      </c>
      <c r="N29" s="77">
        <v>8</v>
      </c>
      <c r="O29" s="77">
        <v>7</v>
      </c>
      <c r="P29" s="77">
        <v>1</v>
      </c>
      <c r="Q29" s="77">
        <v>11</v>
      </c>
      <c r="R29" s="77">
        <v>1</v>
      </c>
      <c r="S29" s="77">
        <v>23</v>
      </c>
      <c r="T29" s="77">
        <v>89</v>
      </c>
      <c r="U29" s="77"/>
      <c r="V29" s="51">
        <f t="shared" si="7"/>
        <v>11.363636363636363</v>
      </c>
      <c r="W29" s="7">
        <f>IF(V29&lt;LeagueRatings!$K$21,((LeagueRatings!$K$21-V29)/LeagueRatings!$K$21)*36,(LeagueRatings!$K$21-V29)*6.48)</f>
        <v>-21.039073554171861</v>
      </c>
      <c r="X29" s="17">
        <v>2.5499999999999998</v>
      </c>
      <c r="Y29" s="17">
        <f t="shared" si="8"/>
        <v>1.1363636363636365</v>
      </c>
      <c r="Z29" s="7">
        <f>IF(Y29&lt;LeagueRatings!$K$19,((LeagueRatings!$K$19-Y29)/LeagueRatings!$K$19)*36,(LeagueRatings!$K$19-Y29)/LeagueRatings!$K$22)</f>
        <v>17.65624301987938</v>
      </c>
      <c r="AA29" s="17">
        <v>-1.41</v>
      </c>
      <c r="AB29" s="18">
        <f>+((LeagueRatings!$I$17-E29)*5)+9.5</f>
        <v>13.242909331694094</v>
      </c>
      <c r="AC29" s="18">
        <f t="shared" si="9"/>
        <v>13.242909331694094</v>
      </c>
      <c r="AD29" s="18">
        <f t="shared" si="10"/>
        <v>1.9771698113207543</v>
      </c>
      <c r="AE29" s="4">
        <f t="shared" si="11"/>
        <v>16.360079143014847</v>
      </c>
      <c r="AF29" s="42" t="s">
        <v>1100</v>
      </c>
      <c r="AG29" s="5" t="s">
        <v>34</v>
      </c>
      <c r="AH29" s="5" t="s">
        <v>35</v>
      </c>
      <c r="AI29" s="5" t="s">
        <v>58</v>
      </c>
      <c r="AJ29" s="15">
        <f>+AO29*LeagueRatings!$K$27</f>
        <v>13.580246913580247</v>
      </c>
      <c r="AK29" s="73">
        <f>F29*LeagueRatings!$K$27</f>
        <v>16.049382716049383</v>
      </c>
      <c r="AL29" s="73">
        <f>G29*LeagueRatings!$K$27</f>
        <v>0</v>
      </c>
      <c r="AM29" s="73">
        <f>T29*LeagueRatings!$K$27</f>
        <v>54.938271604938265</v>
      </c>
      <c r="AO29" s="15">
        <f t="shared" si="12"/>
        <v>22</v>
      </c>
    </row>
    <row r="30" spans="1:41" customFormat="1" x14ac:dyDescent="0.2">
      <c r="A30" s="42" t="s">
        <v>464</v>
      </c>
      <c r="B30" s="77" t="s">
        <v>248</v>
      </c>
      <c r="C30" s="77">
        <v>14</v>
      </c>
      <c r="D30" s="77">
        <v>13</v>
      </c>
      <c r="E30" s="98">
        <v>2.89</v>
      </c>
      <c r="F30" s="77">
        <v>33</v>
      </c>
      <c r="G30" s="77">
        <v>33</v>
      </c>
      <c r="H30" s="77">
        <v>4</v>
      </c>
      <c r="I30" s="77">
        <v>2</v>
      </c>
      <c r="J30" s="77">
        <v>0</v>
      </c>
      <c r="K30" s="77">
        <v>0</v>
      </c>
      <c r="L30" s="98">
        <v>221</v>
      </c>
      <c r="M30" s="77">
        <v>188</v>
      </c>
      <c r="N30" s="77">
        <v>82</v>
      </c>
      <c r="O30" s="77">
        <v>71</v>
      </c>
      <c r="P30" s="77">
        <v>22</v>
      </c>
      <c r="Q30" s="77">
        <v>51</v>
      </c>
      <c r="R30" s="77">
        <v>4</v>
      </c>
      <c r="S30" s="77">
        <v>186</v>
      </c>
      <c r="T30" s="77">
        <v>884</v>
      </c>
      <c r="U30" s="77"/>
      <c r="V30" s="51">
        <f t="shared" si="7"/>
        <v>5.3409090909090908</v>
      </c>
      <c r="W30" s="7">
        <f>IF(V30&lt;LeagueRatings!$K$21,((LeagueRatings!$K$21-V30)/LeagueRatings!$K$21)*36,(LeagueRatings!$K$21-V30)*6.48)</f>
        <v>12.311949327041187</v>
      </c>
      <c r="X30" s="17">
        <v>-1.01</v>
      </c>
      <c r="Y30" s="17">
        <f t="shared" si="8"/>
        <v>2.5</v>
      </c>
      <c r="Z30" s="7">
        <f>IF(Y30&lt;LeagueRatings!$K$19,((LeagueRatings!$K$19-Y30)/LeagueRatings!$K$19)*36,(LeagueRatings!$K$19-Y30)/LeagueRatings!$K$22)</f>
        <v>-2.213483146067416</v>
      </c>
      <c r="AA30" s="17">
        <v>0.16</v>
      </c>
      <c r="AB30" s="18">
        <f>+((LeagueRatings!$I$17-E30)*5)+9.5</f>
        <v>13.342909331694093</v>
      </c>
      <c r="AC30" s="18">
        <f t="shared" si="9"/>
        <v>13.342909331694093</v>
      </c>
      <c r="AD30" s="18">
        <f t="shared" si="10"/>
        <v>0.97524886877828076</v>
      </c>
      <c r="AE30" s="4">
        <f t="shared" si="11"/>
        <v>13.468158200472374</v>
      </c>
      <c r="AF30" s="42" t="s">
        <v>464</v>
      </c>
      <c r="AG30" s="5" t="s">
        <v>17</v>
      </c>
      <c r="AH30" s="5" t="s">
        <v>52</v>
      </c>
      <c r="AI30" s="5" t="s">
        <v>32</v>
      </c>
      <c r="AJ30" s="15">
        <f>+AO30*LeagueRatings!$K$27</f>
        <v>136.41975308641975</v>
      </c>
      <c r="AK30" s="73">
        <f>F30*LeagueRatings!$K$27</f>
        <v>20.37037037037037</v>
      </c>
      <c r="AL30" s="73">
        <f>G30*LeagueRatings!$K$27</f>
        <v>20.37037037037037</v>
      </c>
      <c r="AM30" s="73">
        <f>T30*LeagueRatings!$K$27</f>
        <v>545.67901234567898</v>
      </c>
      <c r="AO30" s="15">
        <f t="shared" si="12"/>
        <v>221</v>
      </c>
    </row>
    <row r="31" spans="1:41" customFormat="1" x14ac:dyDescent="0.2">
      <c r="A31" s="42" t="s">
        <v>1101</v>
      </c>
      <c r="B31" s="77" t="s">
        <v>248</v>
      </c>
      <c r="C31" s="77">
        <v>1</v>
      </c>
      <c r="D31" s="77">
        <v>2</v>
      </c>
      <c r="E31" s="98">
        <v>4.22</v>
      </c>
      <c r="F31" s="77">
        <v>16</v>
      </c>
      <c r="G31" s="77">
        <v>0</v>
      </c>
      <c r="H31" s="77">
        <v>0</v>
      </c>
      <c r="I31" s="77">
        <v>0</v>
      </c>
      <c r="J31" s="77">
        <v>0</v>
      </c>
      <c r="K31" s="77">
        <v>0</v>
      </c>
      <c r="L31" s="98">
        <v>10.199999999999999</v>
      </c>
      <c r="M31" s="77">
        <v>10</v>
      </c>
      <c r="N31" s="77">
        <v>5</v>
      </c>
      <c r="O31" s="77">
        <v>5</v>
      </c>
      <c r="P31" s="77">
        <v>0</v>
      </c>
      <c r="Q31" s="77">
        <v>6</v>
      </c>
      <c r="R31" s="77">
        <v>1</v>
      </c>
      <c r="S31" s="77">
        <v>13</v>
      </c>
      <c r="T31" s="77">
        <v>48</v>
      </c>
      <c r="U31" s="77"/>
      <c r="V31" s="51">
        <f t="shared" si="7"/>
        <v>10.638297872340425</v>
      </c>
      <c r="W31" s="7">
        <f>IF(V31&lt;LeagueRatings!$K$21,((LeagueRatings!$K$21-V31)/LeagueRatings!$K$21)*36,(LeagueRatings!$K$21-V31)*6.48)</f>
        <v>-16.338880130574182</v>
      </c>
      <c r="X31" s="17">
        <v>1.78</v>
      </c>
      <c r="Y31" s="17">
        <f t="shared" si="8"/>
        <v>0</v>
      </c>
      <c r="Z31" s="7">
        <f>IF(Y31&lt;LeagueRatings!$K$19,((LeagueRatings!$K$19-Y31)/LeagueRatings!$K$19)*36,(LeagueRatings!$K$19-Y31)/LeagueRatings!$K$22)</f>
        <v>36</v>
      </c>
      <c r="AA31" s="17">
        <v>-3.26</v>
      </c>
      <c r="AB31" s="18">
        <f>+((LeagueRatings!$I$17-E31)*5)+9.5</f>
        <v>6.6929093316940946</v>
      </c>
      <c r="AC31" s="18">
        <f t="shared" si="9"/>
        <v>6.6929093316940946</v>
      </c>
      <c r="AD31" s="18">
        <f t="shared" si="10"/>
        <v>6.7254901960783819E-2</v>
      </c>
      <c r="AE31" s="4">
        <f t="shared" si="11"/>
        <v>5.2801642336548786</v>
      </c>
      <c r="AF31" s="42" t="s">
        <v>1101</v>
      </c>
      <c r="AG31" s="5" t="s">
        <v>25</v>
      </c>
      <c r="AH31" s="5" t="s">
        <v>74</v>
      </c>
      <c r="AI31" s="5" t="s">
        <v>30</v>
      </c>
      <c r="AJ31" s="15">
        <f>+AO31*LeagueRatings!$K$27</f>
        <v>6.7901234567901234</v>
      </c>
      <c r="AK31" s="73">
        <f>F31*LeagueRatings!$K$27</f>
        <v>9.8765432098765427</v>
      </c>
      <c r="AL31" s="73">
        <f>G31*LeagueRatings!$K$27</f>
        <v>0</v>
      </c>
      <c r="AM31" s="73">
        <f>T31*LeagueRatings!$K$27</f>
        <v>29.629629629629626</v>
      </c>
      <c r="AO31" s="15">
        <f t="shared" si="12"/>
        <v>11</v>
      </c>
    </row>
    <row r="32" spans="1:41" s="1" customFormat="1" x14ac:dyDescent="0.2">
      <c r="A32" s="42" t="s">
        <v>462</v>
      </c>
      <c r="B32" s="77" t="s">
        <v>248</v>
      </c>
      <c r="C32" s="77">
        <v>3</v>
      </c>
      <c r="D32" s="77">
        <v>3</v>
      </c>
      <c r="E32" s="98">
        <v>2.63</v>
      </c>
      <c r="F32" s="77">
        <v>61</v>
      </c>
      <c r="G32" s="77">
        <v>0</v>
      </c>
      <c r="H32" s="77">
        <v>0</v>
      </c>
      <c r="I32" s="77">
        <v>0</v>
      </c>
      <c r="J32" s="77">
        <v>0</v>
      </c>
      <c r="K32" s="77">
        <v>1</v>
      </c>
      <c r="L32" s="98">
        <v>54.2</v>
      </c>
      <c r="M32" s="77">
        <v>46</v>
      </c>
      <c r="N32" s="77">
        <v>18</v>
      </c>
      <c r="O32" s="77">
        <v>16</v>
      </c>
      <c r="P32" s="77">
        <v>5</v>
      </c>
      <c r="Q32" s="77">
        <v>13</v>
      </c>
      <c r="R32" s="77">
        <v>1</v>
      </c>
      <c r="S32" s="77">
        <v>50</v>
      </c>
      <c r="T32" s="77">
        <v>218</v>
      </c>
      <c r="U32" s="77"/>
      <c r="V32" s="51">
        <f t="shared" si="7"/>
        <v>5.5299539170506913</v>
      </c>
      <c r="W32" s="7">
        <f>IF(V32&lt;LeagueRatings!$K$21,((LeagueRatings!$K$21-V32)/LeagueRatings!$K$21)*36,(LeagueRatings!$K$21-V32)*6.48)</f>
        <v>11.473495920536813</v>
      </c>
      <c r="X32" s="17">
        <v>-0.92</v>
      </c>
      <c r="Y32" s="17">
        <f t="shared" si="8"/>
        <v>2.3041474654377883</v>
      </c>
      <c r="Z32" s="7">
        <f>IF(Y32&lt;LeagueRatings!$K$19,((LeagueRatings!$K$19-Y32)/LeagueRatings!$K$19)*36,(LeagueRatings!$K$19-Y32)/LeagueRatings!$K$22)</f>
        <v>-0.60705224460208396</v>
      </c>
      <c r="AA32" s="17">
        <v>0.08</v>
      </c>
      <c r="AB32" s="18">
        <f>+((LeagueRatings!$I$17-E32)*5)+9.5</f>
        <v>14.642909331694094</v>
      </c>
      <c r="AC32" s="18">
        <f t="shared" si="9"/>
        <v>14.642909331694094</v>
      </c>
      <c r="AD32" s="18">
        <f t="shared" si="10"/>
        <v>0.98904059040590453</v>
      </c>
      <c r="AE32" s="4">
        <f t="shared" si="11"/>
        <v>14.791949922099999</v>
      </c>
      <c r="AF32" s="42" t="s">
        <v>462</v>
      </c>
      <c r="AG32" s="59">
        <v>15</v>
      </c>
      <c r="AH32" s="5" t="s">
        <v>63</v>
      </c>
      <c r="AI32" s="5" t="s">
        <v>16</v>
      </c>
      <c r="AJ32" s="15">
        <f>+AO32*LeagueRatings!$K$27</f>
        <v>33.950617283950614</v>
      </c>
      <c r="AK32" s="73">
        <f>F32*LeagueRatings!$K$27</f>
        <v>37.654320987654316</v>
      </c>
      <c r="AL32" s="73">
        <f>G32*LeagueRatings!$K$27</f>
        <v>0</v>
      </c>
      <c r="AM32" s="73">
        <f>T32*LeagueRatings!$K$27</f>
        <v>134.5679012345679</v>
      </c>
      <c r="AO32" s="15">
        <f t="shared" si="12"/>
        <v>55</v>
      </c>
    </row>
    <row r="33" spans="1:41" s="1" customFormat="1" x14ac:dyDescent="0.2">
      <c r="A33" s="42" t="s">
        <v>466</v>
      </c>
      <c r="B33" s="77" t="s">
        <v>248</v>
      </c>
      <c r="C33" s="77">
        <v>0</v>
      </c>
      <c r="D33" s="77">
        <v>2</v>
      </c>
      <c r="E33" s="98">
        <v>2.88</v>
      </c>
      <c r="F33" s="77">
        <v>58</v>
      </c>
      <c r="G33" s="77">
        <v>0</v>
      </c>
      <c r="H33" s="77">
        <v>0</v>
      </c>
      <c r="I33" s="77">
        <v>0</v>
      </c>
      <c r="J33" s="77">
        <v>3</v>
      </c>
      <c r="K33" s="77">
        <v>5</v>
      </c>
      <c r="L33" s="98">
        <v>50</v>
      </c>
      <c r="M33" s="77">
        <v>33</v>
      </c>
      <c r="N33" s="77">
        <v>17</v>
      </c>
      <c r="O33" s="77">
        <v>16</v>
      </c>
      <c r="P33" s="77">
        <v>2</v>
      </c>
      <c r="Q33" s="77">
        <v>27</v>
      </c>
      <c r="R33" s="77">
        <v>1</v>
      </c>
      <c r="S33" s="77">
        <v>62</v>
      </c>
      <c r="T33" s="77">
        <v>205</v>
      </c>
      <c r="U33" s="77"/>
      <c r="V33" s="51">
        <f t="shared" si="7"/>
        <v>12.745098039215685</v>
      </c>
      <c r="W33" s="7">
        <f>IF(V33&lt;LeagueRatings!$K$21,((LeagueRatings!$K$21-V33)/LeagueRatings!$K$21)*36,(LeagueRatings!$K$21-V33)*6.48)</f>
        <v>-29.990945211925869</v>
      </c>
      <c r="X33" s="17">
        <v>4.18</v>
      </c>
      <c r="Y33" s="17">
        <f t="shared" ref="Y33:Y34" si="13">(P33/(T33-R33))*100</f>
        <v>0.98039215686274506</v>
      </c>
      <c r="Z33" s="7">
        <f>IF(Y33&lt;LeagueRatings!$K$19,((LeagueRatings!$K$19-Y33)/LeagueRatings!$K$19)*36,(LeagueRatings!$K$19-Y33)/LeagueRatings!$K$22)</f>
        <v>20.17401358577829</v>
      </c>
      <c r="AA33" s="17">
        <v>-1.59</v>
      </c>
      <c r="AB33" s="18">
        <f>+((LeagueRatings!$I$17-E33)*5)+9.5</f>
        <v>13.392909331694094</v>
      </c>
      <c r="AC33" s="18">
        <f t="shared" si="9"/>
        <v>13.392909331694094</v>
      </c>
      <c r="AD33" s="18">
        <f t="shared" si="10"/>
        <v>2.31</v>
      </c>
      <c r="AE33" s="4">
        <f t="shared" si="11"/>
        <v>18.292909331694094</v>
      </c>
      <c r="AF33" s="42" t="s">
        <v>466</v>
      </c>
      <c r="AG33" s="59">
        <v>18</v>
      </c>
      <c r="AH33" s="5" t="s">
        <v>94</v>
      </c>
      <c r="AI33" s="5" t="s">
        <v>87</v>
      </c>
      <c r="AJ33" s="15">
        <f>+AO33*LeagueRatings!$K$27</f>
        <v>30.864197530864196</v>
      </c>
      <c r="AK33" s="73">
        <f>F33*LeagueRatings!$K$27</f>
        <v>35.802469135802468</v>
      </c>
      <c r="AL33" s="73">
        <f>G33*LeagueRatings!$K$27</f>
        <v>0</v>
      </c>
      <c r="AM33" s="73">
        <f>T33*LeagueRatings!$K$27</f>
        <v>126.5432098765432</v>
      </c>
      <c r="AO33" s="15">
        <f t="shared" si="12"/>
        <v>50</v>
      </c>
    </row>
    <row r="34" spans="1:41" s="1" customFormat="1" x14ac:dyDescent="0.2">
      <c r="A34" s="42" t="s">
        <v>463</v>
      </c>
      <c r="B34" s="77" t="s">
        <v>248</v>
      </c>
      <c r="C34" s="77">
        <v>11</v>
      </c>
      <c r="D34" s="77">
        <v>11</v>
      </c>
      <c r="E34" s="98">
        <v>2.78</v>
      </c>
      <c r="F34" s="77">
        <v>35</v>
      </c>
      <c r="G34" s="77">
        <v>24</v>
      </c>
      <c r="H34" s="77">
        <v>1</v>
      </c>
      <c r="I34" s="77">
        <v>0</v>
      </c>
      <c r="J34" s="77">
        <v>0</v>
      </c>
      <c r="K34" s="77">
        <v>0</v>
      </c>
      <c r="L34" s="98">
        <v>171.2</v>
      </c>
      <c r="M34" s="77">
        <v>151</v>
      </c>
      <c r="N34" s="77">
        <v>58</v>
      </c>
      <c r="O34" s="77">
        <v>53</v>
      </c>
      <c r="P34" s="77">
        <v>16</v>
      </c>
      <c r="Q34" s="77">
        <v>45</v>
      </c>
      <c r="R34" s="77">
        <v>1</v>
      </c>
      <c r="S34" s="77">
        <v>170</v>
      </c>
      <c r="T34" s="77">
        <v>694</v>
      </c>
      <c r="U34" s="77"/>
      <c r="V34" s="51">
        <f t="shared" si="7"/>
        <v>6.3492063492063489</v>
      </c>
      <c r="W34" s="7">
        <f>IF(V34&lt;LeagueRatings!$K$21,((LeagueRatings!$K$21-V34)/LeagueRatings!$K$21)*36,(LeagueRatings!$K$21-V34)*6.48)</f>
        <v>7.8399397606163408</v>
      </c>
      <c r="X34" s="17">
        <v>-0.65</v>
      </c>
      <c r="Y34" s="17">
        <f t="shared" si="13"/>
        <v>2.3088023088023086</v>
      </c>
      <c r="Z34" s="7">
        <f>IF(Y34&lt;LeagueRatings!$K$19,((LeagueRatings!$K$19-Y34)/LeagueRatings!$K$19)*36,(LeagueRatings!$K$19-Y34)/LeagueRatings!$K$22)</f>
        <v>-0.64523242051331853</v>
      </c>
      <c r="AA34" s="17">
        <v>0.08</v>
      </c>
      <c r="AB34" s="18">
        <f>+((LeagueRatings!$I$17-E34)*5)+9.5</f>
        <v>13.892909331694096</v>
      </c>
      <c r="AC34" s="18">
        <f t="shared" si="9"/>
        <v>13.892909331694096</v>
      </c>
      <c r="AD34" s="18">
        <f t="shared" si="10"/>
        <v>0.7559345794392518</v>
      </c>
      <c r="AE34" s="4">
        <f t="shared" si="11"/>
        <v>14.078843911133347</v>
      </c>
      <c r="AF34" s="42" t="s">
        <v>463</v>
      </c>
      <c r="AG34" s="59">
        <v>14</v>
      </c>
      <c r="AH34" s="5" t="s">
        <v>21</v>
      </c>
      <c r="AI34" s="5" t="s">
        <v>16</v>
      </c>
      <c r="AJ34" s="15">
        <f>+AO34*LeagueRatings!$K$27</f>
        <v>106.17283950617283</v>
      </c>
      <c r="AK34" s="73">
        <f>F34*LeagueRatings!$K$27</f>
        <v>21.604938271604937</v>
      </c>
      <c r="AL34" s="73">
        <f>G34*LeagueRatings!$K$27</f>
        <v>14.814814814814813</v>
      </c>
      <c r="AM34" s="73">
        <f>T34*LeagueRatings!$K$27</f>
        <v>428.39506172839504</v>
      </c>
      <c r="AO34" s="15">
        <f t="shared" si="12"/>
        <v>172</v>
      </c>
    </row>
    <row r="35" spans="1:41" s="1" customFormat="1" x14ac:dyDescent="0.2">
      <c r="A35"/>
      <c r="B35" s="77"/>
      <c r="C35" s="77"/>
      <c r="D35" s="77"/>
      <c r="E35" s="98"/>
      <c r="F35" s="77"/>
      <c r="G35" s="77"/>
      <c r="H35" s="77"/>
      <c r="I35" s="77"/>
      <c r="J35" s="77"/>
      <c r="K35" s="77"/>
      <c r="L35" s="98"/>
      <c r="M35" s="77"/>
      <c r="N35" s="77"/>
      <c r="O35" s="77"/>
      <c r="P35" s="77"/>
      <c r="Q35" s="77"/>
      <c r="R35" s="77"/>
      <c r="S35" s="77"/>
      <c r="T35" s="77"/>
      <c r="U35" s="77"/>
      <c r="V35" s="51"/>
      <c r="W35" s="7"/>
      <c r="X35" s="17"/>
      <c r="Y35" s="17"/>
      <c r="Z35" s="7"/>
      <c r="AA35" s="17"/>
      <c r="AB35" s="18"/>
      <c r="AC35" s="18"/>
      <c r="AD35" s="18"/>
      <c r="AE35" s="4"/>
      <c r="AF35"/>
      <c r="AG35" s="59"/>
      <c r="AH35" s="5"/>
      <c r="AI35" s="5"/>
      <c r="AJ35" s="15"/>
      <c r="AK35" s="73"/>
      <c r="AL35" s="73"/>
      <c r="AM35" s="73"/>
      <c r="AO35" s="15"/>
    </row>
    <row r="36" spans="1:41" s="125" customFormat="1" x14ac:dyDescent="0.2">
      <c r="A36" s="70" t="s">
        <v>151</v>
      </c>
      <c r="B36" s="71" t="s">
        <v>245</v>
      </c>
      <c r="C36" s="72" t="s">
        <v>105</v>
      </c>
      <c r="D36" s="71" t="s">
        <v>106</v>
      </c>
      <c r="E36" s="72" t="s">
        <v>107</v>
      </c>
      <c r="F36" s="71" t="s">
        <v>153</v>
      </c>
      <c r="G36" s="71" t="s">
        <v>108</v>
      </c>
      <c r="H36" s="71" t="s">
        <v>109</v>
      </c>
      <c r="I36" s="73" t="s">
        <v>434</v>
      </c>
      <c r="J36" s="73" t="s">
        <v>110</v>
      </c>
      <c r="K36" s="73" t="s">
        <v>246</v>
      </c>
      <c r="L36" s="72" t="s">
        <v>111</v>
      </c>
      <c r="M36" s="71" t="s">
        <v>112</v>
      </c>
      <c r="N36" s="71" t="s">
        <v>113</v>
      </c>
      <c r="O36" s="71" t="s">
        <v>114</v>
      </c>
      <c r="P36" s="71" t="s">
        <v>115</v>
      </c>
      <c r="Q36" s="71" t="s">
        <v>116</v>
      </c>
      <c r="R36" s="71" t="s">
        <v>118</v>
      </c>
      <c r="S36" s="71" t="s">
        <v>117</v>
      </c>
      <c r="T36" s="71" t="s">
        <v>156</v>
      </c>
      <c r="U36" s="71"/>
      <c r="V36" s="118" t="s">
        <v>2</v>
      </c>
      <c r="W36" s="119" t="s">
        <v>3</v>
      </c>
      <c r="X36" s="120" t="s">
        <v>4</v>
      </c>
      <c r="Y36" s="121" t="s">
        <v>5</v>
      </c>
      <c r="Z36" s="119" t="s">
        <v>6</v>
      </c>
      <c r="AA36" s="120" t="s">
        <v>7</v>
      </c>
      <c r="AB36" s="122" t="s">
        <v>8</v>
      </c>
      <c r="AC36" s="122" t="s">
        <v>101</v>
      </c>
      <c r="AD36" s="122" t="s">
        <v>9</v>
      </c>
      <c r="AE36" s="123" t="s">
        <v>10</v>
      </c>
      <c r="AF36" s="70" t="s">
        <v>151</v>
      </c>
      <c r="AG36" s="8" t="s">
        <v>11</v>
      </c>
      <c r="AH36" s="8" t="s">
        <v>12</v>
      </c>
      <c r="AI36" s="8" t="s">
        <v>13</v>
      </c>
      <c r="AJ36" s="15"/>
      <c r="AK36" s="73"/>
      <c r="AL36" s="73"/>
      <c r="AM36" s="73"/>
      <c r="AO36" s="15"/>
    </row>
    <row r="37" spans="1:41" s="125" customFormat="1" x14ac:dyDescent="0.2">
      <c r="A37" s="70"/>
      <c r="B37" s="71"/>
      <c r="C37" s="72"/>
      <c r="D37" s="71"/>
      <c r="E37" s="72"/>
      <c r="F37" s="71"/>
      <c r="G37" s="71"/>
      <c r="H37" s="71"/>
      <c r="I37" s="73"/>
      <c r="J37" s="73"/>
      <c r="K37" s="73"/>
      <c r="L37" s="72"/>
      <c r="M37" s="71"/>
      <c r="N37" s="71"/>
      <c r="O37" s="71"/>
      <c r="P37" s="71"/>
      <c r="Q37" s="71"/>
      <c r="R37" s="71"/>
      <c r="S37" s="71"/>
      <c r="T37" s="71"/>
      <c r="U37" s="71"/>
      <c r="V37" s="118"/>
      <c r="W37" s="119"/>
      <c r="X37" s="120"/>
      <c r="Y37" s="121"/>
      <c r="Z37" s="119"/>
      <c r="AA37" s="120"/>
      <c r="AB37" s="122"/>
      <c r="AC37" s="122"/>
      <c r="AD37" s="122"/>
      <c r="AE37" s="123"/>
      <c r="AF37" s="70"/>
      <c r="AG37" s="8"/>
      <c r="AH37" s="8"/>
      <c r="AI37" s="8"/>
      <c r="AJ37" s="15"/>
      <c r="AK37" s="73"/>
      <c r="AL37" s="73"/>
      <c r="AM37" s="73"/>
      <c r="AO37" s="15"/>
    </row>
    <row r="38" spans="1:41" customFormat="1" x14ac:dyDescent="0.2">
      <c r="A38" s="42" t="s">
        <v>484</v>
      </c>
      <c r="B38" s="77" t="s">
        <v>249</v>
      </c>
      <c r="C38" s="77">
        <v>10</v>
      </c>
      <c r="D38" s="77">
        <v>5</v>
      </c>
      <c r="E38" s="98">
        <v>2.5299999999999998</v>
      </c>
      <c r="F38" s="77">
        <v>25</v>
      </c>
      <c r="G38" s="77">
        <v>25</v>
      </c>
      <c r="H38" s="77">
        <v>1</v>
      </c>
      <c r="I38" s="77">
        <v>1</v>
      </c>
      <c r="J38" s="77">
        <v>0</v>
      </c>
      <c r="K38" s="77">
        <v>0</v>
      </c>
      <c r="L38" s="98">
        <v>156.19999999999999</v>
      </c>
      <c r="M38" s="77">
        <v>114</v>
      </c>
      <c r="N38" s="77">
        <v>46</v>
      </c>
      <c r="O38" s="77">
        <v>44</v>
      </c>
      <c r="P38" s="77">
        <v>5</v>
      </c>
      <c r="Q38" s="77">
        <v>41</v>
      </c>
      <c r="R38" s="77">
        <v>2</v>
      </c>
      <c r="S38" s="77">
        <v>167</v>
      </c>
      <c r="T38" s="77">
        <v>614</v>
      </c>
      <c r="U38" s="77"/>
      <c r="V38" s="51">
        <f t="shared" ref="V38:V51" si="14">+(Q38-R38)/(T38-R38)*100</f>
        <v>6.3725490196078427</v>
      </c>
      <c r="W38" s="7">
        <f>IF(V38&lt;LeagueRatings!$K$21,((LeagueRatings!$K$21-V38)/LeagueRatings!$K$21)*36,(LeagueRatings!$K$21-V38)*6.48)</f>
        <v>7.736410127383313</v>
      </c>
      <c r="X38" s="17">
        <v>-0.65</v>
      </c>
      <c r="Y38" s="17">
        <f t="shared" ref="Y38:Y51" si="15">(P38/(T38-R38))*100</f>
        <v>0.81699346405228768</v>
      </c>
      <c r="Z38" s="7">
        <f>IF(Y38&lt;LeagueRatings!$K$19,((LeagueRatings!$K$19-Y38)/LeagueRatings!$K$19)*36,(LeagueRatings!$K$19-Y38)/LeagueRatings!$K$22)</f>
        <v>22.811677988148574</v>
      </c>
      <c r="AA38" s="17">
        <v>-1.88</v>
      </c>
      <c r="AB38" s="18">
        <f>+((LeagueRatings!$I$17-E38)*5)+9.5</f>
        <v>15.142909331694096</v>
      </c>
      <c r="AC38" s="18">
        <f t="shared" ref="AC38:AC51" si="16">IF(AB38&lt;4,4,AB38)</f>
        <v>15.142909331694096</v>
      </c>
      <c r="AD38" s="18">
        <f t="shared" ref="AD38:AD51" si="17">IF(M38&lt;L38,((1-(M38/L38))*7)-0.07,(1-(M38/L38))*5)</f>
        <v>1.8211651728553131</v>
      </c>
      <c r="AE38" s="4">
        <f t="shared" ref="AE38:AE51" si="18">+X38+AA38+AC38+AD38</f>
        <v>14.434074504549409</v>
      </c>
      <c r="AF38" s="42" t="s">
        <v>484</v>
      </c>
      <c r="AG38" s="5" t="s">
        <v>22</v>
      </c>
      <c r="AH38" s="5" t="s">
        <v>21</v>
      </c>
      <c r="AI38" s="5" t="s">
        <v>36</v>
      </c>
      <c r="AJ38" s="15">
        <f>+AO38*LeagueRatings!$K$27</f>
        <v>96.913580246913568</v>
      </c>
      <c r="AK38" s="73">
        <f>F38*LeagueRatings!$K$27</f>
        <v>15.432098765432098</v>
      </c>
      <c r="AL38" s="73">
        <f>G38*LeagueRatings!$K$27</f>
        <v>15.432098765432098</v>
      </c>
      <c r="AM38" s="73">
        <f>T38*LeagueRatings!$K$27</f>
        <v>379.0123456790123</v>
      </c>
      <c r="AO38" s="15">
        <f t="shared" ref="AO38:AO51" si="19">ROUNDUP(L38,0)</f>
        <v>157</v>
      </c>
    </row>
    <row r="39" spans="1:41" s="13" customFormat="1" x14ac:dyDescent="0.2">
      <c r="A39" s="42" t="s">
        <v>724</v>
      </c>
      <c r="B39" s="77" t="s">
        <v>249</v>
      </c>
      <c r="C39" s="77">
        <v>2</v>
      </c>
      <c r="D39" s="77">
        <v>1</v>
      </c>
      <c r="E39" s="98">
        <v>3.98</v>
      </c>
      <c r="F39" s="77">
        <v>4</v>
      </c>
      <c r="G39" s="77">
        <v>4</v>
      </c>
      <c r="H39" s="77">
        <v>0</v>
      </c>
      <c r="I39" s="77">
        <v>0</v>
      </c>
      <c r="J39" s="77">
        <v>0</v>
      </c>
      <c r="K39" s="77">
        <v>0</v>
      </c>
      <c r="L39" s="98">
        <v>20.100000000000001</v>
      </c>
      <c r="M39" s="77">
        <v>22</v>
      </c>
      <c r="N39" s="77">
        <v>9</v>
      </c>
      <c r="O39" s="77">
        <v>9</v>
      </c>
      <c r="P39" s="77">
        <v>2</v>
      </c>
      <c r="Q39" s="77">
        <v>7</v>
      </c>
      <c r="R39" s="77">
        <v>0</v>
      </c>
      <c r="S39" s="77">
        <v>8</v>
      </c>
      <c r="T39" s="77">
        <v>87</v>
      </c>
      <c r="U39" s="77"/>
      <c r="V39" s="51">
        <f t="shared" si="14"/>
        <v>8.0459770114942533</v>
      </c>
      <c r="W39" s="7">
        <f>IF(V39&lt;LeagueRatings!$K$21,((LeagueRatings!$K$21-V39)/LeagueRatings!$K$21)*36,(LeagueRatings!$K$21-V39)*6.48)</f>
        <v>0.31440642078104941</v>
      </c>
      <c r="X39" s="17">
        <v>0</v>
      </c>
      <c r="Y39" s="17">
        <f t="shared" si="15"/>
        <v>2.2988505747126435</v>
      </c>
      <c r="Z39" s="7">
        <f>IF(Y39&lt;LeagueRatings!$K$19,((LeagueRatings!$K$19-Y39)/LeagueRatings!$K$19)*36,(LeagueRatings!$K$19-Y39)/LeagueRatings!$K$22)</f>
        <v>-0.56360583753067217</v>
      </c>
      <c r="AA39" s="17">
        <v>0.08</v>
      </c>
      <c r="AB39" s="18">
        <f>+((LeagueRatings!$I$17-E39)*5)+9.5</f>
        <v>7.8929093316940939</v>
      </c>
      <c r="AC39" s="18">
        <f t="shared" si="16"/>
        <v>7.8929093316940939</v>
      </c>
      <c r="AD39" s="18">
        <f t="shared" si="17"/>
        <v>-0.47263681592039752</v>
      </c>
      <c r="AE39" s="4">
        <f t="shared" si="18"/>
        <v>7.5002725157736965</v>
      </c>
      <c r="AF39" s="42" t="s">
        <v>724</v>
      </c>
      <c r="AG39" s="8" t="s">
        <v>59</v>
      </c>
      <c r="AH39" s="8" t="s">
        <v>48</v>
      </c>
      <c r="AI39" s="8" t="s">
        <v>16</v>
      </c>
      <c r="AJ39" s="15">
        <f>+AO39*LeagueRatings!$K$27</f>
        <v>12.962962962962962</v>
      </c>
      <c r="AK39" s="73">
        <f>F39*LeagueRatings!$K$27</f>
        <v>2.4691358024691357</v>
      </c>
      <c r="AL39" s="73">
        <f>G39*LeagueRatings!$K$27</f>
        <v>2.4691358024691357</v>
      </c>
      <c r="AM39" s="73">
        <f>T39*LeagueRatings!$K$27</f>
        <v>53.703703703703702</v>
      </c>
      <c r="AO39" s="15">
        <f t="shared" si="19"/>
        <v>21</v>
      </c>
    </row>
    <row r="40" spans="1:41" customFormat="1" x14ac:dyDescent="0.2">
      <c r="A40" s="42" t="s">
        <v>474</v>
      </c>
      <c r="B40" s="77" t="s">
        <v>249</v>
      </c>
      <c r="C40" s="77">
        <v>5</v>
      </c>
      <c r="D40" s="77">
        <v>2</v>
      </c>
      <c r="E40" s="98">
        <v>3.78</v>
      </c>
      <c r="F40" s="77">
        <v>73</v>
      </c>
      <c r="G40" s="77">
        <v>0</v>
      </c>
      <c r="H40" s="77">
        <v>0</v>
      </c>
      <c r="I40" s="77">
        <v>0</v>
      </c>
      <c r="J40" s="77">
        <v>0</v>
      </c>
      <c r="K40" s="77">
        <v>1</v>
      </c>
      <c r="L40" s="98">
        <v>69</v>
      </c>
      <c r="M40" s="77">
        <v>59</v>
      </c>
      <c r="N40" s="77">
        <v>32</v>
      </c>
      <c r="O40" s="77">
        <v>29</v>
      </c>
      <c r="P40" s="77">
        <v>4</v>
      </c>
      <c r="Q40" s="77">
        <v>27</v>
      </c>
      <c r="R40" s="77">
        <v>2</v>
      </c>
      <c r="S40" s="77">
        <v>70</v>
      </c>
      <c r="T40" s="77">
        <v>292</v>
      </c>
      <c r="U40" s="77"/>
      <c r="V40" s="51">
        <f t="shared" si="14"/>
        <v>8.6206896551724146</v>
      </c>
      <c r="W40" s="7">
        <f>IF(V40&lt;LeagueRatings!$K$21,((LeagueRatings!$K$21-V40)/LeagueRatings!$K$21)*36,(LeagueRatings!$K$21-V40)*6.48)</f>
        <v>-3.2647788833254716</v>
      </c>
      <c r="X40" s="17">
        <v>0.27</v>
      </c>
      <c r="Y40" s="17">
        <f t="shared" si="15"/>
        <v>1.3793103448275863</v>
      </c>
      <c r="Z40" s="7">
        <f>IF(Y40&lt;LeagueRatings!$K$19,((LeagueRatings!$K$19-Y40)/LeagueRatings!$K$19)*36,(LeagueRatings!$K$19-Y40)/LeagueRatings!$K$22)</f>
        <v>13.734474286198422</v>
      </c>
      <c r="AA40" s="17">
        <v>-1.05</v>
      </c>
      <c r="AB40" s="18">
        <f>+((LeagueRatings!$I$17-E40)*5)+9.5</f>
        <v>8.8929093316940957</v>
      </c>
      <c r="AC40" s="18">
        <f t="shared" si="16"/>
        <v>8.8929093316940957</v>
      </c>
      <c r="AD40" s="18">
        <f t="shared" si="17"/>
        <v>0.94449275362318819</v>
      </c>
      <c r="AE40" s="4">
        <f t="shared" si="18"/>
        <v>9.0574020853172854</v>
      </c>
      <c r="AF40" s="42" t="s">
        <v>474</v>
      </c>
      <c r="AG40" s="8" t="s">
        <v>37</v>
      </c>
      <c r="AH40" s="8" t="s">
        <v>76</v>
      </c>
      <c r="AI40" s="8" t="s">
        <v>39</v>
      </c>
      <c r="AJ40" s="15">
        <f>+AO40*LeagueRatings!$K$27</f>
        <v>42.592592592592588</v>
      </c>
      <c r="AK40" s="73">
        <f>F40*LeagueRatings!$K$27</f>
        <v>45.061728395061728</v>
      </c>
      <c r="AL40" s="73">
        <f>G40*LeagueRatings!$K$27</f>
        <v>0</v>
      </c>
      <c r="AM40" s="73">
        <f>T40*LeagueRatings!$K$27</f>
        <v>180.24691358024691</v>
      </c>
      <c r="AO40" s="15">
        <f t="shared" si="19"/>
        <v>69</v>
      </c>
    </row>
    <row r="41" spans="1:41" x14ac:dyDescent="0.2">
      <c r="A41" s="42" t="s">
        <v>1107</v>
      </c>
      <c r="B41" s="77" t="s">
        <v>249</v>
      </c>
      <c r="C41" s="77">
        <v>7</v>
      </c>
      <c r="D41" s="77">
        <v>2</v>
      </c>
      <c r="E41" s="98">
        <v>2.46</v>
      </c>
      <c r="F41" s="77">
        <v>13</v>
      </c>
      <c r="G41" s="77">
        <v>13</v>
      </c>
      <c r="H41" s="77">
        <v>0</v>
      </c>
      <c r="I41" s="77">
        <v>0</v>
      </c>
      <c r="J41" s="77">
        <v>0</v>
      </c>
      <c r="K41" s="77">
        <v>0</v>
      </c>
      <c r="L41" s="98">
        <v>80.099999999999994</v>
      </c>
      <c r="M41" s="77">
        <v>72</v>
      </c>
      <c r="N41" s="77">
        <v>24</v>
      </c>
      <c r="O41" s="77">
        <v>22</v>
      </c>
      <c r="P41" s="77">
        <v>4</v>
      </c>
      <c r="Q41" s="77">
        <v>15</v>
      </c>
      <c r="R41" s="77">
        <v>2</v>
      </c>
      <c r="S41" s="77">
        <v>47</v>
      </c>
      <c r="T41" s="77">
        <v>321</v>
      </c>
      <c r="U41" s="77"/>
      <c r="V41" s="51">
        <f t="shared" si="14"/>
        <v>4.0752351097178678</v>
      </c>
      <c r="W41" s="7">
        <f>IF(V41&lt;LeagueRatings!$K$21,((LeagueRatings!$K$21-V41)/LeagueRatings!$K$21)*36,(LeagueRatings!$K$21-V41)*6.48)</f>
        <v>17.925478576759236</v>
      </c>
      <c r="X41" s="17">
        <v>-1.59</v>
      </c>
      <c r="Y41" s="17">
        <f t="shared" si="15"/>
        <v>1.2539184952978055</v>
      </c>
      <c r="Z41" s="7">
        <f>IF(Y41&lt;LeagueRatings!$K$19,((LeagueRatings!$K$19-Y41)/LeagueRatings!$K$19)*36,(LeagueRatings!$K$19-Y41)/LeagueRatings!$K$22)</f>
        <v>15.758612987453112</v>
      </c>
      <c r="AA41" s="17">
        <v>-1.23</v>
      </c>
      <c r="AB41" s="18">
        <f>+((LeagueRatings!$I$17-E41)*5)+9.5</f>
        <v>15.492909331694094</v>
      </c>
      <c r="AC41" s="18">
        <f t="shared" si="16"/>
        <v>15.492909331694094</v>
      </c>
      <c r="AD41" s="18">
        <f t="shared" si="17"/>
        <v>0.63786516853932529</v>
      </c>
      <c r="AE41" s="4">
        <f t="shared" si="18"/>
        <v>13.310774500233418</v>
      </c>
      <c r="AF41" s="42" t="s">
        <v>1107</v>
      </c>
      <c r="AG41" s="8" t="s">
        <v>17</v>
      </c>
      <c r="AH41" s="8" t="s">
        <v>58</v>
      </c>
      <c r="AI41" s="8" t="s">
        <v>53</v>
      </c>
      <c r="AJ41" s="15">
        <f>+AO41*LeagueRatings!$K$27</f>
        <v>50</v>
      </c>
      <c r="AK41" s="73">
        <f>F41*LeagueRatings!$K$27</f>
        <v>8.0246913580246915</v>
      </c>
      <c r="AL41" s="73">
        <f>G41*LeagueRatings!$K$27</f>
        <v>8.0246913580246915</v>
      </c>
      <c r="AM41" s="73">
        <f>T41*LeagueRatings!$K$27</f>
        <v>198.14814814814812</v>
      </c>
      <c r="AO41" s="15">
        <f t="shared" si="19"/>
        <v>81</v>
      </c>
    </row>
    <row r="42" spans="1:41" customFormat="1" x14ac:dyDescent="0.2">
      <c r="A42" s="42" t="s">
        <v>490</v>
      </c>
      <c r="B42" s="77" t="s">
        <v>249</v>
      </c>
      <c r="C42" s="77">
        <v>6</v>
      </c>
      <c r="D42" s="77">
        <v>15</v>
      </c>
      <c r="E42" s="98">
        <v>6.33</v>
      </c>
      <c r="F42" s="77">
        <v>28</v>
      </c>
      <c r="G42" s="77">
        <v>27</v>
      </c>
      <c r="H42" s="77">
        <v>0</v>
      </c>
      <c r="I42" s="77">
        <v>0</v>
      </c>
      <c r="J42" s="77">
        <v>0</v>
      </c>
      <c r="K42" s="77">
        <v>0</v>
      </c>
      <c r="L42" s="98">
        <v>140.19999999999999</v>
      </c>
      <c r="M42" s="77">
        <v>168</v>
      </c>
      <c r="N42" s="77">
        <v>105</v>
      </c>
      <c r="O42" s="77">
        <v>99</v>
      </c>
      <c r="P42" s="77">
        <v>18</v>
      </c>
      <c r="Q42" s="77">
        <v>63</v>
      </c>
      <c r="R42" s="77">
        <v>3</v>
      </c>
      <c r="S42" s="77">
        <v>123</v>
      </c>
      <c r="T42" s="77">
        <v>633</v>
      </c>
      <c r="U42" s="77"/>
      <c r="V42" s="53">
        <f t="shared" si="14"/>
        <v>9.5238095238095237</v>
      </c>
      <c r="W42" s="54">
        <f>IF(V42&lt;LeagueRatings!$K$21,((LeagueRatings!$K$21-V42)/LeagueRatings!$K$21)*36,(LeagueRatings!$K$21-V42)*6.48)</f>
        <v>-9.1169956320939392</v>
      </c>
      <c r="X42" s="55">
        <v>0.87</v>
      </c>
      <c r="Y42" s="55">
        <f t="shared" si="15"/>
        <v>2.8571428571428572</v>
      </c>
      <c r="Z42" s="54">
        <f>IF(Y42&lt;LeagueRatings!$K$19,((LeagueRatings!$K$19-Y42)/LeagueRatings!$K$19)*36,(LeagueRatings!$K$19-Y42)/LeagueRatings!$K$22)</f>
        <v>-5.1428571428571441</v>
      </c>
      <c r="AA42" s="55">
        <v>0.42</v>
      </c>
      <c r="AB42" s="56">
        <f>+((LeagueRatings!$I$17-E42)*5)+9.5</f>
        <v>-3.8570906683059061</v>
      </c>
      <c r="AC42" s="56">
        <f t="shared" si="16"/>
        <v>4</v>
      </c>
      <c r="AD42" s="18">
        <f t="shared" si="17"/>
        <v>-0.99144079885877368</v>
      </c>
      <c r="AE42" s="57">
        <f t="shared" si="18"/>
        <v>4.2985592011412264</v>
      </c>
      <c r="AF42" s="42" t="s">
        <v>490</v>
      </c>
      <c r="AG42" s="8" t="s">
        <v>20</v>
      </c>
      <c r="AH42" s="8" t="s">
        <v>55</v>
      </c>
      <c r="AI42" s="8" t="s">
        <v>27</v>
      </c>
      <c r="AJ42" s="15">
        <f>+AO42*LeagueRatings!$K$27</f>
        <v>87.037037037037038</v>
      </c>
      <c r="AK42" s="73">
        <f>F42*LeagueRatings!$K$27</f>
        <v>17.283950617283949</v>
      </c>
      <c r="AL42" s="73">
        <f>G42*LeagueRatings!$K$27</f>
        <v>16.666666666666664</v>
      </c>
      <c r="AM42" s="73">
        <f>T42*LeagueRatings!$K$27</f>
        <v>390.7407407407407</v>
      </c>
      <c r="AO42" s="15">
        <f t="shared" si="19"/>
        <v>141</v>
      </c>
    </row>
    <row r="43" spans="1:41" customFormat="1" x14ac:dyDescent="0.2">
      <c r="A43" s="42" t="s">
        <v>1105</v>
      </c>
      <c r="B43" s="77" t="s">
        <v>249</v>
      </c>
      <c r="C43" s="77">
        <v>3</v>
      </c>
      <c r="D43" s="77">
        <v>3</v>
      </c>
      <c r="E43" s="98">
        <v>1.44</v>
      </c>
      <c r="F43" s="77">
        <v>50</v>
      </c>
      <c r="G43" s="77">
        <v>0</v>
      </c>
      <c r="H43" s="77">
        <v>0</v>
      </c>
      <c r="I43" s="77">
        <v>0</v>
      </c>
      <c r="J43" s="77">
        <v>3</v>
      </c>
      <c r="K43" s="77">
        <v>4</v>
      </c>
      <c r="L43" s="98">
        <v>43.2</v>
      </c>
      <c r="M43" s="77">
        <v>29</v>
      </c>
      <c r="N43" s="77">
        <v>11</v>
      </c>
      <c r="O43" s="77">
        <v>7</v>
      </c>
      <c r="P43" s="77">
        <v>2</v>
      </c>
      <c r="Q43" s="77">
        <v>17</v>
      </c>
      <c r="R43" s="77">
        <v>0</v>
      </c>
      <c r="S43" s="77">
        <v>53</v>
      </c>
      <c r="T43" s="77">
        <v>177</v>
      </c>
      <c r="U43" s="77"/>
      <c r="V43" s="51">
        <f t="shared" si="14"/>
        <v>9.6045197740112993</v>
      </c>
      <c r="W43" s="7">
        <f>IF(V43&lt;LeagueRatings!$K$21,((LeagueRatings!$K$21-V43)/LeagueRatings!$K$21)*36,(LeagueRatings!$K$21-V43)*6.48)</f>
        <v>-9.6399980534014453</v>
      </c>
      <c r="X43" s="17">
        <v>0.98</v>
      </c>
      <c r="Y43" s="17">
        <f t="shared" si="15"/>
        <v>1.1299435028248588</v>
      </c>
      <c r="Z43" s="7">
        <f>IF(Y43&lt;LeagueRatings!$K$19,((LeagueRatings!$K$19-Y43)/LeagueRatings!$K$19)*36,(LeagueRatings!$K$19-Y43)/LeagueRatings!$K$22)</f>
        <v>17.759880064964808</v>
      </c>
      <c r="AA43" s="17">
        <v>-1.41</v>
      </c>
      <c r="AB43" s="18">
        <f>+((LeagueRatings!$I$17-E43)*5)+9.5</f>
        <v>20.592909331694095</v>
      </c>
      <c r="AC43" s="18">
        <f t="shared" si="16"/>
        <v>20.592909331694095</v>
      </c>
      <c r="AD43" s="18">
        <f t="shared" si="17"/>
        <v>2.2309259259259262</v>
      </c>
      <c r="AE43" s="4">
        <f t="shared" si="18"/>
        <v>22.393835257620022</v>
      </c>
      <c r="AF43" s="42" t="s">
        <v>1105</v>
      </c>
      <c r="AG43" s="5" t="s">
        <v>84</v>
      </c>
      <c r="AH43" s="5" t="s">
        <v>49</v>
      </c>
      <c r="AI43" s="5" t="s">
        <v>58</v>
      </c>
      <c r="AJ43" s="15">
        <f>+AO43*LeagueRatings!$K$27</f>
        <v>27.160493827160494</v>
      </c>
      <c r="AK43" s="73">
        <f>F43*LeagueRatings!$K$27</f>
        <v>30.864197530864196</v>
      </c>
      <c r="AL43" s="73">
        <f>G43*LeagueRatings!$K$27</f>
        <v>0</v>
      </c>
      <c r="AM43" s="73">
        <f>T43*LeagueRatings!$K$27</f>
        <v>109.25925925925925</v>
      </c>
      <c r="AO43" s="15">
        <f t="shared" si="19"/>
        <v>44</v>
      </c>
    </row>
    <row r="44" spans="1:41" customFormat="1" x14ac:dyDescent="0.2">
      <c r="A44" s="42" t="s">
        <v>489</v>
      </c>
      <c r="B44" s="77" t="s">
        <v>249</v>
      </c>
      <c r="C44" s="77">
        <v>4</v>
      </c>
      <c r="D44" s="77">
        <v>4</v>
      </c>
      <c r="E44" s="98">
        <v>2.42</v>
      </c>
      <c r="F44" s="77">
        <v>64</v>
      </c>
      <c r="G44" s="77">
        <v>0</v>
      </c>
      <c r="H44" s="77">
        <v>0</v>
      </c>
      <c r="I44" s="77">
        <v>0</v>
      </c>
      <c r="J44" s="77">
        <v>29</v>
      </c>
      <c r="K44" s="77">
        <v>33</v>
      </c>
      <c r="L44" s="98">
        <v>63.1</v>
      </c>
      <c r="M44" s="77">
        <v>52</v>
      </c>
      <c r="N44" s="77">
        <v>21</v>
      </c>
      <c r="O44" s="77">
        <v>17</v>
      </c>
      <c r="P44" s="77">
        <v>2</v>
      </c>
      <c r="Q44" s="77">
        <v>15</v>
      </c>
      <c r="R44" s="77">
        <v>0</v>
      </c>
      <c r="S44" s="77">
        <v>63</v>
      </c>
      <c r="T44" s="77">
        <v>255</v>
      </c>
      <c r="U44" s="77"/>
      <c r="V44" s="51">
        <f t="shared" si="14"/>
        <v>5.8823529411764701</v>
      </c>
      <c r="W44" s="7">
        <f>IF(V44&lt;LeagueRatings!$K$21,((LeagueRatings!$K$21-V44)/LeagueRatings!$K$21)*36,(LeagueRatings!$K$21-V44)*6.48)</f>
        <v>9.9105324252769051</v>
      </c>
      <c r="X44" s="17">
        <v>-0.83</v>
      </c>
      <c r="Y44" s="17">
        <f t="shared" si="15"/>
        <v>0.78431372549019607</v>
      </c>
      <c r="Z44" s="7">
        <f>IF(Y44&lt;LeagueRatings!$K$19,((LeagueRatings!$K$19-Y44)/LeagueRatings!$K$19)*36,(LeagueRatings!$K$19-Y44)/LeagueRatings!$K$22)</f>
        <v>23.339210868622636</v>
      </c>
      <c r="AA44" s="17">
        <v>-1.88</v>
      </c>
      <c r="AB44" s="18">
        <f>+((LeagueRatings!$I$17-E44)*5)+9.5</f>
        <v>15.692909331694095</v>
      </c>
      <c r="AC44" s="18">
        <f t="shared" si="16"/>
        <v>15.692909331694095</v>
      </c>
      <c r="AD44" s="18">
        <f t="shared" si="17"/>
        <v>1.161378763866878</v>
      </c>
      <c r="AE44" s="4">
        <f t="shared" si="18"/>
        <v>14.144288095560974</v>
      </c>
      <c r="AF44" s="42" t="s">
        <v>489</v>
      </c>
      <c r="AG44" s="5" t="s">
        <v>22</v>
      </c>
      <c r="AH44" s="5" t="s">
        <v>70</v>
      </c>
      <c r="AI44" s="5" t="s">
        <v>36</v>
      </c>
      <c r="AJ44" s="15">
        <f>+AO44*LeagueRatings!$K$27</f>
        <v>39.506172839506171</v>
      </c>
      <c r="AK44" s="73">
        <f>F44*LeagueRatings!$K$27</f>
        <v>39.506172839506171</v>
      </c>
      <c r="AL44" s="73">
        <f>G44*LeagueRatings!$K$27</f>
        <v>0</v>
      </c>
      <c r="AM44" s="73">
        <f>T44*LeagueRatings!$K$27</f>
        <v>157.40740740740739</v>
      </c>
      <c r="AO44" s="15">
        <f t="shared" si="19"/>
        <v>64</v>
      </c>
    </row>
    <row r="45" spans="1:41" customFormat="1" x14ac:dyDescent="0.2">
      <c r="A45" s="42" t="s">
        <v>1110</v>
      </c>
      <c r="B45" s="77" t="s">
        <v>249</v>
      </c>
      <c r="C45" s="77">
        <v>2</v>
      </c>
      <c r="D45" s="77">
        <v>3</v>
      </c>
      <c r="E45" s="98">
        <v>4.1500000000000004</v>
      </c>
      <c r="F45" s="77">
        <v>61</v>
      </c>
      <c r="G45" s="77">
        <v>0</v>
      </c>
      <c r="H45" s="77">
        <v>0</v>
      </c>
      <c r="I45" s="77">
        <v>0</v>
      </c>
      <c r="J45" s="77">
        <v>0</v>
      </c>
      <c r="K45" s="77">
        <v>4</v>
      </c>
      <c r="L45" s="98">
        <v>56.1</v>
      </c>
      <c r="M45" s="77">
        <v>58</v>
      </c>
      <c r="N45" s="77">
        <v>29</v>
      </c>
      <c r="O45" s="77">
        <v>26</v>
      </c>
      <c r="P45" s="77">
        <v>2</v>
      </c>
      <c r="Q45" s="77">
        <v>19</v>
      </c>
      <c r="R45" s="77">
        <v>4</v>
      </c>
      <c r="S45" s="77">
        <v>31</v>
      </c>
      <c r="T45" s="77">
        <v>242</v>
      </c>
      <c r="U45" s="77"/>
      <c r="V45" s="51">
        <f t="shared" si="14"/>
        <v>6.3025210084033612</v>
      </c>
      <c r="W45" s="7">
        <f>IF(V45&lt;LeagueRatings!$K$21,((LeagueRatings!$K$21-V45)/LeagueRatings!$K$21)*36,(LeagueRatings!$K$21-V45)*6.48)</f>
        <v>8.0469990270823963</v>
      </c>
      <c r="X45" s="17">
        <v>-0.65</v>
      </c>
      <c r="Y45" s="17">
        <f t="shared" si="15"/>
        <v>0.84033613445378152</v>
      </c>
      <c r="Z45" s="7">
        <f>IF(Y45&lt;LeagueRatings!$K$19,((LeagueRatings!$K$19-Y45)/LeagueRatings!$K$19)*36,(LeagueRatings!$K$19-Y45)/LeagueRatings!$K$22)</f>
        <v>22.434868787809961</v>
      </c>
      <c r="AA45" s="17">
        <v>-1.78</v>
      </c>
      <c r="AB45" s="18">
        <f>+((LeagueRatings!$I$17-E45)*5)+9.5</f>
        <v>7.0429093316940925</v>
      </c>
      <c r="AC45" s="18">
        <f t="shared" si="16"/>
        <v>7.0429093316940925</v>
      </c>
      <c r="AD45" s="18">
        <f t="shared" si="17"/>
        <v>-0.16934046345811082</v>
      </c>
      <c r="AE45" s="4">
        <f t="shared" si="18"/>
        <v>4.4435688682359817</v>
      </c>
      <c r="AF45" s="42" t="s">
        <v>1110</v>
      </c>
      <c r="AG45" s="5" t="s">
        <v>20</v>
      </c>
      <c r="AH45" s="5" t="s">
        <v>21</v>
      </c>
      <c r="AI45" s="5" t="s">
        <v>93</v>
      </c>
      <c r="AJ45" s="15">
        <f>+AO45*LeagueRatings!$K$27</f>
        <v>35.185185185185183</v>
      </c>
      <c r="AK45" s="73">
        <f>F45*LeagueRatings!$K$27</f>
        <v>37.654320987654316</v>
      </c>
      <c r="AL45" s="73">
        <f>G45*LeagueRatings!$K$27</f>
        <v>0</v>
      </c>
      <c r="AM45" s="73">
        <f>T45*LeagueRatings!$K$27</f>
        <v>149.38271604938271</v>
      </c>
      <c r="AO45" s="15">
        <f t="shared" si="19"/>
        <v>57</v>
      </c>
    </row>
    <row r="46" spans="1:41" customFormat="1" x14ac:dyDescent="0.2">
      <c r="A46" s="42" t="s">
        <v>477</v>
      </c>
      <c r="B46" s="77" t="s">
        <v>249</v>
      </c>
      <c r="C46" s="77">
        <v>2</v>
      </c>
      <c r="D46" s="77">
        <v>4</v>
      </c>
      <c r="E46" s="98">
        <v>2.21</v>
      </c>
      <c r="F46" s="77">
        <v>65</v>
      </c>
      <c r="G46" s="77">
        <v>0</v>
      </c>
      <c r="H46" s="77">
        <v>0</v>
      </c>
      <c r="I46" s="77">
        <v>0</v>
      </c>
      <c r="J46" s="77">
        <v>2</v>
      </c>
      <c r="K46" s="77">
        <v>6</v>
      </c>
      <c r="L46" s="98">
        <v>61</v>
      </c>
      <c r="M46" s="77">
        <v>40</v>
      </c>
      <c r="N46" s="77">
        <v>19</v>
      </c>
      <c r="O46" s="77">
        <v>15</v>
      </c>
      <c r="P46" s="77">
        <v>2</v>
      </c>
      <c r="Q46" s="77">
        <v>25</v>
      </c>
      <c r="R46" s="77">
        <v>3</v>
      </c>
      <c r="S46" s="77">
        <v>71</v>
      </c>
      <c r="T46" s="77">
        <v>244</v>
      </c>
      <c r="U46" s="77"/>
      <c r="V46" s="51">
        <f t="shared" si="14"/>
        <v>9.1286307053941904</v>
      </c>
      <c r="W46" s="7">
        <f>IF(V46&lt;LeagueRatings!$K$21,((LeagueRatings!$K$21-V46)/LeagueRatings!$K$21)*36,(LeagueRatings!$K$21-V46)*6.48)</f>
        <v>-6.5562368887625793</v>
      </c>
      <c r="X46" s="17">
        <v>0.65</v>
      </c>
      <c r="Y46" s="17">
        <f t="shared" si="15"/>
        <v>0.82987551867219922</v>
      </c>
      <c r="Z46" s="7">
        <f>IF(Y46&lt;LeagueRatings!$K$19,((LeagueRatings!$K$19-Y46)/LeagueRatings!$K$19)*36,(LeagueRatings!$K$19-Y46)/LeagueRatings!$K$22)</f>
        <v>22.603729342318552</v>
      </c>
      <c r="AA46" s="17">
        <v>-1.88</v>
      </c>
      <c r="AB46" s="18">
        <f>+((LeagueRatings!$I$17-E46)*5)+9.5</f>
        <v>16.742909331694094</v>
      </c>
      <c r="AC46" s="18">
        <f t="shared" si="16"/>
        <v>16.742909331694094</v>
      </c>
      <c r="AD46" s="18">
        <f t="shared" si="17"/>
        <v>2.3398360655737709</v>
      </c>
      <c r="AE46" s="4">
        <f t="shared" si="18"/>
        <v>17.852745397267864</v>
      </c>
      <c r="AF46" s="42" t="s">
        <v>477</v>
      </c>
      <c r="AG46" s="5" t="s">
        <v>68</v>
      </c>
      <c r="AH46" s="5" t="s">
        <v>38</v>
      </c>
      <c r="AI46" s="5" t="s">
        <v>36</v>
      </c>
      <c r="AJ46" s="15">
        <f>+AO46*LeagueRatings!$K$27</f>
        <v>37.654320987654316</v>
      </c>
      <c r="AK46" s="73">
        <f>F46*LeagueRatings!$K$27</f>
        <v>40.123456790123456</v>
      </c>
      <c r="AL46" s="73">
        <f>G46*LeagueRatings!$K$27</f>
        <v>0</v>
      </c>
      <c r="AM46" s="73">
        <f>T46*LeagueRatings!$K$27</f>
        <v>150.61728395061726</v>
      </c>
      <c r="AO46" s="15">
        <f t="shared" si="19"/>
        <v>61</v>
      </c>
    </row>
    <row r="47" spans="1:41" customFormat="1" x14ac:dyDescent="0.2">
      <c r="A47" s="42" t="s">
        <v>558</v>
      </c>
      <c r="B47" s="77" t="s">
        <v>249</v>
      </c>
      <c r="C47" s="77">
        <v>2</v>
      </c>
      <c r="D47" s="77">
        <v>4</v>
      </c>
      <c r="E47" s="98">
        <v>6.49</v>
      </c>
      <c r="F47" s="77">
        <v>8</v>
      </c>
      <c r="G47" s="77">
        <v>6</v>
      </c>
      <c r="H47" s="77">
        <v>0</v>
      </c>
      <c r="I47" s="77">
        <v>0</v>
      </c>
      <c r="J47" s="77">
        <v>0</v>
      </c>
      <c r="K47" s="77">
        <v>0</v>
      </c>
      <c r="L47" s="98">
        <v>34.67</v>
      </c>
      <c r="M47" s="77">
        <v>42</v>
      </c>
      <c r="N47" s="77">
        <v>27</v>
      </c>
      <c r="O47" s="77">
        <v>25</v>
      </c>
      <c r="P47" s="77">
        <v>4</v>
      </c>
      <c r="Q47" s="77">
        <v>10</v>
      </c>
      <c r="R47" s="77">
        <v>1</v>
      </c>
      <c r="S47" s="77">
        <v>17</v>
      </c>
      <c r="T47" s="77">
        <v>149</v>
      </c>
      <c r="U47" s="77"/>
      <c r="V47" s="51">
        <f t="shared" si="14"/>
        <v>6.0810810810810816</v>
      </c>
      <c r="W47" s="7">
        <f>IF(V47&lt;LeagueRatings!$K$21,((LeagueRatings!$K$21-V47)/LeagueRatings!$K$21)*36,(LeagueRatings!$K$21-V47)*6.48)</f>
        <v>9.0291314936984186</v>
      </c>
      <c r="X47" s="17">
        <v>-0.74</v>
      </c>
      <c r="Y47" s="17">
        <f t="shared" si="15"/>
        <v>2.7027027027027026</v>
      </c>
      <c r="Z47" s="7">
        <f>IF(Y47&lt;LeagueRatings!$K$19,((LeagueRatings!$K$19-Y47)/LeagueRatings!$K$19)*36,(LeagueRatings!$K$19-Y47)/LeagueRatings!$K$22)</f>
        <v>-3.8761008199210445</v>
      </c>
      <c r="AA47" s="17">
        <v>0.33</v>
      </c>
      <c r="AB47" s="18">
        <f>+((LeagueRatings!$I$17-E47)*5)+9.5</f>
        <v>-4.6570906683059068</v>
      </c>
      <c r="AC47" s="18">
        <f t="shared" si="16"/>
        <v>4</v>
      </c>
      <c r="AD47" s="18">
        <f t="shared" si="17"/>
        <v>-1.057109893279492</v>
      </c>
      <c r="AE47" s="4">
        <f t="shared" si="18"/>
        <v>2.5328901067205081</v>
      </c>
      <c r="AF47" s="42" t="s">
        <v>558</v>
      </c>
      <c r="AG47" s="5" t="s">
        <v>95</v>
      </c>
      <c r="AH47" s="5" t="s">
        <v>67</v>
      </c>
      <c r="AI47" s="5" t="s">
        <v>81</v>
      </c>
      <c r="AJ47" s="15">
        <f>+AO47*LeagueRatings!$K$27</f>
        <v>21.604938271604937</v>
      </c>
      <c r="AK47" s="73">
        <f>F47*LeagueRatings!$K$27</f>
        <v>4.9382716049382713</v>
      </c>
      <c r="AL47" s="73">
        <f>G47*LeagueRatings!$K$27</f>
        <v>3.7037037037037033</v>
      </c>
      <c r="AM47" s="73">
        <f>T47*LeagueRatings!$K$27</f>
        <v>91.975308641975303</v>
      </c>
      <c r="AO47" s="15">
        <f t="shared" si="19"/>
        <v>35</v>
      </c>
    </row>
    <row r="48" spans="1:41" customFormat="1" x14ac:dyDescent="0.2">
      <c r="A48" s="42" t="s">
        <v>486</v>
      </c>
      <c r="B48" s="77" t="s">
        <v>249</v>
      </c>
      <c r="C48" s="77">
        <v>5</v>
      </c>
      <c r="D48" s="77">
        <v>7</v>
      </c>
      <c r="E48" s="98">
        <v>4.6399999999999997</v>
      </c>
      <c r="F48" s="77">
        <v>42</v>
      </c>
      <c r="G48" s="77">
        <v>5</v>
      </c>
      <c r="H48" s="77">
        <v>0</v>
      </c>
      <c r="I48" s="77">
        <v>0</v>
      </c>
      <c r="J48" s="77">
        <v>2</v>
      </c>
      <c r="K48" s="77">
        <v>2</v>
      </c>
      <c r="L48" s="98">
        <v>77.67</v>
      </c>
      <c r="M48" s="77">
        <v>89</v>
      </c>
      <c r="N48" s="77">
        <v>42</v>
      </c>
      <c r="O48" s="77">
        <v>40</v>
      </c>
      <c r="P48" s="77">
        <v>6</v>
      </c>
      <c r="Q48" s="77">
        <v>19</v>
      </c>
      <c r="R48" s="77">
        <v>4</v>
      </c>
      <c r="S48" s="77">
        <v>72</v>
      </c>
      <c r="T48" s="77">
        <v>343</v>
      </c>
      <c r="U48" s="77"/>
      <c r="V48" s="51">
        <f t="shared" si="14"/>
        <v>4.4247787610619467</v>
      </c>
      <c r="W48" s="7">
        <f>IF(V48&lt;LeagueRatings!$K$21,((LeagueRatings!$K$21-V48)/LeagueRatings!$K$21)*36,(LeagueRatings!$K$21-V48)*6.48)</f>
        <v>16.375179257951654</v>
      </c>
      <c r="X48" s="17">
        <v>-1.39</v>
      </c>
      <c r="Y48" s="17">
        <f t="shared" si="15"/>
        <v>1.7699115044247788</v>
      </c>
      <c r="Z48" s="7">
        <f>IF(Y48&lt;LeagueRatings!$K$19,((LeagueRatings!$K$19-Y48)/LeagueRatings!$K$19)*36,(LeagueRatings!$K$19-Y48)/LeagueRatings!$K$22)</f>
        <v>7.4291926681307192</v>
      </c>
      <c r="AA48" s="17">
        <v>-0.35</v>
      </c>
      <c r="AB48" s="18">
        <f>+((LeagueRatings!$I$17-E48)*5)+9.5</f>
        <v>4.592909331694095</v>
      </c>
      <c r="AC48" s="18">
        <f t="shared" si="16"/>
        <v>4.592909331694095</v>
      </c>
      <c r="AD48" s="18">
        <f t="shared" si="17"/>
        <v>-0.72936783829020246</v>
      </c>
      <c r="AE48" s="4">
        <f t="shared" si="18"/>
        <v>2.1235414934038928</v>
      </c>
      <c r="AF48" s="42" t="s">
        <v>486</v>
      </c>
      <c r="AG48" s="5" t="s">
        <v>95</v>
      </c>
      <c r="AH48" s="5" t="s">
        <v>53</v>
      </c>
      <c r="AI48" s="5" t="s">
        <v>43</v>
      </c>
      <c r="AJ48" s="15">
        <f>+AO48*LeagueRatings!$K$27</f>
        <v>48.148148148148145</v>
      </c>
      <c r="AK48" s="73">
        <f>F48*LeagueRatings!$K$27</f>
        <v>25.925925925925924</v>
      </c>
      <c r="AL48" s="73">
        <f>G48*LeagueRatings!$K$27</f>
        <v>3.0864197530864197</v>
      </c>
      <c r="AM48" s="73">
        <f>T48*LeagueRatings!$K$27</f>
        <v>211.72839506172838</v>
      </c>
      <c r="AO48" s="15">
        <f t="shared" si="19"/>
        <v>78</v>
      </c>
    </row>
    <row r="49" spans="1:41" customFormat="1" x14ac:dyDescent="0.2">
      <c r="A49" s="42" t="s">
        <v>1108</v>
      </c>
      <c r="B49" s="77" t="s">
        <v>249</v>
      </c>
      <c r="C49" s="77">
        <v>4</v>
      </c>
      <c r="D49" s="77">
        <v>4</v>
      </c>
      <c r="E49" s="98">
        <v>3.25</v>
      </c>
      <c r="F49" s="77">
        <v>13</v>
      </c>
      <c r="G49" s="77">
        <v>13</v>
      </c>
      <c r="H49" s="77">
        <v>0</v>
      </c>
      <c r="I49" s="77">
        <v>0</v>
      </c>
      <c r="J49" s="77">
        <v>0</v>
      </c>
      <c r="K49" s="77">
        <v>0</v>
      </c>
      <c r="L49" s="98">
        <v>69.33</v>
      </c>
      <c r="M49" s="77">
        <v>67</v>
      </c>
      <c r="N49" s="77">
        <v>28</v>
      </c>
      <c r="O49" s="77">
        <v>25</v>
      </c>
      <c r="P49" s="77">
        <v>7</v>
      </c>
      <c r="Q49" s="77">
        <v>19</v>
      </c>
      <c r="R49" s="77">
        <v>1</v>
      </c>
      <c r="S49" s="77">
        <v>57</v>
      </c>
      <c r="T49" s="77">
        <v>289</v>
      </c>
      <c r="U49" s="77"/>
      <c r="V49" s="53">
        <f t="shared" si="14"/>
        <v>6.25</v>
      </c>
      <c r="W49" s="54">
        <f>IF(V49&lt;LeagueRatings!$K$21,((LeagueRatings!$K$21-V49)/LeagueRatings!$K$21)*36,(LeagueRatings!$K$21-V49)*6.48)</f>
        <v>8.2799407018567095</v>
      </c>
      <c r="X49" s="55">
        <v>-0.65</v>
      </c>
      <c r="Y49" s="55">
        <f t="shared" si="15"/>
        <v>2.4305555555555558</v>
      </c>
      <c r="Z49" s="54">
        <f>IF(Y49&lt;LeagueRatings!$K$19,((LeagueRatings!$K$19-Y49)/LeagueRatings!$K$19)*36,(LeagueRatings!$K$19-Y49)/LeagueRatings!$K$22)</f>
        <v>-1.6438826466916379</v>
      </c>
      <c r="AA49" s="55">
        <v>0.16</v>
      </c>
      <c r="AB49" s="56">
        <f>+((LeagueRatings!$I$17-E49)*5)+9.5</f>
        <v>11.542909331694094</v>
      </c>
      <c r="AC49" s="56">
        <f t="shared" si="16"/>
        <v>11.542909331694094</v>
      </c>
      <c r="AD49" s="18">
        <f t="shared" si="17"/>
        <v>0.16525169479301877</v>
      </c>
      <c r="AE49" s="57">
        <f t="shared" si="18"/>
        <v>11.218161026487113</v>
      </c>
      <c r="AF49" s="42" t="s">
        <v>1108</v>
      </c>
      <c r="AG49" s="5" t="s">
        <v>64</v>
      </c>
      <c r="AH49" s="5" t="s">
        <v>21</v>
      </c>
      <c r="AI49" s="5" t="s">
        <v>32</v>
      </c>
      <c r="AJ49" s="15">
        <f>+AO49*LeagueRatings!$K$27</f>
        <v>43.209876543209873</v>
      </c>
      <c r="AK49" s="73">
        <f>F49*LeagueRatings!$K$27</f>
        <v>8.0246913580246915</v>
      </c>
      <c r="AL49" s="73">
        <f>G49*LeagueRatings!$K$27</f>
        <v>8.0246913580246915</v>
      </c>
      <c r="AM49" s="73">
        <f>T49*LeagueRatings!$K$27</f>
        <v>178.39506172839506</v>
      </c>
      <c r="AO49" s="15">
        <f t="shared" si="19"/>
        <v>70</v>
      </c>
    </row>
    <row r="50" spans="1:41" s="13" customFormat="1" x14ac:dyDescent="0.2">
      <c r="A50" s="42" t="s">
        <v>478</v>
      </c>
      <c r="B50" s="77" t="s">
        <v>249</v>
      </c>
      <c r="C50" s="77">
        <v>8</v>
      </c>
      <c r="D50" s="77">
        <v>13</v>
      </c>
      <c r="E50" s="98">
        <v>5.03</v>
      </c>
      <c r="F50" s="77">
        <v>31</v>
      </c>
      <c r="G50" s="77">
        <v>31</v>
      </c>
      <c r="H50" s="77">
        <v>0</v>
      </c>
      <c r="I50" s="77">
        <v>0</v>
      </c>
      <c r="J50" s="77">
        <v>0</v>
      </c>
      <c r="K50" s="77">
        <v>0</v>
      </c>
      <c r="L50" s="98">
        <v>173.67</v>
      </c>
      <c r="M50" s="77">
        <v>190</v>
      </c>
      <c r="N50" s="77">
        <v>110</v>
      </c>
      <c r="O50" s="77">
        <v>97</v>
      </c>
      <c r="P50" s="77">
        <v>20</v>
      </c>
      <c r="Q50" s="77">
        <v>76</v>
      </c>
      <c r="R50" s="77">
        <v>1</v>
      </c>
      <c r="S50" s="77">
        <v>146</v>
      </c>
      <c r="T50" s="77">
        <v>781</v>
      </c>
      <c r="U50" s="77"/>
      <c r="V50" s="53">
        <f t="shared" si="14"/>
        <v>9.6153846153846168</v>
      </c>
      <c r="W50" s="54">
        <f>IF(V50&lt;LeagueRatings!$K$21,((LeagueRatings!$K$21-V50)/LeagueRatings!$K$21)*36,(LeagueRatings!$K$21-V50)*6.48)</f>
        <v>-9.7104022255005429</v>
      </c>
      <c r="X50" s="55">
        <v>0.98</v>
      </c>
      <c r="Y50" s="55">
        <f t="shared" si="15"/>
        <v>2.5641025641025639</v>
      </c>
      <c r="Z50" s="54">
        <f>IF(Y50&lt;LeagueRatings!$K$19,((LeagueRatings!$K$19-Y50)/LeagueRatings!$K$19)*36,(LeagueRatings!$K$19-Y50)/LeagueRatings!$K$22)</f>
        <v>-2.7392682224142884</v>
      </c>
      <c r="AA50" s="55">
        <v>0.24</v>
      </c>
      <c r="AB50" s="56">
        <f>+((LeagueRatings!$I$17-E50)*5)+9.5</f>
        <v>2.6429093316940921</v>
      </c>
      <c r="AC50" s="56">
        <f t="shared" si="16"/>
        <v>4</v>
      </c>
      <c r="AD50" s="18">
        <f t="shared" si="17"/>
        <v>-0.47014452697645037</v>
      </c>
      <c r="AE50" s="57">
        <f t="shared" si="18"/>
        <v>4.7498554730235494</v>
      </c>
      <c r="AF50" s="42" t="s">
        <v>478</v>
      </c>
      <c r="AG50" s="8" t="s">
        <v>20</v>
      </c>
      <c r="AH50" s="8" t="s">
        <v>49</v>
      </c>
      <c r="AI50" s="8" t="s">
        <v>76</v>
      </c>
      <c r="AJ50" s="15">
        <f>+AO50*LeagueRatings!$K$27</f>
        <v>107.4074074074074</v>
      </c>
      <c r="AK50" s="73">
        <f>F50*LeagueRatings!$K$27</f>
        <v>19.1358024691358</v>
      </c>
      <c r="AL50" s="73">
        <f>G50*LeagueRatings!$K$27</f>
        <v>19.1358024691358</v>
      </c>
      <c r="AM50" s="73">
        <f>T50*LeagueRatings!$K$27</f>
        <v>482.09876543209873</v>
      </c>
      <c r="AO50" s="15">
        <f t="shared" si="19"/>
        <v>174</v>
      </c>
    </row>
    <row r="51" spans="1:41" customFormat="1" x14ac:dyDescent="0.2">
      <c r="A51" s="42" t="s">
        <v>787</v>
      </c>
      <c r="B51" s="77" t="s">
        <v>249</v>
      </c>
      <c r="C51" s="77">
        <v>0</v>
      </c>
      <c r="D51" s="77">
        <v>3</v>
      </c>
      <c r="E51" s="98">
        <v>3.17</v>
      </c>
      <c r="F51" s="77">
        <v>58</v>
      </c>
      <c r="G51" s="77">
        <v>0</v>
      </c>
      <c r="H51" s="77">
        <v>0</v>
      </c>
      <c r="I51" s="77">
        <v>0</v>
      </c>
      <c r="J51" s="77">
        <v>0</v>
      </c>
      <c r="K51" s="77">
        <v>2</v>
      </c>
      <c r="L51" s="98">
        <v>48.33</v>
      </c>
      <c r="M51" s="77">
        <v>48</v>
      </c>
      <c r="N51" s="77">
        <v>19</v>
      </c>
      <c r="O51" s="77">
        <v>17</v>
      </c>
      <c r="P51" s="77">
        <v>2</v>
      </c>
      <c r="Q51" s="77">
        <v>19</v>
      </c>
      <c r="R51" s="77">
        <v>2</v>
      </c>
      <c r="S51" s="77">
        <v>37</v>
      </c>
      <c r="T51" s="77">
        <v>209</v>
      </c>
      <c r="U51" s="77"/>
      <c r="V51" s="51">
        <f t="shared" si="14"/>
        <v>8.2125603864734309</v>
      </c>
      <c r="W51" s="7">
        <f>IF(V51&lt;LeagueRatings!$K$21,((LeagueRatings!$K$21-V51)/LeagueRatings!$K$21)*36,(LeagueRatings!$K$21-V51)*6.48)</f>
        <v>-0.62010122215605712</v>
      </c>
      <c r="X51" s="17">
        <v>0.09</v>
      </c>
      <c r="Y51" s="17">
        <f t="shared" si="15"/>
        <v>0.96618357487922701</v>
      </c>
      <c r="Z51" s="7">
        <f>IF(Y51&lt;LeagueRatings!$K$19,((LeagueRatings!$K$19-Y51)/LeagueRatings!$K$19)*36,(LeagueRatings!$K$19-Y51)/LeagueRatings!$K$22)</f>
        <v>20.403375707723534</v>
      </c>
      <c r="AA51" s="17">
        <v>-1.59</v>
      </c>
      <c r="AB51" s="18">
        <f>+((LeagueRatings!$I$17-E51)*5)+9.5</f>
        <v>11.942909331694095</v>
      </c>
      <c r="AC51" s="18">
        <f t="shared" si="16"/>
        <v>11.942909331694095</v>
      </c>
      <c r="AD51" s="18">
        <f t="shared" si="17"/>
        <v>-2.2203600248293431E-2</v>
      </c>
      <c r="AE51" s="4">
        <f t="shared" si="18"/>
        <v>10.420705731445802</v>
      </c>
      <c r="AF51" s="42" t="s">
        <v>787</v>
      </c>
      <c r="AG51" s="5" t="s">
        <v>75</v>
      </c>
      <c r="AH51" s="5" t="s">
        <v>16</v>
      </c>
      <c r="AI51" s="5" t="s">
        <v>87</v>
      </c>
      <c r="AJ51" s="15">
        <f>+AO51*LeagueRatings!$K$27</f>
        <v>30.246913580246911</v>
      </c>
      <c r="AK51" s="73">
        <f>F51*LeagueRatings!$K$27</f>
        <v>35.802469135802468</v>
      </c>
      <c r="AL51" s="73">
        <f>G51*LeagueRatings!$K$27</f>
        <v>0</v>
      </c>
      <c r="AM51" s="73">
        <f>T51*LeagueRatings!$K$27</f>
        <v>129.01234567901233</v>
      </c>
      <c r="AO51" s="15">
        <f t="shared" si="19"/>
        <v>49</v>
      </c>
    </row>
    <row r="52" spans="1:41" s="14" customFormat="1" x14ac:dyDescent="0.2">
      <c r="A52" s="127"/>
      <c r="B52" s="128"/>
      <c r="C52" s="128"/>
      <c r="D52" s="128"/>
      <c r="E52" s="129"/>
      <c r="F52" s="128"/>
      <c r="G52" s="128"/>
      <c r="H52" s="128"/>
      <c r="I52" s="128"/>
      <c r="J52" s="128"/>
      <c r="K52" s="128"/>
      <c r="L52" s="129"/>
      <c r="M52" s="128"/>
      <c r="N52" s="128"/>
      <c r="O52" s="128"/>
      <c r="P52" s="128"/>
      <c r="Q52" s="128"/>
      <c r="R52" s="128"/>
      <c r="S52" s="128"/>
      <c r="T52" s="128"/>
      <c r="U52" s="128"/>
      <c r="V52" s="53"/>
      <c r="W52" s="54"/>
      <c r="X52" s="55"/>
      <c r="Y52" s="55"/>
      <c r="Z52" s="54"/>
      <c r="AA52" s="55"/>
      <c r="AB52" s="56"/>
      <c r="AC52" s="56"/>
      <c r="AD52" s="56"/>
      <c r="AE52" s="57"/>
      <c r="AF52" s="127"/>
      <c r="AG52" s="10"/>
      <c r="AH52" s="10"/>
      <c r="AI52" s="10"/>
      <c r="AJ52" s="15"/>
      <c r="AK52" s="73"/>
      <c r="AL52" s="73"/>
      <c r="AM52" s="73"/>
      <c r="AO52" s="15"/>
    </row>
    <row r="53" spans="1:41" s="125" customFormat="1" x14ac:dyDescent="0.2">
      <c r="A53" s="70" t="s">
        <v>151</v>
      </c>
      <c r="B53" s="71" t="s">
        <v>245</v>
      </c>
      <c r="C53" s="72" t="s">
        <v>105</v>
      </c>
      <c r="D53" s="71" t="s">
        <v>106</v>
      </c>
      <c r="E53" s="72" t="s">
        <v>107</v>
      </c>
      <c r="F53" s="71" t="s">
        <v>153</v>
      </c>
      <c r="G53" s="71" t="s">
        <v>108</v>
      </c>
      <c r="H53" s="71" t="s">
        <v>109</v>
      </c>
      <c r="I53" s="73" t="s">
        <v>434</v>
      </c>
      <c r="J53" s="73" t="s">
        <v>110</v>
      </c>
      <c r="K53" s="73" t="s">
        <v>246</v>
      </c>
      <c r="L53" s="72" t="s">
        <v>111</v>
      </c>
      <c r="M53" s="71" t="s">
        <v>112</v>
      </c>
      <c r="N53" s="71" t="s">
        <v>113</v>
      </c>
      <c r="O53" s="71" t="s">
        <v>114</v>
      </c>
      <c r="P53" s="71" t="s">
        <v>115</v>
      </c>
      <c r="Q53" s="71" t="s">
        <v>116</v>
      </c>
      <c r="R53" s="71" t="s">
        <v>118</v>
      </c>
      <c r="S53" s="71" t="s">
        <v>117</v>
      </c>
      <c r="T53" s="71" t="s">
        <v>156</v>
      </c>
      <c r="U53" s="71"/>
      <c r="V53" s="118" t="s">
        <v>2</v>
      </c>
      <c r="W53" s="119" t="s">
        <v>3</v>
      </c>
      <c r="X53" s="120" t="s">
        <v>4</v>
      </c>
      <c r="Y53" s="121" t="s">
        <v>5</v>
      </c>
      <c r="Z53" s="119" t="s">
        <v>6</v>
      </c>
      <c r="AA53" s="120" t="s">
        <v>7</v>
      </c>
      <c r="AB53" s="122" t="s">
        <v>8</v>
      </c>
      <c r="AC53" s="122" t="s">
        <v>101</v>
      </c>
      <c r="AD53" s="122" t="s">
        <v>9</v>
      </c>
      <c r="AE53" s="123" t="s">
        <v>10</v>
      </c>
      <c r="AF53" s="70" t="s">
        <v>151</v>
      </c>
      <c r="AG53" s="8" t="s">
        <v>11</v>
      </c>
      <c r="AH53" s="8" t="s">
        <v>12</v>
      </c>
      <c r="AI53" s="8" t="s">
        <v>13</v>
      </c>
      <c r="AJ53" s="15"/>
      <c r="AK53" s="73"/>
      <c r="AL53" s="73"/>
      <c r="AM53" s="73"/>
      <c r="AO53" s="15"/>
    </row>
    <row r="54" spans="1:41" s="14" customFormat="1" x14ac:dyDescent="0.2">
      <c r="A54" s="70"/>
      <c r="B54" s="71"/>
      <c r="C54" s="72"/>
      <c r="D54" s="71"/>
      <c r="E54" s="72"/>
      <c r="F54" s="71"/>
      <c r="G54" s="71"/>
      <c r="H54" s="71"/>
      <c r="I54" s="73"/>
      <c r="J54" s="73"/>
      <c r="K54" s="73"/>
      <c r="L54" s="72"/>
      <c r="M54" s="71"/>
      <c r="N54" s="71"/>
      <c r="O54" s="71"/>
      <c r="P54" s="71"/>
      <c r="Q54" s="71"/>
      <c r="R54" s="71"/>
      <c r="S54" s="71"/>
      <c r="T54" s="71"/>
      <c r="U54" s="71"/>
      <c r="V54" s="53"/>
      <c r="W54" s="54"/>
      <c r="X54" s="55"/>
      <c r="Y54" s="55"/>
      <c r="Z54" s="54"/>
      <c r="AA54" s="55"/>
      <c r="AB54" s="56"/>
      <c r="AC54" s="56"/>
      <c r="AD54" s="56"/>
      <c r="AE54" s="57"/>
      <c r="AF54" s="70"/>
      <c r="AG54" s="10"/>
      <c r="AH54" s="10"/>
      <c r="AI54" s="10"/>
      <c r="AJ54" s="15"/>
      <c r="AK54" s="73"/>
      <c r="AL54" s="73"/>
      <c r="AM54" s="73"/>
      <c r="AO54" s="15"/>
    </row>
    <row r="55" spans="1:41" s="13" customFormat="1" x14ac:dyDescent="0.2">
      <c r="A55" s="42" t="s">
        <v>745</v>
      </c>
      <c r="B55" s="77" t="s">
        <v>250</v>
      </c>
      <c r="C55" s="77">
        <v>2</v>
      </c>
      <c r="D55" s="77">
        <v>1</v>
      </c>
      <c r="E55" s="98">
        <v>2.95</v>
      </c>
      <c r="F55" s="77">
        <v>5</v>
      </c>
      <c r="G55" s="77">
        <v>4</v>
      </c>
      <c r="H55" s="77">
        <v>0</v>
      </c>
      <c r="I55" s="77">
        <v>0</v>
      </c>
      <c r="J55" s="77">
        <v>0</v>
      </c>
      <c r="K55" s="77">
        <v>0</v>
      </c>
      <c r="L55" s="98">
        <v>18.329999999999998</v>
      </c>
      <c r="M55" s="77">
        <v>14</v>
      </c>
      <c r="N55" s="77">
        <v>6</v>
      </c>
      <c r="O55" s="77">
        <v>6</v>
      </c>
      <c r="P55" s="77">
        <v>5</v>
      </c>
      <c r="Q55" s="77">
        <v>4</v>
      </c>
      <c r="R55" s="77">
        <v>1</v>
      </c>
      <c r="S55" s="77">
        <v>20</v>
      </c>
      <c r="T55" s="77">
        <v>72</v>
      </c>
      <c r="U55" s="77"/>
      <c r="V55" s="51">
        <f t="shared" ref="V55:V68" si="20">+(Q55-R55)/(T55-R55)*100</f>
        <v>4.225352112676056</v>
      </c>
      <c r="W55" s="7">
        <f>IF(V55&lt;LeagueRatings!$K$21,((LeagueRatings!$K$21-V55)/LeagueRatings!$K$21)*36,(LeagueRatings!$K$21-V55)*6.48)</f>
        <v>17.259678220973552</v>
      </c>
      <c r="X55" s="17">
        <v>-1.49</v>
      </c>
      <c r="Y55" s="17">
        <f t="shared" ref="Y55:Y68" si="21">(P55/(T55-R55))*100</f>
        <v>7.042253521126761</v>
      </c>
      <c r="Z55" s="7">
        <f>IF(Y55&lt;LeagueRatings!$K$19,((LeagueRatings!$K$19-Y55)/LeagueRatings!$K$19)*36,(LeagueRatings!$K$19-Y55)/LeagueRatings!$K$22)</f>
        <v>-39.470169330590281</v>
      </c>
      <c r="AA55" s="17">
        <v>4.8600000000000003</v>
      </c>
      <c r="AB55" s="18">
        <f>+((LeagueRatings!$I$17-E55)*5)+9.5</f>
        <v>13.042909331694093</v>
      </c>
      <c r="AC55" s="18">
        <f t="shared" ref="AC55:AC68" si="22">IF(AB55&lt;4,4,AB55)</f>
        <v>13.042909331694093</v>
      </c>
      <c r="AD55" s="18">
        <f t="shared" ref="AD55:AD68" si="23">IF(M55&lt;L55,((1-(M55/L55))*7)-0.07,(1-(M55/L55))*5)</f>
        <v>1.5835733769776315</v>
      </c>
      <c r="AE55" s="4">
        <f t="shared" ref="AE55:AE68" si="24">+X55+AA55+AC55+AD55</f>
        <v>17.996482708671724</v>
      </c>
      <c r="AF55" s="42" t="s">
        <v>745</v>
      </c>
      <c r="AG55" s="5" t="s">
        <v>68</v>
      </c>
      <c r="AH55" s="5" t="s">
        <v>88</v>
      </c>
      <c r="AI55" s="5" t="s">
        <v>66</v>
      </c>
      <c r="AJ55" s="15">
        <f>+AO55*LeagueRatings!$K$27</f>
        <v>11.728395061728394</v>
      </c>
      <c r="AK55" s="73">
        <f>F55*LeagueRatings!$K$27</f>
        <v>3.0864197530864197</v>
      </c>
      <c r="AL55" s="73">
        <f>G55*LeagueRatings!$K$27</f>
        <v>2.4691358024691357</v>
      </c>
      <c r="AM55" s="73">
        <f>T55*LeagueRatings!$K$27</f>
        <v>44.444444444444443</v>
      </c>
      <c r="AO55" s="15">
        <f t="shared" ref="AO55:AO68" si="25">ROUNDUP(L55,0)</f>
        <v>19</v>
      </c>
    </row>
    <row r="56" spans="1:41" customFormat="1" x14ac:dyDescent="0.2">
      <c r="A56" s="42" t="s">
        <v>507</v>
      </c>
      <c r="B56" s="77" t="s">
        <v>250</v>
      </c>
      <c r="C56" s="77">
        <v>9</v>
      </c>
      <c r="D56" s="77">
        <v>5</v>
      </c>
      <c r="E56" s="98">
        <v>3.71</v>
      </c>
      <c r="F56" s="77">
        <v>23</v>
      </c>
      <c r="G56" s="77">
        <v>23</v>
      </c>
      <c r="H56" s="77">
        <v>1</v>
      </c>
      <c r="I56" s="77">
        <v>1</v>
      </c>
      <c r="J56" s="77">
        <v>0</v>
      </c>
      <c r="K56" s="77">
        <v>0</v>
      </c>
      <c r="L56" s="98">
        <v>145.66999999999999</v>
      </c>
      <c r="M56" s="77">
        <v>134</v>
      </c>
      <c r="N56" s="77">
        <v>60</v>
      </c>
      <c r="O56" s="77">
        <v>60</v>
      </c>
      <c r="P56" s="77">
        <v>16</v>
      </c>
      <c r="Q56" s="77">
        <v>45</v>
      </c>
      <c r="R56" s="77">
        <v>1</v>
      </c>
      <c r="S56" s="77">
        <v>124</v>
      </c>
      <c r="T56" s="77">
        <v>604</v>
      </c>
      <c r="U56" s="77"/>
      <c r="V56" s="51">
        <f t="shared" si="20"/>
        <v>7.2968490878938645</v>
      </c>
      <c r="W56" s="7">
        <f>IF(V56&lt;LeagueRatings!$K$21,((LeagueRatings!$K$21-V56)/LeagueRatings!$K$21)*36,(LeagueRatings!$K$21-V56)*6.48)</f>
        <v>3.6369456950366867</v>
      </c>
      <c r="X56" s="17">
        <v>-0.32</v>
      </c>
      <c r="Y56" s="17">
        <f t="shared" si="21"/>
        <v>2.6533996683250414</v>
      </c>
      <c r="Z56" s="7">
        <f>IF(Y56&lt;LeagueRatings!$K$19,((LeagueRatings!$K$19-Y56)/LeagueRatings!$K$19)*36,(LeagueRatings!$K$19-Y56)/LeagueRatings!$K$22)</f>
        <v>-3.4717051446885421</v>
      </c>
      <c r="AA56" s="17">
        <v>0.24</v>
      </c>
      <c r="AB56" s="18">
        <f>+((LeagueRatings!$I$17-E56)*5)+9.5</f>
        <v>9.2429093316940936</v>
      </c>
      <c r="AC56" s="18">
        <f t="shared" si="22"/>
        <v>9.2429093316940936</v>
      </c>
      <c r="AD56" s="18">
        <f t="shared" si="23"/>
        <v>0.49078808265257051</v>
      </c>
      <c r="AE56" s="4">
        <f t="shared" si="24"/>
        <v>9.6536974143466647</v>
      </c>
      <c r="AF56" s="42" t="s">
        <v>507</v>
      </c>
      <c r="AG56" s="5" t="s">
        <v>42</v>
      </c>
      <c r="AH56" s="5" t="s">
        <v>33</v>
      </c>
      <c r="AI56" s="5" t="s">
        <v>76</v>
      </c>
      <c r="AJ56" s="15">
        <f>+AO56*LeagueRatings!$K$27</f>
        <v>90.123456790123456</v>
      </c>
      <c r="AK56" s="73">
        <f>F56*LeagueRatings!$K$27</f>
        <v>14.19753086419753</v>
      </c>
      <c r="AL56" s="73">
        <f>G56*LeagueRatings!$K$27</f>
        <v>14.19753086419753</v>
      </c>
      <c r="AM56" s="73">
        <f>T56*LeagueRatings!$K$27</f>
        <v>372.83950617283949</v>
      </c>
      <c r="AO56" s="15">
        <f t="shared" si="25"/>
        <v>146</v>
      </c>
    </row>
    <row r="57" spans="1:41" customFormat="1" x14ac:dyDescent="0.2">
      <c r="A57" s="42" t="s">
        <v>498</v>
      </c>
      <c r="B57" s="77" t="s">
        <v>250</v>
      </c>
      <c r="C57" s="77">
        <v>0</v>
      </c>
      <c r="D57" s="77">
        <v>3</v>
      </c>
      <c r="E57" s="98">
        <v>2</v>
      </c>
      <c r="F57" s="77">
        <v>54</v>
      </c>
      <c r="G57" s="77">
        <v>0</v>
      </c>
      <c r="H57" s="77">
        <v>0</v>
      </c>
      <c r="I57" s="77">
        <v>0</v>
      </c>
      <c r="J57" s="77">
        <v>36</v>
      </c>
      <c r="K57" s="77">
        <v>38</v>
      </c>
      <c r="L57" s="98">
        <v>54</v>
      </c>
      <c r="M57" s="77">
        <v>21</v>
      </c>
      <c r="N57" s="77">
        <v>12</v>
      </c>
      <c r="O57" s="77">
        <v>12</v>
      </c>
      <c r="P57" s="77">
        <v>1</v>
      </c>
      <c r="Q57" s="77">
        <v>24</v>
      </c>
      <c r="R57" s="77">
        <v>0</v>
      </c>
      <c r="S57" s="77">
        <v>106</v>
      </c>
      <c r="T57" s="77">
        <v>202</v>
      </c>
      <c r="U57" s="77"/>
      <c r="V57" s="51">
        <f t="shared" si="20"/>
        <v>11.881188118811881</v>
      </c>
      <c r="W57" s="7">
        <f>IF(V57&lt;LeagueRatings!$K$21,((LeagueRatings!$K$21-V57)/LeagueRatings!$K$21)*36,(LeagueRatings!$K$21-V57)*6.48)</f>
        <v>-24.392808927709215</v>
      </c>
      <c r="X57" s="17">
        <v>3.06</v>
      </c>
      <c r="Y57" s="17">
        <f t="shared" si="21"/>
        <v>0.49504950495049505</v>
      </c>
      <c r="Z57" s="7">
        <f>IF(Y57&lt;LeagueRatings!$K$19,((LeagueRatings!$K$19-Y57)/LeagueRatings!$K$19)*36,(LeagueRatings!$K$19-Y57)/LeagueRatings!$K$22)</f>
        <v>28.008660325492006</v>
      </c>
      <c r="AA57" s="17">
        <v>-2.38</v>
      </c>
      <c r="AB57" s="18">
        <f>+((LeagueRatings!$I$17-E57)*5)+9.5</f>
        <v>17.792909331694094</v>
      </c>
      <c r="AC57" s="18">
        <f t="shared" si="22"/>
        <v>17.792909331694094</v>
      </c>
      <c r="AD57" s="18">
        <f t="shared" si="23"/>
        <v>4.2077777777777783</v>
      </c>
      <c r="AE57" s="4">
        <f t="shared" si="24"/>
        <v>22.680687109471872</v>
      </c>
      <c r="AF57" s="42" t="s">
        <v>498</v>
      </c>
      <c r="AG57" s="5" t="s">
        <v>968</v>
      </c>
      <c r="AH57" s="5" t="s">
        <v>86</v>
      </c>
      <c r="AI57" s="5" t="s">
        <v>91</v>
      </c>
      <c r="AJ57" s="15">
        <f>+AO57*LeagueRatings!$K$27</f>
        <v>33.333333333333329</v>
      </c>
      <c r="AK57" s="73">
        <f>F57*LeagueRatings!$K$27</f>
        <v>33.333333333333329</v>
      </c>
      <c r="AL57" s="73">
        <f>G57*LeagueRatings!$K$27</f>
        <v>0</v>
      </c>
      <c r="AM57" s="73">
        <f>T57*LeagueRatings!$K$27</f>
        <v>124.69135802469135</v>
      </c>
      <c r="AO57" s="15">
        <f t="shared" si="25"/>
        <v>54</v>
      </c>
    </row>
    <row r="58" spans="1:41" customFormat="1" x14ac:dyDescent="0.2">
      <c r="A58" s="42" t="s">
        <v>503</v>
      </c>
      <c r="B58" s="77" t="s">
        <v>250</v>
      </c>
      <c r="C58" s="77">
        <v>2</v>
      </c>
      <c r="D58" s="77">
        <v>8</v>
      </c>
      <c r="E58" s="98">
        <v>4.55</v>
      </c>
      <c r="F58" s="77">
        <v>13</v>
      </c>
      <c r="G58" s="77">
        <v>11</v>
      </c>
      <c r="H58" s="77">
        <v>0</v>
      </c>
      <c r="I58" s="77">
        <v>0</v>
      </c>
      <c r="J58" s="77">
        <v>0</v>
      </c>
      <c r="K58" s="77">
        <v>0</v>
      </c>
      <c r="L58" s="98">
        <v>63.33</v>
      </c>
      <c r="M58" s="77">
        <v>62</v>
      </c>
      <c r="N58" s="77">
        <v>33</v>
      </c>
      <c r="O58" s="77">
        <v>32</v>
      </c>
      <c r="P58" s="77">
        <v>12</v>
      </c>
      <c r="Q58" s="77">
        <v>35</v>
      </c>
      <c r="R58" s="77">
        <v>2</v>
      </c>
      <c r="S58" s="77">
        <v>61</v>
      </c>
      <c r="T58" s="77">
        <v>280</v>
      </c>
      <c r="U58" s="77"/>
      <c r="V58" s="51">
        <f t="shared" si="20"/>
        <v>11.870503597122301</v>
      </c>
      <c r="W58" s="7">
        <f>IF(V58&lt;LeagueRatings!$K$21,((LeagueRatings!$K$21-V58)/LeagueRatings!$K$21)*36,(LeagueRatings!$K$21-V58)*6.48)</f>
        <v>-24.32357322716074</v>
      </c>
      <c r="X58" s="17">
        <v>3.06</v>
      </c>
      <c r="Y58" s="17">
        <f t="shared" si="21"/>
        <v>4.3165467625899279</v>
      </c>
      <c r="Z58" s="7">
        <f>IF(Y58&lt;LeagueRatings!$K$19,((LeagueRatings!$K$19-Y58)/LeagueRatings!$K$19)*36,(LeagueRatings!$K$19-Y58)/LeagueRatings!$K$22)</f>
        <v>-17.113248726861208</v>
      </c>
      <c r="AA58" s="17">
        <v>1.76</v>
      </c>
      <c r="AB58" s="18">
        <f>+((LeagueRatings!$I$17-E58)*5)+9.5</f>
        <v>5.0429093316940943</v>
      </c>
      <c r="AC58" s="18">
        <f t="shared" si="22"/>
        <v>5.0429093316940943</v>
      </c>
      <c r="AD58" s="18">
        <f t="shared" si="23"/>
        <v>7.7007737249328911E-2</v>
      </c>
      <c r="AE58" s="4">
        <f t="shared" si="24"/>
        <v>9.9399170689434229</v>
      </c>
      <c r="AF58" s="42" t="s">
        <v>503</v>
      </c>
      <c r="AG58" s="5" t="s">
        <v>42</v>
      </c>
      <c r="AH58" s="5" t="s">
        <v>86</v>
      </c>
      <c r="AI58" s="5" t="s">
        <v>26</v>
      </c>
      <c r="AJ58" s="15">
        <f>+AO58*LeagueRatings!$K$27</f>
        <v>39.506172839506171</v>
      </c>
      <c r="AK58" s="73">
        <f>F58*LeagueRatings!$K$27</f>
        <v>8.0246913580246915</v>
      </c>
      <c r="AL58" s="73">
        <f>G58*LeagueRatings!$K$27</f>
        <v>6.7901234567901234</v>
      </c>
      <c r="AM58" s="73">
        <f>T58*LeagueRatings!$K$27</f>
        <v>172.83950617283949</v>
      </c>
      <c r="AO58" s="15">
        <f t="shared" si="25"/>
        <v>64</v>
      </c>
    </row>
    <row r="59" spans="1:41" s="13" customFormat="1" x14ac:dyDescent="0.2">
      <c r="A59" s="42" t="s">
        <v>1114</v>
      </c>
      <c r="B59" s="77" t="s">
        <v>250</v>
      </c>
      <c r="C59" s="77">
        <v>0</v>
      </c>
      <c r="D59" s="77">
        <v>1</v>
      </c>
      <c r="E59" s="98">
        <v>6.52</v>
      </c>
      <c r="F59" s="77">
        <v>17</v>
      </c>
      <c r="G59" s="77">
        <v>0</v>
      </c>
      <c r="H59" s="77">
        <v>0</v>
      </c>
      <c r="I59" s="77">
        <v>0</v>
      </c>
      <c r="J59" s="77">
        <v>0</v>
      </c>
      <c r="K59" s="77">
        <v>1</v>
      </c>
      <c r="L59" s="98">
        <v>19.329999999999998</v>
      </c>
      <c r="M59" s="77">
        <v>19</v>
      </c>
      <c r="N59" s="77">
        <v>16</v>
      </c>
      <c r="O59" s="77">
        <v>14</v>
      </c>
      <c r="P59" s="77">
        <v>2</v>
      </c>
      <c r="Q59" s="77">
        <v>17</v>
      </c>
      <c r="R59" s="77">
        <v>0</v>
      </c>
      <c r="S59" s="77">
        <v>19</v>
      </c>
      <c r="T59" s="77">
        <v>94</v>
      </c>
      <c r="U59" s="77"/>
      <c r="V59" s="51">
        <f t="shared" si="20"/>
        <v>18.085106382978726</v>
      </c>
      <c r="W59" s="7">
        <f>IF(V59&lt;LeagueRatings!$K$21,((LeagueRatings!$K$21-V59)/LeagueRatings!$K$21)*36,(LeagueRatings!$K$21-V59)*6.48)</f>
        <v>-64.594199279510377</v>
      </c>
      <c r="X59" s="17">
        <v>5.44</v>
      </c>
      <c r="Y59" s="17">
        <f t="shared" si="21"/>
        <v>2.1276595744680851</v>
      </c>
      <c r="Z59" s="7">
        <f>IF(Y59&lt;LeagueRatings!$K$19,((LeagueRatings!$K$19-Y59)/LeagueRatings!$K$19)*36,(LeagueRatings!$K$19-Y59)/LeagueRatings!$K$22)</f>
        <v>1.6542422499869305</v>
      </c>
      <c r="AA59" s="17">
        <v>-0.14000000000000001</v>
      </c>
      <c r="AB59" s="18">
        <f>+((LeagueRatings!$I$17-E59)*5)+9.5</f>
        <v>-4.8070906683059036</v>
      </c>
      <c r="AC59" s="18">
        <f t="shared" si="22"/>
        <v>4</v>
      </c>
      <c r="AD59" s="18">
        <f t="shared" si="23"/>
        <v>4.9503362648731619E-2</v>
      </c>
      <c r="AE59" s="4">
        <f t="shared" si="24"/>
        <v>9.3495033626487327</v>
      </c>
      <c r="AF59" s="42" t="s">
        <v>1114</v>
      </c>
      <c r="AG59" s="5" t="s">
        <v>42</v>
      </c>
      <c r="AH59" s="5" t="s">
        <v>66</v>
      </c>
      <c r="AI59" s="5" t="s">
        <v>61</v>
      </c>
      <c r="AJ59" s="15">
        <f>+AO59*LeagueRatings!$K$27</f>
        <v>12.345679012345679</v>
      </c>
      <c r="AK59" s="73">
        <f>F59*LeagueRatings!$K$27</f>
        <v>10.493827160493826</v>
      </c>
      <c r="AL59" s="73">
        <f>G59*LeagueRatings!$K$27</f>
        <v>0</v>
      </c>
      <c r="AM59" s="73">
        <f>T59*LeagueRatings!$K$27</f>
        <v>58.02469135802469</v>
      </c>
      <c r="AO59" s="15">
        <f t="shared" si="25"/>
        <v>20</v>
      </c>
    </row>
    <row r="60" spans="1:41" customFormat="1" x14ac:dyDescent="0.2">
      <c r="A60" s="42" t="s">
        <v>500</v>
      </c>
      <c r="B60" s="77" t="s">
        <v>250</v>
      </c>
      <c r="C60" s="77">
        <v>20</v>
      </c>
      <c r="D60" s="77">
        <v>9</v>
      </c>
      <c r="E60" s="98">
        <v>2.25</v>
      </c>
      <c r="F60" s="77">
        <v>34</v>
      </c>
      <c r="G60" s="77">
        <v>34</v>
      </c>
      <c r="H60" s="77">
        <v>4</v>
      </c>
      <c r="I60" s="77">
        <v>2</v>
      </c>
      <c r="J60" s="77">
        <v>0</v>
      </c>
      <c r="K60" s="77">
        <v>0</v>
      </c>
      <c r="L60" s="98">
        <v>243.67</v>
      </c>
      <c r="M60" s="77">
        <v>169</v>
      </c>
      <c r="N60" s="77">
        <v>69</v>
      </c>
      <c r="O60" s="77">
        <v>61</v>
      </c>
      <c r="P60" s="77">
        <v>22</v>
      </c>
      <c r="Q60" s="77">
        <v>65</v>
      </c>
      <c r="R60" s="77">
        <v>2</v>
      </c>
      <c r="S60" s="77">
        <v>242</v>
      </c>
      <c r="T60" s="77">
        <v>961</v>
      </c>
      <c r="U60" s="77"/>
      <c r="V60" s="51">
        <f t="shared" si="20"/>
        <v>6.5693430656934311</v>
      </c>
      <c r="W60" s="7">
        <f>IF(V60&lt;LeagueRatings!$K$21,((LeagueRatings!$K$21-V60)/LeagueRatings!$K$21)*36,(LeagueRatings!$K$21-V60)*6.48)</f>
        <v>6.8635873070610653</v>
      </c>
      <c r="X60" s="17">
        <v>-0.56000000000000005</v>
      </c>
      <c r="Y60" s="17">
        <f t="shared" si="21"/>
        <v>2.2940563086548487</v>
      </c>
      <c r="Z60" s="7">
        <f>IF(Y60&lt;LeagueRatings!$K$19,((LeagueRatings!$K$19-Y60)/LeagueRatings!$K$19)*36,(LeagueRatings!$K$19-Y60)/LeagueRatings!$K$22)</f>
        <v>-0.5242820822251637</v>
      </c>
      <c r="AA60" s="17">
        <v>0.08</v>
      </c>
      <c r="AB60" s="18">
        <f>+((LeagueRatings!$I$17-E60)*5)+9.5</f>
        <v>16.542909331694094</v>
      </c>
      <c r="AC60" s="18">
        <f t="shared" si="22"/>
        <v>16.542909331694094</v>
      </c>
      <c r="AD60" s="18">
        <f t="shared" si="23"/>
        <v>2.0750732548118358</v>
      </c>
      <c r="AE60" s="4">
        <f t="shared" si="24"/>
        <v>18.137982586505931</v>
      </c>
      <c r="AF60" s="42" t="s">
        <v>500</v>
      </c>
      <c r="AG60" s="5" t="s">
        <v>68</v>
      </c>
      <c r="AH60" s="5" t="s">
        <v>43</v>
      </c>
      <c r="AI60" s="5" t="s">
        <v>16</v>
      </c>
      <c r="AJ60" s="15">
        <f>+AO60*LeagueRatings!$K$27</f>
        <v>150.61728395061726</v>
      </c>
      <c r="AK60" s="73">
        <f>F60*LeagueRatings!$K$27</f>
        <v>20.987654320987652</v>
      </c>
      <c r="AL60" s="73">
        <f>G60*LeagueRatings!$K$27</f>
        <v>20.987654320987652</v>
      </c>
      <c r="AM60" s="73">
        <f>T60*LeagueRatings!$K$27</f>
        <v>593.20987654320982</v>
      </c>
      <c r="AO60" s="15">
        <f t="shared" si="25"/>
        <v>244</v>
      </c>
    </row>
    <row r="61" spans="1:41" customFormat="1" x14ac:dyDescent="0.2">
      <c r="A61" s="42" t="s">
        <v>1112</v>
      </c>
      <c r="B61" s="77" t="s">
        <v>250</v>
      </c>
      <c r="C61" s="77">
        <v>0</v>
      </c>
      <c r="D61" s="77">
        <v>1</v>
      </c>
      <c r="E61" s="98">
        <v>3.38</v>
      </c>
      <c r="F61" s="77">
        <v>36</v>
      </c>
      <c r="G61" s="77">
        <v>0</v>
      </c>
      <c r="H61" s="77">
        <v>0</v>
      </c>
      <c r="I61" s="77">
        <v>0</v>
      </c>
      <c r="J61" s="77">
        <v>0</v>
      </c>
      <c r="K61" s="77">
        <v>1</v>
      </c>
      <c r="L61" s="98">
        <v>34.67</v>
      </c>
      <c r="M61" s="77">
        <v>29</v>
      </c>
      <c r="N61" s="77">
        <v>13</v>
      </c>
      <c r="O61" s="77">
        <v>13</v>
      </c>
      <c r="P61" s="77">
        <v>3</v>
      </c>
      <c r="Q61" s="77">
        <v>14</v>
      </c>
      <c r="R61" s="77">
        <v>4</v>
      </c>
      <c r="S61" s="77">
        <v>37</v>
      </c>
      <c r="T61" s="77">
        <v>142</v>
      </c>
      <c r="U61" s="77"/>
      <c r="V61" s="53">
        <f t="shared" si="20"/>
        <v>7.2463768115942031</v>
      </c>
      <c r="W61" s="54">
        <f>IF(V61&lt;LeagueRatings!$K$21,((LeagueRatings!$K$21-V61)/LeagueRatings!$K$21)*36,(LeagueRatings!$K$21-V61)*6.48)</f>
        <v>3.8608008137469083</v>
      </c>
      <c r="X61" s="55">
        <v>-0.32</v>
      </c>
      <c r="Y61" s="55">
        <f t="shared" si="21"/>
        <v>2.1739130434782608</v>
      </c>
      <c r="Z61" s="54">
        <f>IF(Y61&lt;LeagueRatings!$K$19,((LeagueRatings!$K$19-Y61)/LeagueRatings!$K$19)*36,(LeagueRatings!$K$19-Y61)/LeagueRatings!$K$22)</f>
        <v>0.90759534237795214</v>
      </c>
      <c r="AA61" s="55">
        <v>-7.0000000000000007E-2</v>
      </c>
      <c r="AB61" s="56">
        <f>+((LeagueRatings!$I$17-E61)*5)+9.5</f>
        <v>10.892909331694094</v>
      </c>
      <c r="AC61" s="56">
        <f t="shared" si="22"/>
        <v>10.892909331694094</v>
      </c>
      <c r="AD61" s="18">
        <f t="shared" si="23"/>
        <v>1.074793769829824</v>
      </c>
      <c r="AE61" s="57">
        <f t="shared" si="24"/>
        <v>11.577703101523918</v>
      </c>
      <c r="AF61" s="42" t="s">
        <v>1112</v>
      </c>
      <c r="AG61" s="8" t="s">
        <v>64</v>
      </c>
      <c r="AH61" s="8" t="s">
        <v>33</v>
      </c>
      <c r="AI61" s="8" t="s">
        <v>62</v>
      </c>
      <c r="AJ61" s="15">
        <f>+AO61*LeagueRatings!$K$27</f>
        <v>21.604938271604937</v>
      </c>
      <c r="AK61" s="73">
        <f>F61*LeagueRatings!$K$27</f>
        <v>22.222222222222221</v>
      </c>
      <c r="AL61" s="73">
        <f>G61*LeagueRatings!$K$27</f>
        <v>0</v>
      </c>
      <c r="AM61" s="73">
        <f>T61*LeagueRatings!$K$27</f>
        <v>87.654320987654316</v>
      </c>
      <c r="AO61" s="15">
        <f t="shared" si="25"/>
        <v>35</v>
      </c>
    </row>
    <row r="62" spans="1:41" customFormat="1" x14ac:dyDescent="0.2">
      <c r="A62" s="42" t="s">
        <v>501</v>
      </c>
      <c r="B62" s="77" t="s">
        <v>250</v>
      </c>
      <c r="C62" s="77">
        <v>1</v>
      </c>
      <c r="D62" s="77">
        <v>10</v>
      </c>
      <c r="E62" s="98">
        <v>4.88</v>
      </c>
      <c r="F62" s="77">
        <v>54</v>
      </c>
      <c r="G62" s="77">
        <v>0</v>
      </c>
      <c r="H62" s="77">
        <v>0</v>
      </c>
      <c r="I62" s="77">
        <v>0</v>
      </c>
      <c r="J62" s="77">
        <v>0</v>
      </c>
      <c r="K62" s="77">
        <v>4</v>
      </c>
      <c r="L62" s="98">
        <v>62.67</v>
      </c>
      <c r="M62" s="77">
        <v>56</v>
      </c>
      <c r="N62" s="77">
        <v>36</v>
      </c>
      <c r="O62" s="77">
        <v>34</v>
      </c>
      <c r="P62" s="77">
        <v>13</v>
      </c>
      <c r="Q62" s="77">
        <v>31</v>
      </c>
      <c r="R62" s="77">
        <v>3</v>
      </c>
      <c r="S62" s="77">
        <v>75</v>
      </c>
      <c r="T62" s="77">
        <v>275</v>
      </c>
      <c r="U62" s="77"/>
      <c r="V62" s="51">
        <f t="shared" si="20"/>
        <v>10.294117647058822</v>
      </c>
      <c r="W62" s="7">
        <f>IF(V62&lt;LeagueRatings!$K$21,((LeagueRatings!$K$21-V62)/LeagueRatings!$K$21)*36,(LeagueRatings!$K$21-V62)*6.48)</f>
        <v>-14.108592270749396</v>
      </c>
      <c r="X62" s="17">
        <v>1.5</v>
      </c>
      <c r="Y62" s="17">
        <f t="shared" si="21"/>
        <v>4.7794117647058822</v>
      </c>
      <c r="Z62" s="7">
        <f>IF(Y62&lt;LeagueRatings!$K$19,((LeagueRatings!$K$19-Y62)/LeagueRatings!$K$19)*36,(LeagueRatings!$K$19-Y62)/LeagueRatings!$K$22)</f>
        <v>-20.909781890284204</v>
      </c>
      <c r="AA62" s="17">
        <v>2.31</v>
      </c>
      <c r="AB62" s="18">
        <f>+((LeagueRatings!$I$17-E62)*5)+9.5</f>
        <v>3.3929093316940939</v>
      </c>
      <c r="AC62" s="18">
        <f t="shared" si="22"/>
        <v>4</v>
      </c>
      <c r="AD62" s="18">
        <f t="shared" si="23"/>
        <v>0.67501356310834537</v>
      </c>
      <c r="AE62" s="4">
        <f t="shared" si="24"/>
        <v>8.4850135631083461</v>
      </c>
      <c r="AF62" s="42" t="s">
        <v>501</v>
      </c>
      <c r="AG62" s="5" t="s">
        <v>37</v>
      </c>
      <c r="AH62" s="5" t="s">
        <v>46</v>
      </c>
      <c r="AI62" s="5" t="s">
        <v>35</v>
      </c>
      <c r="AJ62" s="15">
        <f>+AO62*LeagueRatings!$K$27</f>
        <v>38.888888888888886</v>
      </c>
      <c r="AK62" s="73">
        <f>F62*LeagueRatings!$K$27</f>
        <v>33.333333333333329</v>
      </c>
      <c r="AL62" s="73">
        <f>G62*LeagueRatings!$K$27</f>
        <v>0</v>
      </c>
      <c r="AM62" s="73">
        <f>T62*LeagueRatings!$K$27</f>
        <v>169.75308641975309</v>
      </c>
      <c r="AO62" s="15">
        <f t="shared" si="25"/>
        <v>63</v>
      </c>
    </row>
    <row r="63" spans="1:41" s="13" customFormat="1" x14ac:dyDescent="0.2">
      <c r="A63" s="42" t="s">
        <v>504</v>
      </c>
      <c r="B63" s="77" t="s">
        <v>250</v>
      </c>
      <c r="C63" s="77">
        <v>5</v>
      </c>
      <c r="D63" s="77">
        <v>5</v>
      </c>
      <c r="E63" s="98">
        <v>3.25</v>
      </c>
      <c r="F63" s="77">
        <v>16</v>
      </c>
      <c r="G63" s="77">
        <v>16</v>
      </c>
      <c r="H63" s="77">
        <v>0</v>
      </c>
      <c r="I63" s="77">
        <v>0</v>
      </c>
      <c r="J63" s="77">
        <v>0</v>
      </c>
      <c r="K63" s="77">
        <v>0</v>
      </c>
      <c r="L63" s="98">
        <v>102.33</v>
      </c>
      <c r="M63" s="77">
        <v>92</v>
      </c>
      <c r="N63" s="77">
        <v>42</v>
      </c>
      <c r="O63" s="77">
        <v>37</v>
      </c>
      <c r="P63" s="77">
        <v>9</v>
      </c>
      <c r="Q63" s="77">
        <v>26</v>
      </c>
      <c r="R63" s="77">
        <v>2</v>
      </c>
      <c r="S63" s="77">
        <v>74</v>
      </c>
      <c r="T63" s="77">
        <v>420</v>
      </c>
      <c r="U63" s="77"/>
      <c r="V63" s="51">
        <f t="shared" si="20"/>
        <v>5.741626794258373</v>
      </c>
      <c r="W63" s="7">
        <f>IF(V63&lt;LeagueRatings!$K$21,((LeagueRatings!$K$21-V63)/LeagueRatings!$K$21)*36,(LeagueRatings!$K$21-V63)*6.48)</f>
        <v>10.534682367255925</v>
      </c>
      <c r="X63" s="17">
        <v>-0.92</v>
      </c>
      <c r="Y63" s="17">
        <f t="shared" si="21"/>
        <v>2.1531100478468899</v>
      </c>
      <c r="Z63" s="7">
        <f>IF(Y63&lt;LeagueRatings!$K$19,((LeagueRatings!$K$19-Y63)/LeagueRatings!$K$19)*36,(LeagueRatings!$K$19-Y63)/LeagueRatings!$K$22)</f>
        <v>1.243407827139885</v>
      </c>
      <c r="AA63" s="17">
        <v>-7.0000000000000007E-2</v>
      </c>
      <c r="AB63" s="18">
        <f>+((LeagueRatings!$I$17-E63)*5)+9.5</f>
        <v>11.542909331694094</v>
      </c>
      <c r="AC63" s="18">
        <f t="shared" si="22"/>
        <v>11.542909331694094</v>
      </c>
      <c r="AD63" s="18">
        <f t="shared" si="23"/>
        <v>0.636635395289749</v>
      </c>
      <c r="AE63" s="4">
        <f t="shared" si="24"/>
        <v>11.189544726983844</v>
      </c>
      <c r="AF63" s="42" t="s">
        <v>504</v>
      </c>
      <c r="AG63" s="5" t="s">
        <v>64</v>
      </c>
      <c r="AH63" s="5" t="s">
        <v>63</v>
      </c>
      <c r="AI63" s="5" t="s">
        <v>62</v>
      </c>
      <c r="AJ63" s="15">
        <f>+AO63*LeagueRatings!$K$27</f>
        <v>63.580246913580247</v>
      </c>
      <c r="AK63" s="73">
        <f>F63*LeagueRatings!$K$27</f>
        <v>9.8765432098765427</v>
      </c>
      <c r="AL63" s="73">
        <f>G63*LeagueRatings!$K$27</f>
        <v>9.8765432098765427</v>
      </c>
      <c r="AM63" s="73">
        <f>T63*LeagueRatings!$K$27</f>
        <v>259.25925925925924</v>
      </c>
      <c r="AO63" s="15">
        <f t="shared" si="25"/>
        <v>103</v>
      </c>
    </row>
    <row r="64" spans="1:41" customFormat="1" x14ac:dyDescent="0.2">
      <c r="A64" s="42" t="s">
        <v>506</v>
      </c>
      <c r="B64" s="77" t="s">
        <v>250</v>
      </c>
      <c r="C64" s="77">
        <v>11</v>
      </c>
      <c r="D64" s="77">
        <v>13</v>
      </c>
      <c r="E64" s="98">
        <v>3.7</v>
      </c>
      <c r="F64" s="77">
        <v>33</v>
      </c>
      <c r="G64" s="77">
        <v>33</v>
      </c>
      <c r="H64" s="77">
        <v>0</v>
      </c>
      <c r="I64" s="77">
        <v>0</v>
      </c>
      <c r="J64" s="77">
        <v>0</v>
      </c>
      <c r="K64" s="77">
        <v>0</v>
      </c>
      <c r="L64" s="98">
        <v>214.33</v>
      </c>
      <c r="M64" s="77">
        <v>217</v>
      </c>
      <c r="N64" s="77">
        <v>93</v>
      </c>
      <c r="O64" s="77">
        <v>88</v>
      </c>
      <c r="P64" s="77">
        <v>23</v>
      </c>
      <c r="Q64" s="77">
        <v>50</v>
      </c>
      <c r="R64" s="77">
        <v>3</v>
      </c>
      <c r="S64" s="77">
        <v>164</v>
      </c>
      <c r="T64" s="77">
        <v>902</v>
      </c>
      <c r="U64" s="77"/>
      <c r="V64" s="51">
        <f t="shared" si="20"/>
        <v>5.2280311457174644</v>
      </c>
      <c r="W64" s="7">
        <f>IF(V64&lt;LeagueRatings!$K$21,((LeagueRatings!$K$21-V64)/LeagueRatings!$K$21)*36,(LeagueRatings!$K$21-V64)*6.48)</f>
        <v>12.812586660507501</v>
      </c>
      <c r="X64" s="17">
        <v>-1.1000000000000001</v>
      </c>
      <c r="Y64" s="17">
        <f t="shared" si="21"/>
        <v>2.5583982202447166</v>
      </c>
      <c r="Z64" s="7">
        <f>IF(Y64&lt;LeagueRatings!$K$19,((LeagueRatings!$K$19-Y64)/LeagueRatings!$K$19)*36,(LeagueRatings!$K$19-Y64)/LeagueRatings!$K$22)</f>
        <v>-2.6924797840296986</v>
      </c>
      <c r="AA64" s="17">
        <v>0.24</v>
      </c>
      <c r="AB64" s="18">
        <f>+((LeagueRatings!$I$17-E64)*5)+9.5</f>
        <v>9.2929093316940925</v>
      </c>
      <c r="AC64" s="18">
        <f t="shared" si="22"/>
        <v>9.2929093316940925</v>
      </c>
      <c r="AD64" s="18">
        <f t="shared" si="23"/>
        <v>-6.2287127327018688E-2</v>
      </c>
      <c r="AE64" s="4">
        <f t="shared" si="24"/>
        <v>8.3706222043670735</v>
      </c>
      <c r="AF64" s="42" t="s">
        <v>506</v>
      </c>
      <c r="AG64" s="5" t="s">
        <v>37</v>
      </c>
      <c r="AH64" s="5" t="s">
        <v>24</v>
      </c>
      <c r="AI64" s="5" t="s">
        <v>76</v>
      </c>
      <c r="AJ64" s="15">
        <f>+AO64*LeagueRatings!$K$27</f>
        <v>132.71604938271605</v>
      </c>
      <c r="AK64" s="73">
        <f>F64*LeagueRatings!$K$27</f>
        <v>20.37037037037037</v>
      </c>
      <c r="AL64" s="73">
        <f>G64*LeagueRatings!$K$27</f>
        <v>20.37037037037037</v>
      </c>
      <c r="AM64" s="73">
        <f>T64*LeagueRatings!$K$27</f>
        <v>556.79012345679007</v>
      </c>
      <c r="AO64" s="15">
        <f t="shared" si="25"/>
        <v>215</v>
      </c>
    </row>
    <row r="65" spans="1:41" customFormat="1" x14ac:dyDescent="0.2">
      <c r="A65" s="42" t="s">
        <v>499</v>
      </c>
      <c r="B65" s="77" t="s">
        <v>250</v>
      </c>
      <c r="C65" s="77">
        <v>1</v>
      </c>
      <c r="D65" s="77">
        <v>4</v>
      </c>
      <c r="E65" s="98">
        <v>3.81</v>
      </c>
      <c r="F65" s="77">
        <v>62</v>
      </c>
      <c r="G65" s="77">
        <v>0</v>
      </c>
      <c r="H65" s="77">
        <v>0</v>
      </c>
      <c r="I65" s="77">
        <v>0</v>
      </c>
      <c r="J65" s="77">
        <v>0</v>
      </c>
      <c r="K65" s="77">
        <v>1</v>
      </c>
      <c r="L65" s="98">
        <v>56.67</v>
      </c>
      <c r="M65" s="77">
        <v>62</v>
      </c>
      <c r="N65" s="77">
        <v>27</v>
      </c>
      <c r="O65" s="77">
        <v>24</v>
      </c>
      <c r="P65" s="77">
        <v>6</v>
      </c>
      <c r="Q65" s="77">
        <v>24</v>
      </c>
      <c r="R65" s="77">
        <v>1</v>
      </c>
      <c r="S65" s="77">
        <v>48</v>
      </c>
      <c r="T65" s="77">
        <v>251</v>
      </c>
      <c r="U65" s="77"/>
      <c r="V65" s="51">
        <f t="shared" si="20"/>
        <v>9.1999999999999993</v>
      </c>
      <c r="W65" s="7">
        <f>IF(V65&lt;LeagueRatings!$K$21,((LeagueRatings!$K$21-V65)/LeagueRatings!$K$21)*36,(LeagueRatings!$K$21-V65)*6.48)</f>
        <v>-7.0187099178082208</v>
      </c>
      <c r="X65" s="17">
        <v>0.65</v>
      </c>
      <c r="Y65" s="17">
        <f t="shared" si="21"/>
        <v>2.4</v>
      </c>
      <c r="Z65" s="7">
        <f>IF(Y65&lt;LeagueRatings!$K$19,((LeagueRatings!$K$19-Y65)/LeagueRatings!$K$19)*36,(LeagueRatings!$K$19-Y65)/LeagueRatings!$K$22)</f>
        <v>-1.393258426966292</v>
      </c>
      <c r="AA65" s="17">
        <v>0.08</v>
      </c>
      <c r="AB65" s="18">
        <f>+((LeagueRatings!$I$17-E65)*5)+9.5</f>
        <v>8.7429093316940936</v>
      </c>
      <c r="AC65" s="18">
        <f t="shared" si="22"/>
        <v>8.7429093316940936</v>
      </c>
      <c r="AD65" s="18">
        <f t="shared" si="23"/>
        <v>-0.47026645491441643</v>
      </c>
      <c r="AE65" s="4">
        <f t="shared" si="24"/>
        <v>9.002642876779678</v>
      </c>
      <c r="AF65" s="42" t="s">
        <v>499</v>
      </c>
      <c r="AG65" s="5" t="s">
        <v>37</v>
      </c>
      <c r="AH65" s="5" t="s">
        <v>38</v>
      </c>
      <c r="AI65" s="5" t="s">
        <v>16</v>
      </c>
      <c r="AJ65" s="15">
        <f>+AO65*LeagueRatings!$K$27</f>
        <v>35.185185185185183</v>
      </c>
      <c r="AK65" s="73">
        <f>F65*LeagueRatings!$K$27</f>
        <v>38.271604938271601</v>
      </c>
      <c r="AL65" s="73">
        <f>G65*LeagueRatings!$K$27</f>
        <v>0</v>
      </c>
      <c r="AM65" s="73">
        <f>T65*LeagueRatings!$K$27</f>
        <v>154.93827160493825</v>
      </c>
      <c r="AO65" s="15">
        <f t="shared" si="25"/>
        <v>57</v>
      </c>
    </row>
    <row r="66" spans="1:41" customFormat="1" x14ac:dyDescent="0.2">
      <c r="A66" s="42" t="s">
        <v>509</v>
      </c>
      <c r="B66" s="77" t="s">
        <v>250</v>
      </c>
      <c r="C66" s="77">
        <v>3</v>
      </c>
      <c r="D66" s="77">
        <v>3</v>
      </c>
      <c r="E66" s="98">
        <v>5.49</v>
      </c>
      <c r="F66" s="77">
        <v>40</v>
      </c>
      <c r="G66" s="77">
        <v>0</v>
      </c>
      <c r="H66" s="77">
        <v>0</v>
      </c>
      <c r="I66" s="77">
        <v>0</v>
      </c>
      <c r="J66" s="77">
        <v>0</v>
      </c>
      <c r="K66" s="77">
        <v>3</v>
      </c>
      <c r="L66" s="98">
        <v>41</v>
      </c>
      <c r="M66" s="77">
        <v>50</v>
      </c>
      <c r="N66" s="77">
        <v>26</v>
      </c>
      <c r="O66" s="77">
        <v>25</v>
      </c>
      <c r="P66" s="77">
        <v>5</v>
      </c>
      <c r="Q66" s="77">
        <v>16</v>
      </c>
      <c r="R66" s="77">
        <v>1</v>
      </c>
      <c r="S66" s="77">
        <v>42</v>
      </c>
      <c r="T66" s="77">
        <v>189</v>
      </c>
      <c r="U66" s="77"/>
      <c r="V66" s="51">
        <f t="shared" si="20"/>
        <v>7.9787234042553195</v>
      </c>
      <c r="W66" s="7">
        <f>IF(V66&lt;LeagueRatings!$K$21,((LeagueRatings!$K$21-V66)/LeagueRatings!$K$21)*36,(LeagueRatings!$K$21-V66)*6.48)</f>
        <v>0.61269025768941487</v>
      </c>
      <c r="X66" s="17">
        <v>-0.08</v>
      </c>
      <c r="Y66" s="17">
        <f t="shared" si="21"/>
        <v>2.6595744680851063</v>
      </c>
      <c r="Z66" s="7">
        <f>IF(Y66&lt;LeagueRatings!$K$19,((LeagueRatings!$K$19-Y66)/LeagueRatings!$K$19)*36,(LeagueRatings!$K$19-Y66)/LeagueRatings!$K$22)</f>
        <v>-3.5223523786755919</v>
      </c>
      <c r="AA66" s="17">
        <v>0.33</v>
      </c>
      <c r="AB66" s="18">
        <f>+((LeagueRatings!$I$17-E66)*5)+9.5</f>
        <v>0.34290933169409321</v>
      </c>
      <c r="AC66" s="18">
        <f t="shared" si="22"/>
        <v>4</v>
      </c>
      <c r="AD66" s="18">
        <f t="shared" si="23"/>
        <v>-1.097560975609756</v>
      </c>
      <c r="AE66" s="4">
        <f t="shared" si="24"/>
        <v>3.1524390243902438</v>
      </c>
      <c r="AF66" s="42" t="s">
        <v>509</v>
      </c>
      <c r="AG66" s="5" t="s">
        <v>65</v>
      </c>
      <c r="AH66" s="5" t="s">
        <v>62</v>
      </c>
      <c r="AI66" s="5" t="s">
        <v>81</v>
      </c>
      <c r="AJ66" s="15">
        <f>+AO66*LeagueRatings!$K$27</f>
        <v>25.308641975308639</v>
      </c>
      <c r="AK66" s="73">
        <f>F66*LeagueRatings!$K$27</f>
        <v>24.691358024691358</v>
      </c>
      <c r="AL66" s="73">
        <f>G66*LeagueRatings!$K$27</f>
        <v>0</v>
      </c>
      <c r="AM66" s="73">
        <f>T66*LeagueRatings!$K$27</f>
        <v>116.66666666666666</v>
      </c>
      <c r="AO66" s="15">
        <f t="shared" si="25"/>
        <v>41</v>
      </c>
    </row>
    <row r="67" spans="1:41" customFormat="1" x14ac:dyDescent="0.2">
      <c r="A67" s="42" t="s">
        <v>505</v>
      </c>
      <c r="B67" s="77" t="s">
        <v>250</v>
      </c>
      <c r="C67" s="77">
        <v>0</v>
      </c>
      <c r="D67" s="77">
        <v>3</v>
      </c>
      <c r="E67" s="98">
        <v>4.66</v>
      </c>
      <c r="F67" s="77">
        <v>53</v>
      </c>
      <c r="G67" s="77">
        <v>0</v>
      </c>
      <c r="H67" s="77">
        <v>0</v>
      </c>
      <c r="I67" s="77">
        <v>0</v>
      </c>
      <c r="J67" s="77">
        <v>1</v>
      </c>
      <c r="K67" s="77">
        <v>2</v>
      </c>
      <c r="L67" s="98">
        <v>36.67</v>
      </c>
      <c r="M67" s="77">
        <v>39</v>
      </c>
      <c r="N67" s="77">
        <v>20</v>
      </c>
      <c r="O67" s="77">
        <v>19</v>
      </c>
      <c r="P67" s="77">
        <v>4</v>
      </c>
      <c r="Q67" s="77">
        <v>18</v>
      </c>
      <c r="R67" s="77">
        <v>1</v>
      </c>
      <c r="S67" s="77">
        <v>34</v>
      </c>
      <c r="T67" s="77">
        <v>164</v>
      </c>
      <c r="U67" s="77"/>
      <c r="V67" s="51">
        <f t="shared" si="20"/>
        <v>10.429447852760736</v>
      </c>
      <c r="W67" s="7">
        <f>IF(V67&lt;LeagueRatings!$K$21,((LeagueRatings!$K$21-V67)/LeagueRatings!$K$21)*36,(LeagueRatings!$K$21-V67)*6.48)</f>
        <v>-14.985532003697797</v>
      </c>
      <c r="X67" s="17">
        <v>1.63</v>
      </c>
      <c r="Y67" s="17">
        <f t="shared" si="21"/>
        <v>2.4539877300613497</v>
      </c>
      <c r="Z67" s="7">
        <f>IF(Y67&lt;LeagueRatings!$K$19,((LeagueRatings!$K$19-Y67)/LeagueRatings!$K$19)*36,(LeagueRatings!$K$19-Y67)/LeagueRatings!$K$22)</f>
        <v>-1.8360791342110714</v>
      </c>
      <c r="AA67" s="17">
        <v>0.16</v>
      </c>
      <c r="AB67" s="18">
        <f>+((LeagueRatings!$I$17-E67)*5)+9.5</f>
        <v>4.4929093316940936</v>
      </c>
      <c r="AC67" s="18">
        <f t="shared" si="22"/>
        <v>4.4929093316940936</v>
      </c>
      <c r="AD67" s="18">
        <f t="shared" si="23"/>
        <v>-0.3176983910553588</v>
      </c>
      <c r="AE67" s="4">
        <f t="shared" si="24"/>
        <v>5.9652109406387348</v>
      </c>
      <c r="AF67" s="42" t="s">
        <v>505</v>
      </c>
      <c r="AG67" s="5" t="s">
        <v>25</v>
      </c>
      <c r="AH67" s="5" t="s">
        <v>44</v>
      </c>
      <c r="AI67" s="5" t="s">
        <v>32</v>
      </c>
      <c r="AJ67" s="15">
        <f>+AO67*LeagueRatings!$K$27</f>
        <v>22.839506172839506</v>
      </c>
      <c r="AK67" s="73">
        <f>F67*LeagueRatings!$K$27</f>
        <v>32.716049382716051</v>
      </c>
      <c r="AL67" s="73">
        <f>G67*LeagueRatings!$K$27</f>
        <v>0</v>
      </c>
      <c r="AM67" s="73">
        <f>T67*LeagueRatings!$K$27</f>
        <v>101.23456790123456</v>
      </c>
      <c r="AO67" s="15">
        <f t="shared" si="25"/>
        <v>37</v>
      </c>
    </row>
    <row r="68" spans="1:41" s="13" customFormat="1" x14ac:dyDescent="0.2">
      <c r="A68" s="42" t="s">
        <v>502</v>
      </c>
      <c r="B68" s="77" t="s">
        <v>250</v>
      </c>
      <c r="C68" s="77">
        <v>15</v>
      </c>
      <c r="D68" s="77">
        <v>10</v>
      </c>
      <c r="E68" s="98">
        <v>3.44</v>
      </c>
      <c r="F68" s="77">
        <v>32</v>
      </c>
      <c r="G68" s="77">
        <v>32</v>
      </c>
      <c r="H68" s="77">
        <v>0</v>
      </c>
      <c r="I68" s="77">
        <v>0</v>
      </c>
      <c r="J68" s="77">
        <v>0</v>
      </c>
      <c r="K68" s="77">
        <v>0</v>
      </c>
      <c r="L68" s="98">
        <v>196.33</v>
      </c>
      <c r="M68" s="77">
        <v>181</v>
      </c>
      <c r="N68" s="77">
        <v>80</v>
      </c>
      <c r="O68" s="77">
        <v>75</v>
      </c>
      <c r="P68" s="77">
        <v>22</v>
      </c>
      <c r="Q68" s="77">
        <v>56</v>
      </c>
      <c r="R68" s="77">
        <v>7</v>
      </c>
      <c r="S68" s="77">
        <v>127</v>
      </c>
      <c r="T68" s="77">
        <v>818</v>
      </c>
      <c r="U68" s="77"/>
      <c r="V68" s="51">
        <f t="shared" si="20"/>
        <v>6.0419235511713936</v>
      </c>
      <c r="W68" s="7">
        <f>IF(V68&lt;LeagueRatings!$K$21,((LeagueRatings!$K$21-V68)/LeagueRatings!$K$21)*36,(LeagueRatings!$K$21-V68)*6.48)</f>
        <v>9.2028033418688775</v>
      </c>
      <c r="X68" s="17">
        <v>-0.74</v>
      </c>
      <c r="Y68" s="17">
        <f t="shared" si="21"/>
        <v>2.7127003699136867</v>
      </c>
      <c r="Z68" s="7">
        <f>IF(Y68&lt;LeagueRatings!$K$19,((LeagueRatings!$K$19-Y68)/LeagueRatings!$K$19)*36,(LeagueRatings!$K$19-Y68)/LeagueRatings!$K$22)</f>
        <v>-3.9581041577190037</v>
      </c>
      <c r="AA68" s="17">
        <v>0.33</v>
      </c>
      <c r="AB68" s="18">
        <f>+((LeagueRatings!$I$17-E68)*5)+9.5</f>
        <v>10.592909331694095</v>
      </c>
      <c r="AC68" s="18">
        <f t="shared" si="22"/>
        <v>10.592909331694095</v>
      </c>
      <c r="AD68" s="18">
        <f t="shared" si="23"/>
        <v>0.476579738195895</v>
      </c>
      <c r="AE68" s="4">
        <f t="shared" si="24"/>
        <v>10.65948906988999</v>
      </c>
      <c r="AF68" s="42" t="s">
        <v>502</v>
      </c>
      <c r="AG68" s="5" t="s">
        <v>75</v>
      </c>
      <c r="AH68" s="5" t="s">
        <v>67</v>
      </c>
      <c r="AI68" s="5" t="s">
        <v>81</v>
      </c>
      <c r="AJ68" s="15">
        <f>+AO68*LeagueRatings!$K$27</f>
        <v>121.60493827160494</v>
      </c>
      <c r="AK68" s="73">
        <f>F68*LeagueRatings!$K$27</f>
        <v>19.753086419753085</v>
      </c>
      <c r="AL68" s="73">
        <f>G68*LeagueRatings!$K$27</f>
        <v>19.753086419753085</v>
      </c>
      <c r="AM68" s="73">
        <f>T68*LeagueRatings!$K$27</f>
        <v>504.93827160493822</v>
      </c>
      <c r="AO68" s="15">
        <f t="shared" si="25"/>
        <v>197</v>
      </c>
    </row>
    <row r="69" spans="1:41" s="14" customFormat="1" x14ac:dyDescent="0.2">
      <c r="A69" s="127"/>
      <c r="B69" s="128"/>
      <c r="C69" s="128"/>
      <c r="D69" s="128"/>
      <c r="E69" s="129"/>
      <c r="F69" s="128"/>
      <c r="G69" s="128"/>
      <c r="H69" s="9"/>
      <c r="I69" s="9"/>
      <c r="J69" s="128"/>
      <c r="K69" s="128"/>
      <c r="L69" s="129"/>
      <c r="M69" s="128"/>
      <c r="N69" s="128"/>
      <c r="O69" s="128"/>
      <c r="P69" s="128"/>
      <c r="Q69" s="128"/>
      <c r="R69" s="9"/>
      <c r="S69" s="128"/>
      <c r="T69" s="9"/>
      <c r="U69" s="9"/>
      <c r="V69" s="53"/>
      <c r="W69" s="54"/>
      <c r="X69" s="55"/>
      <c r="Y69" s="55"/>
      <c r="Z69" s="54"/>
      <c r="AA69" s="55"/>
      <c r="AB69" s="56"/>
      <c r="AC69" s="56"/>
      <c r="AD69" s="56"/>
      <c r="AE69" s="57"/>
      <c r="AF69" s="127"/>
      <c r="AG69" s="10"/>
      <c r="AH69" s="10"/>
      <c r="AI69" s="10"/>
      <c r="AJ69" s="15"/>
      <c r="AK69" s="73"/>
      <c r="AL69" s="73"/>
      <c r="AM69" s="73"/>
      <c r="AO69" s="15"/>
    </row>
    <row r="70" spans="1:41" s="125" customFormat="1" x14ac:dyDescent="0.2">
      <c r="A70" s="70" t="s">
        <v>151</v>
      </c>
      <c r="B70" s="71" t="s">
        <v>245</v>
      </c>
      <c r="C70" s="72" t="s">
        <v>105</v>
      </c>
      <c r="D70" s="71" t="s">
        <v>106</v>
      </c>
      <c r="E70" s="72" t="s">
        <v>107</v>
      </c>
      <c r="F70" s="71" t="s">
        <v>153</v>
      </c>
      <c r="G70" s="71" t="s">
        <v>108</v>
      </c>
      <c r="H70" s="71" t="s">
        <v>109</v>
      </c>
      <c r="I70" s="73" t="s">
        <v>434</v>
      </c>
      <c r="J70" s="73" t="s">
        <v>110</v>
      </c>
      <c r="K70" s="73" t="s">
        <v>246</v>
      </c>
      <c r="L70" s="72" t="s">
        <v>111</v>
      </c>
      <c r="M70" s="71" t="s">
        <v>112</v>
      </c>
      <c r="N70" s="71" t="s">
        <v>113</v>
      </c>
      <c r="O70" s="71" t="s">
        <v>114</v>
      </c>
      <c r="P70" s="71" t="s">
        <v>115</v>
      </c>
      <c r="Q70" s="71" t="s">
        <v>116</v>
      </c>
      <c r="R70" s="71" t="s">
        <v>118</v>
      </c>
      <c r="S70" s="71" t="s">
        <v>117</v>
      </c>
      <c r="T70" s="71" t="s">
        <v>156</v>
      </c>
      <c r="U70" s="71"/>
      <c r="V70" s="118" t="s">
        <v>2</v>
      </c>
      <c r="W70" s="119" t="s">
        <v>3</v>
      </c>
      <c r="X70" s="120" t="s">
        <v>4</v>
      </c>
      <c r="Y70" s="121" t="s">
        <v>5</v>
      </c>
      <c r="Z70" s="119" t="s">
        <v>6</v>
      </c>
      <c r="AA70" s="120" t="s">
        <v>7</v>
      </c>
      <c r="AB70" s="122" t="s">
        <v>8</v>
      </c>
      <c r="AC70" s="122" t="s">
        <v>101</v>
      </c>
      <c r="AD70" s="122" t="s">
        <v>9</v>
      </c>
      <c r="AE70" s="123" t="s">
        <v>10</v>
      </c>
      <c r="AF70" s="70" t="s">
        <v>151</v>
      </c>
      <c r="AG70" s="8" t="s">
        <v>11</v>
      </c>
      <c r="AH70" s="8" t="s">
        <v>12</v>
      </c>
      <c r="AI70" s="8" t="s">
        <v>13</v>
      </c>
      <c r="AJ70" s="15"/>
      <c r="AK70" s="73"/>
      <c r="AL70" s="73"/>
      <c r="AM70" s="73"/>
      <c r="AO70" s="15"/>
    </row>
    <row r="71" spans="1:41" s="9" customFormat="1" x14ac:dyDescent="0.2">
      <c r="A71" s="70"/>
      <c r="B71" s="71"/>
      <c r="C71" s="72"/>
      <c r="D71" s="71"/>
      <c r="E71" s="72"/>
      <c r="F71" s="71"/>
      <c r="G71" s="71"/>
      <c r="H71" s="71"/>
      <c r="I71" s="73"/>
      <c r="J71" s="73"/>
      <c r="K71" s="73"/>
      <c r="L71" s="72"/>
      <c r="M71" s="71"/>
      <c r="N71" s="71"/>
      <c r="O71" s="71"/>
      <c r="P71" s="71"/>
      <c r="Q71" s="71"/>
      <c r="R71" s="71"/>
      <c r="S71" s="71"/>
      <c r="T71" s="71"/>
      <c r="U71" s="71"/>
      <c r="V71" s="53"/>
      <c r="W71" s="54"/>
      <c r="X71" s="55"/>
      <c r="Y71" s="55"/>
      <c r="Z71" s="54"/>
      <c r="AA71" s="55"/>
      <c r="AB71" s="56"/>
      <c r="AC71" s="56"/>
      <c r="AD71" s="56"/>
      <c r="AE71" s="57"/>
      <c r="AF71" s="70"/>
      <c r="AG71" s="10"/>
      <c r="AH71" s="10"/>
      <c r="AI71" s="10"/>
      <c r="AJ71" s="15"/>
      <c r="AK71" s="73"/>
      <c r="AL71" s="73"/>
      <c r="AM71" s="73"/>
      <c r="AO71" s="15"/>
    </row>
    <row r="72" spans="1:41" customFormat="1" x14ac:dyDescent="0.2">
      <c r="A72" s="42" t="s">
        <v>519</v>
      </c>
      <c r="B72" s="77" t="s">
        <v>251</v>
      </c>
      <c r="C72" s="77">
        <v>4</v>
      </c>
      <c r="D72" s="77">
        <v>7</v>
      </c>
      <c r="E72" s="98">
        <v>4.87</v>
      </c>
      <c r="F72" s="77">
        <v>66</v>
      </c>
      <c r="G72" s="77">
        <v>1</v>
      </c>
      <c r="H72" s="77">
        <v>0</v>
      </c>
      <c r="I72" s="77">
        <v>0</v>
      </c>
      <c r="J72" s="77">
        <v>0</v>
      </c>
      <c r="K72" s="77">
        <v>2</v>
      </c>
      <c r="L72" s="98">
        <v>64.67</v>
      </c>
      <c r="M72" s="77">
        <v>74</v>
      </c>
      <c r="N72" s="77">
        <v>35</v>
      </c>
      <c r="O72" s="77">
        <v>35</v>
      </c>
      <c r="P72" s="77">
        <v>5</v>
      </c>
      <c r="Q72" s="77">
        <v>19</v>
      </c>
      <c r="R72" s="77">
        <v>2</v>
      </c>
      <c r="S72" s="77">
        <v>43</v>
      </c>
      <c r="T72" s="77">
        <v>282</v>
      </c>
      <c r="U72" s="77"/>
      <c r="V72" s="51">
        <f t="shared" ref="V72:V85" si="26">+(Q72-R72)/(T72-R72)*100</f>
        <v>6.0714285714285712</v>
      </c>
      <c r="W72" s="7">
        <f>IF(V72&lt;LeagueRatings!$K$21,((LeagueRatings!$K$21-V72)/LeagueRatings!$K$21)*36,(LeagueRatings!$K$21-V72)*6.48)</f>
        <v>9.0719423960893764</v>
      </c>
      <c r="X72" s="17">
        <v>-0.74</v>
      </c>
      <c r="Y72" s="17">
        <f t="shared" ref="Y72:Y85" si="27">(P72/(T72-R72))*100</f>
        <v>1.7857142857142856</v>
      </c>
      <c r="Z72" s="7">
        <f>IF(Y72&lt;LeagueRatings!$K$19,((LeagueRatings!$K$19-Y72)/LeagueRatings!$K$19)*36,(LeagueRatings!$K$19-Y72)/LeagueRatings!$K$22)</f>
        <v>7.1740961740961762</v>
      </c>
      <c r="AA72" s="17">
        <v>-0.49</v>
      </c>
      <c r="AB72" s="18">
        <f>+((LeagueRatings!$I$17-E72)*5)+9.5</f>
        <v>3.4429093316940929</v>
      </c>
      <c r="AC72" s="18">
        <f t="shared" ref="AC72:AC85" si="28">IF(AB72&lt;4,4,AB72)</f>
        <v>4</v>
      </c>
      <c r="AD72" s="18">
        <f t="shared" ref="AD72:AD85" si="29">IF(M72&lt;L72,((1-(M72/L72))*7)-0.07,(1-(M72/L72))*5)</f>
        <v>-0.72135456935209508</v>
      </c>
      <c r="AE72" s="4">
        <f t="shared" ref="AE72:AE85" si="30">+X72+AA72+AC72+AD72</f>
        <v>2.0486454306479049</v>
      </c>
      <c r="AF72" s="42" t="s">
        <v>519</v>
      </c>
      <c r="AG72" s="5" t="s">
        <v>95</v>
      </c>
      <c r="AH72" s="5" t="s">
        <v>67</v>
      </c>
      <c r="AI72" s="5" t="s">
        <v>43</v>
      </c>
      <c r="AJ72" s="15">
        <f>+AO72*LeagueRatings!$K$27</f>
        <v>40.123456790123456</v>
      </c>
      <c r="AK72" s="73">
        <f>F72*LeagueRatings!$K$27</f>
        <v>40.74074074074074</v>
      </c>
      <c r="AL72" s="73">
        <f>G72*LeagueRatings!$K$27</f>
        <v>0.61728395061728392</v>
      </c>
      <c r="AM72" s="73">
        <f>T72*LeagueRatings!$K$27</f>
        <v>174.07407407407408</v>
      </c>
      <c r="AO72" s="15">
        <f t="shared" ref="AO72:AO85" si="31">ROUNDUP(L72,0)</f>
        <v>65</v>
      </c>
    </row>
    <row r="73" spans="1:41" s="1" customFormat="1" x14ac:dyDescent="0.2">
      <c r="A73" s="42" t="s">
        <v>1123</v>
      </c>
      <c r="B73" s="77" t="s">
        <v>251</v>
      </c>
      <c r="C73" s="77">
        <v>3</v>
      </c>
      <c r="D73" s="77">
        <v>5</v>
      </c>
      <c r="E73" s="98">
        <v>5.93</v>
      </c>
      <c r="F73" s="77">
        <v>10</v>
      </c>
      <c r="G73" s="77">
        <v>10</v>
      </c>
      <c r="H73" s="77">
        <v>0</v>
      </c>
      <c r="I73" s="77">
        <v>0</v>
      </c>
      <c r="J73" s="77">
        <v>0</v>
      </c>
      <c r="K73" s="77">
        <v>0</v>
      </c>
      <c r="L73" s="98">
        <v>54.67</v>
      </c>
      <c r="M73" s="77">
        <v>75</v>
      </c>
      <c r="N73" s="77">
        <v>37</v>
      </c>
      <c r="O73" s="77">
        <v>36</v>
      </c>
      <c r="P73" s="77">
        <v>9</v>
      </c>
      <c r="Q73" s="77">
        <v>10</v>
      </c>
      <c r="R73" s="77">
        <v>2</v>
      </c>
      <c r="S73" s="77">
        <v>31</v>
      </c>
      <c r="T73" s="77">
        <v>249</v>
      </c>
      <c r="U73" s="77"/>
      <c r="V73" s="51">
        <f t="shared" si="26"/>
        <v>3.2388663967611335</v>
      </c>
      <c r="W73" s="7">
        <f>IF(V73&lt;LeagueRatings!$K$21,((LeagueRatings!$K$21-V73)/LeagueRatings!$K$21)*36,(LeagueRatings!$K$21-V73)*6.48)</f>
        <v>21.634949027682826</v>
      </c>
      <c r="X73" s="17">
        <v>-2</v>
      </c>
      <c r="Y73" s="17">
        <f t="shared" si="27"/>
        <v>3.6437246963562751</v>
      </c>
      <c r="Z73" s="7">
        <f>IF(Y73&lt;LeagueRatings!$K$19,((LeagueRatings!$K$19-Y73)/LeagueRatings!$K$19)*36,(LeagueRatings!$K$19-Y73)/LeagueRatings!$K$22)</f>
        <v>-11.594595824045852</v>
      </c>
      <c r="AA73" s="17">
        <v>1.1399999999999999</v>
      </c>
      <c r="AB73" s="18">
        <f>+((LeagueRatings!$I$17-E73)*5)+9.5</f>
        <v>-1.8570906683059043</v>
      </c>
      <c r="AC73" s="18">
        <f t="shared" si="28"/>
        <v>4</v>
      </c>
      <c r="AD73" s="18">
        <f t="shared" si="29"/>
        <v>-1.8593378452533382</v>
      </c>
      <c r="AE73" s="4">
        <f t="shared" si="30"/>
        <v>1.2806621547466615</v>
      </c>
      <c r="AF73" s="42" t="s">
        <v>1123</v>
      </c>
      <c r="AG73" s="5" t="s">
        <v>54</v>
      </c>
      <c r="AH73" s="5" t="s">
        <v>93</v>
      </c>
      <c r="AI73" s="5" t="s">
        <v>19</v>
      </c>
      <c r="AJ73" s="15">
        <f>+AO73*LeagueRatings!$K$27</f>
        <v>33.950617283950614</v>
      </c>
      <c r="AK73" s="73">
        <f>F73*LeagueRatings!$K$27</f>
        <v>6.1728395061728394</v>
      </c>
      <c r="AL73" s="73">
        <f>G73*LeagueRatings!$K$27</f>
        <v>6.1728395061728394</v>
      </c>
      <c r="AM73" s="73">
        <f>T73*LeagueRatings!$K$27</f>
        <v>153.7037037037037</v>
      </c>
      <c r="AO73" s="15">
        <f t="shared" si="31"/>
        <v>55</v>
      </c>
    </row>
    <row r="74" spans="1:41" s="13" customFormat="1" x14ac:dyDescent="0.2">
      <c r="A74" s="42" t="s">
        <v>513</v>
      </c>
      <c r="B74" s="77" t="s">
        <v>251</v>
      </c>
      <c r="C74" s="77">
        <v>4</v>
      </c>
      <c r="D74" s="77">
        <v>6</v>
      </c>
      <c r="E74" s="98">
        <v>5.59</v>
      </c>
      <c r="F74" s="77">
        <v>74</v>
      </c>
      <c r="G74" s="77">
        <v>0</v>
      </c>
      <c r="H74" s="77">
        <v>0</v>
      </c>
      <c r="I74" s="77">
        <v>0</v>
      </c>
      <c r="J74" s="77">
        <v>0</v>
      </c>
      <c r="K74" s="77">
        <v>6</v>
      </c>
      <c r="L74" s="98">
        <v>56.33</v>
      </c>
      <c r="M74" s="77">
        <v>65</v>
      </c>
      <c r="N74" s="77">
        <v>38</v>
      </c>
      <c r="O74" s="77">
        <v>35</v>
      </c>
      <c r="P74" s="77">
        <v>7</v>
      </c>
      <c r="Q74" s="77">
        <v>39</v>
      </c>
      <c r="R74" s="77">
        <v>0</v>
      </c>
      <c r="S74" s="77">
        <v>55</v>
      </c>
      <c r="T74" s="77">
        <v>273</v>
      </c>
      <c r="U74" s="77"/>
      <c r="V74" s="53">
        <f t="shared" si="26"/>
        <v>14.285714285714285</v>
      </c>
      <c r="W74" s="54">
        <f>IF(V74&lt;LeagueRatings!$K$21,((LeagueRatings!$K$21-V74)/LeagueRatings!$K$21)*36,(LeagueRatings!$K$21-V74)*6.48)</f>
        <v>-39.974138489236793</v>
      </c>
      <c r="X74" s="55">
        <v>5.44</v>
      </c>
      <c r="Y74" s="55">
        <f t="shared" si="27"/>
        <v>2.5641025641025639</v>
      </c>
      <c r="Z74" s="54">
        <f>IF(Y74&lt;LeagueRatings!$K$19,((LeagueRatings!$K$19-Y74)/LeagueRatings!$K$19)*36,(LeagueRatings!$K$19-Y74)/LeagueRatings!$K$22)</f>
        <v>-2.7392682224142884</v>
      </c>
      <c r="AA74" s="55">
        <v>0.24</v>
      </c>
      <c r="AB74" s="56">
        <f>+((LeagueRatings!$I$17-E74)*5)+9.5</f>
        <v>-0.15709066830590501</v>
      </c>
      <c r="AC74" s="56">
        <f t="shared" si="28"/>
        <v>4</v>
      </c>
      <c r="AD74" s="18">
        <f t="shared" si="29"/>
        <v>-0.76957216403337525</v>
      </c>
      <c r="AE74" s="57">
        <f t="shared" si="30"/>
        <v>8.9104278359666242</v>
      </c>
      <c r="AF74" s="42" t="s">
        <v>513</v>
      </c>
      <c r="AG74" s="5" t="s">
        <v>37</v>
      </c>
      <c r="AH74" s="5" t="s">
        <v>66</v>
      </c>
      <c r="AI74" s="5" t="s">
        <v>76</v>
      </c>
      <c r="AJ74" s="15">
        <f>+AO74*LeagueRatings!$K$27</f>
        <v>35.185185185185183</v>
      </c>
      <c r="AK74" s="73">
        <f>F74*LeagueRatings!$K$27</f>
        <v>45.679012345679013</v>
      </c>
      <c r="AL74" s="73">
        <f>G74*LeagueRatings!$K$27</f>
        <v>0</v>
      </c>
      <c r="AM74" s="73">
        <f>T74*LeagueRatings!$K$27</f>
        <v>168.5185185185185</v>
      </c>
      <c r="AO74" s="15">
        <f t="shared" si="31"/>
        <v>57</v>
      </c>
    </row>
    <row r="75" spans="1:41" customFormat="1" x14ac:dyDescent="0.2">
      <c r="A75" s="42" t="s">
        <v>516</v>
      </c>
      <c r="B75" s="77" t="s">
        <v>251</v>
      </c>
      <c r="C75" s="77">
        <v>1</v>
      </c>
      <c r="D75" s="77">
        <v>7</v>
      </c>
      <c r="E75" s="98">
        <v>5.4</v>
      </c>
      <c r="F75" s="77">
        <v>11</v>
      </c>
      <c r="G75" s="77">
        <v>11</v>
      </c>
      <c r="H75" s="77">
        <v>0</v>
      </c>
      <c r="I75" s="77">
        <v>0</v>
      </c>
      <c r="J75" s="77">
        <v>0</v>
      </c>
      <c r="K75" s="77">
        <v>0</v>
      </c>
      <c r="L75" s="98">
        <v>63.33</v>
      </c>
      <c r="M75" s="77">
        <v>63</v>
      </c>
      <c r="N75" s="77">
        <v>38</v>
      </c>
      <c r="O75" s="77">
        <v>38</v>
      </c>
      <c r="P75" s="77">
        <v>8</v>
      </c>
      <c r="Q75" s="77">
        <v>28</v>
      </c>
      <c r="R75" s="77">
        <v>1</v>
      </c>
      <c r="S75" s="77">
        <v>42</v>
      </c>
      <c r="T75" s="77">
        <v>272</v>
      </c>
      <c r="U75" s="77"/>
      <c r="V75" s="51">
        <f t="shared" si="26"/>
        <v>9.9630996309963091</v>
      </c>
      <c r="W75" s="7">
        <f>IF(V75&lt;LeagueRatings!$K$21,((LeagueRatings!$K$21-V75)/LeagueRatings!$K$21)*36,(LeagueRatings!$K$21-V75)*6.48)</f>
        <v>-11.963595526664308</v>
      </c>
      <c r="X75" s="17">
        <v>1.24</v>
      </c>
      <c r="Y75" s="17">
        <f t="shared" si="27"/>
        <v>2.9520295202952029</v>
      </c>
      <c r="Z75" s="7">
        <f>IF(Y75&lt;LeagueRatings!$K$19,((LeagueRatings!$K$19-Y75)/LeagueRatings!$K$19)*36,(LeagueRatings!$K$19-Y75)/LeagueRatings!$K$22)</f>
        <v>-5.9211410091629011</v>
      </c>
      <c r="AA75" s="17">
        <v>0.51</v>
      </c>
      <c r="AB75" s="18">
        <f>+((LeagueRatings!$I$17-E75)*5)+9.5</f>
        <v>0.7929093316940925</v>
      </c>
      <c r="AC75" s="18">
        <f t="shared" si="28"/>
        <v>4</v>
      </c>
      <c r="AD75" s="18">
        <f t="shared" si="29"/>
        <v>-3.3524396020843616E-2</v>
      </c>
      <c r="AE75" s="4">
        <f t="shared" si="30"/>
        <v>5.7164756039791564</v>
      </c>
      <c r="AF75" s="42" t="s">
        <v>516</v>
      </c>
      <c r="AG75" s="5" t="s">
        <v>25</v>
      </c>
      <c r="AH75" s="5" t="s">
        <v>19</v>
      </c>
      <c r="AI75" s="5" t="s">
        <v>47</v>
      </c>
      <c r="AJ75" s="15">
        <f>+AO75*LeagueRatings!$K$27</f>
        <v>39.506172839506171</v>
      </c>
      <c r="AK75" s="73">
        <f>F75*LeagueRatings!$K$27</f>
        <v>6.7901234567901234</v>
      </c>
      <c r="AL75" s="73">
        <f>G75*LeagueRatings!$K$27</f>
        <v>6.7901234567901234</v>
      </c>
      <c r="AM75" s="73">
        <f>T75*LeagueRatings!$K$27</f>
        <v>167.90123456790121</v>
      </c>
      <c r="AO75" s="15">
        <f t="shared" si="31"/>
        <v>64</v>
      </c>
    </row>
    <row r="76" spans="1:41" customFormat="1" x14ac:dyDescent="0.2">
      <c r="A76" s="42" t="s">
        <v>517</v>
      </c>
      <c r="B76" s="77" t="s">
        <v>251</v>
      </c>
      <c r="C76" s="77">
        <v>14</v>
      </c>
      <c r="D76" s="77">
        <v>11</v>
      </c>
      <c r="E76" s="98">
        <v>4.0999999999999996</v>
      </c>
      <c r="F76" s="77">
        <v>32</v>
      </c>
      <c r="G76" s="77">
        <v>32</v>
      </c>
      <c r="H76" s="77">
        <v>0</v>
      </c>
      <c r="I76" s="77">
        <v>0</v>
      </c>
      <c r="J76" s="77">
        <v>0</v>
      </c>
      <c r="K76" s="77">
        <v>0</v>
      </c>
      <c r="L76" s="98">
        <v>184.33</v>
      </c>
      <c r="M76" s="77">
        <v>161</v>
      </c>
      <c r="N76" s="77">
        <v>90</v>
      </c>
      <c r="O76" s="77">
        <v>84</v>
      </c>
      <c r="P76" s="77">
        <v>21</v>
      </c>
      <c r="Q76" s="77">
        <v>67</v>
      </c>
      <c r="R76" s="77">
        <v>2</v>
      </c>
      <c r="S76" s="77">
        <v>139</v>
      </c>
      <c r="T76" s="77">
        <v>768</v>
      </c>
      <c r="U76" s="77"/>
      <c r="V76" s="51">
        <f t="shared" si="26"/>
        <v>8.4856396866840722</v>
      </c>
      <c r="W76" s="7">
        <f>IF(V76&lt;LeagueRatings!$K$21,((LeagueRatings!$K$21-V76)/LeagueRatings!$K$21)*36,(LeagueRatings!$K$21-V76)*6.48)</f>
        <v>-2.389655087521013</v>
      </c>
      <c r="X76" s="17">
        <v>0.18</v>
      </c>
      <c r="Y76" s="17">
        <f t="shared" si="27"/>
        <v>2.7415143603133161</v>
      </c>
      <c r="Z76" s="7">
        <f>IF(Y76&lt;LeagueRatings!$K$19,((LeagueRatings!$K$19-Y76)/LeagueRatings!$K$19)*36,(LeagueRatings!$K$19-Y76)/LeagueRatings!$K$22)</f>
        <v>-4.1944436295361882</v>
      </c>
      <c r="AA76" s="17">
        <v>0.33</v>
      </c>
      <c r="AB76" s="18">
        <f>+((LeagueRatings!$I$17-E76)*5)+9.5</f>
        <v>7.2929093316940961</v>
      </c>
      <c r="AC76" s="18">
        <f t="shared" si="28"/>
        <v>7.2929093316940961</v>
      </c>
      <c r="AD76" s="18">
        <f t="shared" si="29"/>
        <v>0.81596538816253461</v>
      </c>
      <c r="AE76" s="4">
        <f t="shared" si="30"/>
        <v>8.6188747198566311</v>
      </c>
      <c r="AF76" s="42" t="s">
        <v>517</v>
      </c>
      <c r="AG76" s="5" t="s">
        <v>37</v>
      </c>
      <c r="AH76" s="5" t="s">
        <v>32</v>
      </c>
      <c r="AI76" s="5" t="s">
        <v>81</v>
      </c>
      <c r="AJ76" s="15">
        <f>+AO76*LeagueRatings!$K$27</f>
        <v>114.19753086419752</v>
      </c>
      <c r="AK76" s="73">
        <f>F76*LeagueRatings!$K$27</f>
        <v>19.753086419753085</v>
      </c>
      <c r="AL76" s="73">
        <f>G76*LeagueRatings!$K$27</f>
        <v>19.753086419753085</v>
      </c>
      <c r="AM76" s="73">
        <f>T76*LeagueRatings!$K$27</f>
        <v>474.07407407407402</v>
      </c>
      <c r="AO76" s="15">
        <f t="shared" si="31"/>
        <v>185</v>
      </c>
    </row>
    <row r="77" spans="1:41" customFormat="1" x14ac:dyDescent="0.2">
      <c r="A77" s="42" t="s">
        <v>584</v>
      </c>
      <c r="B77" s="77" t="s">
        <v>251</v>
      </c>
      <c r="C77" s="77">
        <v>4</v>
      </c>
      <c r="D77" s="77">
        <v>3</v>
      </c>
      <c r="E77" s="98">
        <v>3.31</v>
      </c>
      <c r="F77" s="77">
        <v>57</v>
      </c>
      <c r="G77" s="77">
        <v>0</v>
      </c>
      <c r="H77" s="77">
        <v>0</v>
      </c>
      <c r="I77" s="77">
        <v>0</v>
      </c>
      <c r="J77" s="77">
        <v>23</v>
      </c>
      <c r="K77" s="77">
        <v>26</v>
      </c>
      <c r="L77" s="98">
        <v>54.33</v>
      </c>
      <c r="M77" s="77">
        <v>52</v>
      </c>
      <c r="N77" s="77">
        <v>23</v>
      </c>
      <c r="O77" s="77">
        <v>20</v>
      </c>
      <c r="P77" s="77">
        <v>3</v>
      </c>
      <c r="Q77" s="77">
        <v>13</v>
      </c>
      <c r="R77" s="77">
        <v>2</v>
      </c>
      <c r="S77" s="77">
        <v>32</v>
      </c>
      <c r="T77" s="77">
        <v>226</v>
      </c>
      <c r="U77" s="77"/>
      <c r="V77" s="51">
        <f t="shared" si="26"/>
        <v>4.9107142857142856</v>
      </c>
      <c r="W77" s="7">
        <f>IF(V77&lt;LeagueRatings!$K$21,((LeagueRatings!$K$21-V77)/LeagueRatings!$K$21)*36,(LeagueRatings!$K$21-V77)*6.48)</f>
        <v>14.2199534086017</v>
      </c>
      <c r="X77" s="17">
        <v>-1.19</v>
      </c>
      <c r="Y77" s="17">
        <f t="shared" si="27"/>
        <v>1.3392857142857142</v>
      </c>
      <c r="Z77" s="7">
        <f>IF(Y77&lt;LeagueRatings!$K$19,((LeagueRatings!$K$19-Y77)/LeagueRatings!$K$19)*36,(LeagueRatings!$K$19-Y77)/LeagueRatings!$K$22)</f>
        <v>14.380572130572132</v>
      </c>
      <c r="AA77" s="17">
        <v>-1.05</v>
      </c>
      <c r="AB77" s="18">
        <f>+((LeagueRatings!$I$17-E77)*5)+9.5</f>
        <v>11.242909331694094</v>
      </c>
      <c r="AC77" s="18">
        <f t="shared" si="28"/>
        <v>11.242909331694094</v>
      </c>
      <c r="AD77" s="18">
        <f t="shared" si="29"/>
        <v>0.23020246640898229</v>
      </c>
      <c r="AE77" s="4">
        <f t="shared" si="30"/>
        <v>9.2331117981030761</v>
      </c>
      <c r="AF77" s="42" t="s">
        <v>584</v>
      </c>
      <c r="AG77" s="5" t="s">
        <v>42</v>
      </c>
      <c r="AH77" s="5" t="s">
        <v>39</v>
      </c>
      <c r="AI77" s="5" t="s">
        <v>39</v>
      </c>
      <c r="AJ77" s="15">
        <f>+AO77*LeagueRatings!$K$27</f>
        <v>33.950617283950614</v>
      </c>
      <c r="AK77" s="73">
        <f>F77*LeagueRatings!$K$27</f>
        <v>35.185185185185183</v>
      </c>
      <c r="AL77" s="73">
        <f>G77*LeagueRatings!$K$27</f>
        <v>0</v>
      </c>
      <c r="AM77" s="73">
        <f>T77*LeagueRatings!$K$27</f>
        <v>139.50617283950618</v>
      </c>
      <c r="AO77" s="15">
        <f t="shared" si="31"/>
        <v>55</v>
      </c>
    </row>
    <row r="78" spans="1:41" customFormat="1" x14ac:dyDescent="0.2">
      <c r="A78" s="42" t="s">
        <v>1119</v>
      </c>
      <c r="B78" s="77" t="s">
        <v>251</v>
      </c>
      <c r="C78" s="77">
        <v>2</v>
      </c>
      <c r="D78" s="77">
        <v>1</v>
      </c>
      <c r="E78" s="98">
        <v>4.1900000000000004</v>
      </c>
      <c r="F78" s="77">
        <v>54</v>
      </c>
      <c r="G78" s="77">
        <v>0</v>
      </c>
      <c r="H78" s="77">
        <v>0</v>
      </c>
      <c r="I78" s="77">
        <v>0</v>
      </c>
      <c r="J78" s="77">
        <v>0</v>
      </c>
      <c r="K78" s="77">
        <v>1</v>
      </c>
      <c r="L78" s="98">
        <v>68.67</v>
      </c>
      <c r="M78" s="77">
        <v>51</v>
      </c>
      <c r="N78" s="77">
        <v>39</v>
      </c>
      <c r="O78" s="77">
        <v>32</v>
      </c>
      <c r="P78" s="77">
        <v>7</v>
      </c>
      <c r="Q78" s="77">
        <v>31</v>
      </c>
      <c r="R78" s="77">
        <v>2</v>
      </c>
      <c r="S78" s="77">
        <v>63</v>
      </c>
      <c r="T78" s="77">
        <v>285</v>
      </c>
      <c r="U78" s="77"/>
      <c r="V78" s="51">
        <f t="shared" si="26"/>
        <v>10.247349823321555</v>
      </c>
      <c r="W78" s="7">
        <f>IF(V78&lt;LeagueRatings!$K$21,((LeagueRatings!$K$21-V78)/LeagueRatings!$K$21)*36,(LeagueRatings!$K$21-V78)*6.48)</f>
        <v>-13.8055367729319</v>
      </c>
      <c r="X78" s="17">
        <v>1.5</v>
      </c>
      <c r="Y78" s="17">
        <f t="shared" si="27"/>
        <v>2.4734982332155475</v>
      </c>
      <c r="Z78" s="7">
        <f>IF(Y78&lt;LeagueRatings!$K$19,((LeagueRatings!$K$19-Y78)/LeagueRatings!$K$19)*36,(LeagueRatings!$K$19-Y78)/LeagueRatings!$K$22)</f>
        <v>-1.996109103902806</v>
      </c>
      <c r="AA78" s="17">
        <v>0.16</v>
      </c>
      <c r="AB78" s="18">
        <f>+((LeagueRatings!$I$17-E78)*5)+9.5</f>
        <v>6.8429093316940914</v>
      </c>
      <c r="AC78" s="18">
        <f t="shared" si="28"/>
        <v>6.8429093316940914</v>
      </c>
      <c r="AD78" s="18">
        <f t="shared" si="29"/>
        <v>1.7312232415902138</v>
      </c>
      <c r="AE78" s="4">
        <f t="shared" si="30"/>
        <v>10.234132573284306</v>
      </c>
      <c r="AF78" s="42" t="s">
        <v>1119</v>
      </c>
      <c r="AG78" s="5" t="s">
        <v>75</v>
      </c>
      <c r="AH78" s="5" t="s">
        <v>46</v>
      </c>
      <c r="AI78" s="5" t="s">
        <v>32</v>
      </c>
      <c r="AJ78" s="15">
        <f>+AO78*LeagueRatings!$K$27</f>
        <v>42.592592592592588</v>
      </c>
      <c r="AK78" s="73">
        <f>F78*LeagueRatings!$K$27</f>
        <v>33.333333333333329</v>
      </c>
      <c r="AL78" s="73">
        <f>G78*LeagueRatings!$K$27</f>
        <v>0</v>
      </c>
      <c r="AM78" s="73">
        <f>T78*LeagueRatings!$K$27</f>
        <v>175.92592592592592</v>
      </c>
      <c r="AO78" s="15">
        <f t="shared" si="31"/>
        <v>69</v>
      </c>
    </row>
    <row r="79" spans="1:41" customFormat="1" x14ac:dyDescent="0.2">
      <c r="A79" s="42" t="s">
        <v>850</v>
      </c>
      <c r="B79" s="77" t="s">
        <v>251</v>
      </c>
      <c r="C79" s="77">
        <v>2</v>
      </c>
      <c r="D79" s="77">
        <v>3</v>
      </c>
      <c r="E79" s="98">
        <v>6.84</v>
      </c>
      <c r="F79" s="77">
        <v>35</v>
      </c>
      <c r="G79" s="77">
        <v>0</v>
      </c>
      <c r="H79" s="77">
        <v>0</v>
      </c>
      <c r="I79" s="77">
        <v>0</v>
      </c>
      <c r="J79" s="77">
        <v>0</v>
      </c>
      <c r="K79" s="77">
        <v>4</v>
      </c>
      <c r="L79" s="98">
        <v>25</v>
      </c>
      <c r="M79" s="77">
        <v>31</v>
      </c>
      <c r="N79" s="77">
        <v>20</v>
      </c>
      <c r="O79" s="77">
        <v>19</v>
      </c>
      <c r="P79" s="77">
        <v>6</v>
      </c>
      <c r="Q79" s="77">
        <v>11</v>
      </c>
      <c r="R79" s="77">
        <v>1</v>
      </c>
      <c r="S79" s="77">
        <v>32</v>
      </c>
      <c r="T79" s="77">
        <v>116</v>
      </c>
      <c r="U79" s="77"/>
      <c r="V79" s="51">
        <f t="shared" si="26"/>
        <v>8.695652173913043</v>
      </c>
      <c r="W79" s="7">
        <f>IF(V79&lt;LeagueRatings!$K$21,((LeagueRatings!$K$21-V79)/LeagueRatings!$K$21)*36,(LeagueRatings!$K$21-V79)*6.48)</f>
        <v>-3.750536004764744</v>
      </c>
      <c r="X79" s="17">
        <v>0.36</v>
      </c>
      <c r="Y79" s="17">
        <f t="shared" si="27"/>
        <v>5.2173913043478262</v>
      </c>
      <c r="Z79" s="7">
        <f>IF(Y79&lt;LeagueRatings!$K$19,((LeagueRatings!$K$19-Y79)/LeagueRatings!$K$19)*36,(LeagueRatings!$K$19-Y79)/LeagueRatings!$K$22)</f>
        <v>-24.502198339032731</v>
      </c>
      <c r="AA79" s="17">
        <v>2.92</v>
      </c>
      <c r="AB79" s="18">
        <f>+((LeagueRatings!$I$17-E79)*5)+9.5</f>
        <v>-6.407090668305905</v>
      </c>
      <c r="AC79" s="18">
        <f t="shared" si="28"/>
        <v>4</v>
      </c>
      <c r="AD79" s="18">
        <f t="shared" si="29"/>
        <v>-1.2</v>
      </c>
      <c r="AE79" s="4">
        <f t="shared" si="30"/>
        <v>6.0799999999999992</v>
      </c>
      <c r="AF79" s="42" t="s">
        <v>850</v>
      </c>
      <c r="AG79" s="5" t="s">
        <v>71</v>
      </c>
      <c r="AH79" s="5" t="s">
        <v>81</v>
      </c>
      <c r="AI79" s="5" t="s">
        <v>15</v>
      </c>
      <c r="AJ79" s="15">
        <f>+AO79*LeagueRatings!$K$27</f>
        <v>15.432098765432098</v>
      </c>
      <c r="AK79" s="73">
        <f>F79*LeagueRatings!$K$27</f>
        <v>21.604938271604937</v>
      </c>
      <c r="AL79" s="73">
        <f>G79*LeagueRatings!$K$27</f>
        <v>0</v>
      </c>
      <c r="AM79" s="73">
        <f>T79*LeagueRatings!$K$27</f>
        <v>71.604938271604937</v>
      </c>
      <c r="AO79" s="15">
        <f t="shared" si="31"/>
        <v>25</v>
      </c>
    </row>
    <row r="80" spans="1:41" customFormat="1" x14ac:dyDescent="0.2">
      <c r="A80" s="42" t="s">
        <v>795</v>
      </c>
      <c r="B80" s="77" t="s">
        <v>251</v>
      </c>
      <c r="C80" s="77">
        <v>7</v>
      </c>
      <c r="D80" s="77">
        <v>4</v>
      </c>
      <c r="E80" s="98">
        <v>4.33</v>
      </c>
      <c r="F80" s="77">
        <v>22</v>
      </c>
      <c r="G80" s="77">
        <v>22</v>
      </c>
      <c r="H80" s="77">
        <v>0</v>
      </c>
      <c r="I80" s="77">
        <v>0</v>
      </c>
      <c r="J80" s="77">
        <v>0</v>
      </c>
      <c r="K80" s="77">
        <v>0</v>
      </c>
      <c r="L80" s="98">
        <v>126.67</v>
      </c>
      <c r="M80" s="77">
        <v>127</v>
      </c>
      <c r="N80" s="77">
        <v>64</v>
      </c>
      <c r="O80" s="77">
        <v>61</v>
      </c>
      <c r="P80" s="77">
        <v>12</v>
      </c>
      <c r="Q80" s="77">
        <v>46</v>
      </c>
      <c r="R80" s="77">
        <v>1</v>
      </c>
      <c r="S80" s="77">
        <v>90</v>
      </c>
      <c r="T80" s="77">
        <v>546</v>
      </c>
      <c r="U80" s="77"/>
      <c r="V80" s="53">
        <f t="shared" si="26"/>
        <v>8.2568807339449553</v>
      </c>
      <c r="W80" s="54">
        <f>IF(V80&lt;LeagueRatings!$K$21,((LeagueRatings!$K$21-V80)/LeagueRatings!$K$21)*36,(LeagueRatings!$K$21-V80)*6.48)</f>
        <v>-0.9072970737715349</v>
      </c>
      <c r="X80" s="55">
        <v>0.09</v>
      </c>
      <c r="Y80" s="55">
        <f t="shared" si="27"/>
        <v>2.2018348623853212</v>
      </c>
      <c r="Z80" s="54">
        <f>IF(Y80&lt;LeagueRatings!$K$19,((LeagueRatings!$K$19-Y80)/LeagueRatings!$K$19)*36,(LeagueRatings!$K$19-Y80)/LeagueRatings!$K$22)</f>
        <v>0.45686720916078427</v>
      </c>
      <c r="AA80" s="55">
        <v>0</v>
      </c>
      <c r="AB80" s="56">
        <f>+((LeagueRatings!$I$17-E80)*5)+9.5</f>
        <v>6.1429093316940939</v>
      </c>
      <c r="AC80" s="56">
        <f t="shared" si="28"/>
        <v>6.1429093316940939</v>
      </c>
      <c r="AD80" s="18">
        <f t="shared" si="29"/>
        <v>-1.3025973000710955E-2</v>
      </c>
      <c r="AE80" s="57">
        <f t="shared" si="30"/>
        <v>6.2198833586933828</v>
      </c>
      <c r="AF80" s="42" t="s">
        <v>795</v>
      </c>
      <c r="AG80" s="5" t="s">
        <v>71</v>
      </c>
      <c r="AH80" s="5" t="s">
        <v>16</v>
      </c>
      <c r="AI80" s="5" t="s">
        <v>48</v>
      </c>
      <c r="AJ80" s="15">
        <f>+AO80*LeagueRatings!$K$27</f>
        <v>78.395061728395063</v>
      </c>
      <c r="AK80" s="73">
        <f>F80*LeagueRatings!$K$27</f>
        <v>13.580246913580247</v>
      </c>
      <c r="AL80" s="73">
        <f>G80*LeagueRatings!$K$27</f>
        <v>13.580246913580247</v>
      </c>
      <c r="AM80" s="73">
        <f>T80*LeagueRatings!$K$27</f>
        <v>337.03703703703701</v>
      </c>
      <c r="AO80" s="15">
        <f t="shared" si="31"/>
        <v>127</v>
      </c>
    </row>
    <row r="81" spans="1:41" s="13" customFormat="1" x14ac:dyDescent="0.2">
      <c r="A81" s="42" t="s">
        <v>1121</v>
      </c>
      <c r="B81" s="77" t="s">
        <v>251</v>
      </c>
      <c r="C81" s="77">
        <v>2</v>
      </c>
      <c r="D81" s="77">
        <v>0</v>
      </c>
      <c r="E81" s="98">
        <v>5.8</v>
      </c>
      <c r="F81" s="77">
        <v>51</v>
      </c>
      <c r="G81" s="77">
        <v>0</v>
      </c>
      <c r="H81" s="77">
        <v>0</v>
      </c>
      <c r="I81" s="77">
        <v>0</v>
      </c>
      <c r="J81" s="77">
        <v>0</v>
      </c>
      <c r="K81" s="77">
        <v>2</v>
      </c>
      <c r="L81" s="98">
        <v>45</v>
      </c>
      <c r="M81" s="77">
        <v>56</v>
      </c>
      <c r="N81" s="77">
        <v>31</v>
      </c>
      <c r="O81" s="77">
        <v>29</v>
      </c>
      <c r="P81" s="77">
        <v>3</v>
      </c>
      <c r="Q81" s="77">
        <v>24</v>
      </c>
      <c r="R81" s="77">
        <v>0</v>
      </c>
      <c r="S81" s="77">
        <v>36</v>
      </c>
      <c r="T81" s="77">
        <v>211</v>
      </c>
      <c r="U81" s="77"/>
      <c r="V81" s="53">
        <f t="shared" si="26"/>
        <v>11.374407582938389</v>
      </c>
      <c r="W81" s="54">
        <f>IF(V81&lt;LeagueRatings!$K$21,((LeagueRatings!$K$21-V81)/LeagueRatings!$K$21)*36,(LeagueRatings!$K$21-V81)*6.48)</f>
        <v>-21.108871055248986</v>
      </c>
      <c r="X81" s="55">
        <v>2.5499999999999998</v>
      </c>
      <c r="Y81" s="55">
        <f t="shared" si="27"/>
        <v>1.4218009478672986</v>
      </c>
      <c r="Z81" s="54">
        <f>IF(Y81&lt;LeagueRatings!$K$19,((LeagueRatings!$K$19-Y81)/LeagueRatings!$K$19)*36,(LeagueRatings!$K$19-Y81)/LeagueRatings!$K$22)</f>
        <v>13.048569465631076</v>
      </c>
      <c r="AA81" s="55">
        <v>-0.97</v>
      </c>
      <c r="AB81" s="56">
        <f>+((LeagueRatings!$I$17-E81)*5)+9.5</f>
        <v>-1.2070906683059057</v>
      </c>
      <c r="AC81" s="56">
        <f t="shared" si="28"/>
        <v>4</v>
      </c>
      <c r="AD81" s="18">
        <f t="shared" si="29"/>
        <v>-1.2222222222222223</v>
      </c>
      <c r="AE81" s="57">
        <f t="shared" si="30"/>
        <v>4.3577777777777778</v>
      </c>
      <c r="AF81" s="42" t="s">
        <v>1121</v>
      </c>
      <c r="AG81" s="8" t="s">
        <v>20</v>
      </c>
      <c r="AH81" s="8" t="s">
        <v>35</v>
      </c>
      <c r="AI81" s="8" t="s">
        <v>24</v>
      </c>
      <c r="AJ81" s="15">
        <f>+AO81*LeagueRatings!$K$27</f>
        <v>27.777777777777775</v>
      </c>
      <c r="AK81" s="73">
        <f>F81*LeagueRatings!$K$27</f>
        <v>31.481481481481481</v>
      </c>
      <c r="AL81" s="73">
        <f>G81*LeagueRatings!$K$27</f>
        <v>0</v>
      </c>
      <c r="AM81" s="73">
        <f>T81*LeagueRatings!$K$27</f>
        <v>130.24691358024691</v>
      </c>
      <c r="AO81" s="15">
        <f t="shared" si="31"/>
        <v>45</v>
      </c>
    </row>
    <row r="82" spans="1:41" s="13" customFormat="1" x14ac:dyDescent="0.2">
      <c r="A82" s="42" t="s">
        <v>1118</v>
      </c>
      <c r="B82" s="77" t="s">
        <v>251</v>
      </c>
      <c r="C82" s="77">
        <v>6</v>
      </c>
      <c r="D82" s="77">
        <v>11</v>
      </c>
      <c r="E82" s="98">
        <v>4.05</v>
      </c>
      <c r="F82" s="77">
        <v>20</v>
      </c>
      <c r="G82" s="77">
        <v>19</v>
      </c>
      <c r="H82" s="77">
        <v>1</v>
      </c>
      <c r="I82" s="77">
        <v>1</v>
      </c>
      <c r="J82" s="77">
        <v>0</v>
      </c>
      <c r="K82" s="77">
        <v>0</v>
      </c>
      <c r="L82" s="98">
        <v>117.67</v>
      </c>
      <c r="M82" s="77">
        <v>120</v>
      </c>
      <c r="N82" s="77">
        <v>53</v>
      </c>
      <c r="O82" s="77">
        <v>53</v>
      </c>
      <c r="P82" s="77">
        <v>9</v>
      </c>
      <c r="Q82" s="77">
        <v>44</v>
      </c>
      <c r="R82" s="77">
        <v>1</v>
      </c>
      <c r="S82" s="77">
        <v>91</v>
      </c>
      <c r="T82" s="77">
        <v>503</v>
      </c>
      <c r="U82" s="77"/>
      <c r="V82" s="51">
        <f t="shared" si="26"/>
        <v>8.5657370517928282</v>
      </c>
      <c r="W82" s="7">
        <f>IF(V82&lt;LeagueRatings!$K$21,((LeagueRatings!$K$21-V82)/LeagueRatings!$K$21)*36,(LeagueRatings!$K$21-V82)*6.48)</f>
        <v>-2.9086860134257515</v>
      </c>
      <c r="X82" s="17">
        <v>0.27</v>
      </c>
      <c r="Y82" s="17">
        <f t="shared" si="27"/>
        <v>1.7928286852589643</v>
      </c>
      <c r="Z82" s="7">
        <f>IF(Y82&lt;LeagueRatings!$K$19,((LeagueRatings!$K$19-Y82)/LeagueRatings!$K$19)*36,(LeagueRatings!$K$19-Y82)/LeagueRatings!$K$22)</f>
        <v>7.059251935745956</v>
      </c>
      <c r="AA82" s="17">
        <v>-0.49</v>
      </c>
      <c r="AB82" s="18">
        <f>+((LeagueRatings!$I$17-E82)*5)+9.5</f>
        <v>7.5429093316940943</v>
      </c>
      <c r="AC82" s="18">
        <f t="shared" si="28"/>
        <v>7.5429093316940943</v>
      </c>
      <c r="AD82" s="18">
        <f t="shared" si="29"/>
        <v>-9.9005693889691049E-2</v>
      </c>
      <c r="AE82" s="4">
        <f t="shared" si="30"/>
        <v>7.223903637804403</v>
      </c>
      <c r="AF82" s="42" t="s">
        <v>1118</v>
      </c>
      <c r="AG82" s="5" t="s">
        <v>59</v>
      </c>
      <c r="AH82" s="5" t="s">
        <v>76</v>
      </c>
      <c r="AI82" s="5" t="s">
        <v>43</v>
      </c>
      <c r="AJ82" s="15">
        <f>+AO82*LeagueRatings!$K$27</f>
        <v>72.839506172839506</v>
      </c>
      <c r="AK82" s="73">
        <f>F82*LeagueRatings!$K$27</f>
        <v>12.345679012345679</v>
      </c>
      <c r="AL82" s="73">
        <f>G82*LeagueRatings!$K$27</f>
        <v>11.728395061728394</v>
      </c>
      <c r="AM82" s="73">
        <f>T82*LeagueRatings!$K$27</f>
        <v>310.49382716049382</v>
      </c>
      <c r="AO82" s="15">
        <f t="shared" si="31"/>
        <v>118</v>
      </c>
    </row>
    <row r="83" spans="1:41" s="13" customFormat="1" x14ac:dyDescent="0.2">
      <c r="A83" s="42" t="s">
        <v>725</v>
      </c>
      <c r="B83" s="77" t="s">
        <v>251</v>
      </c>
      <c r="C83" s="77">
        <v>6</v>
      </c>
      <c r="D83" s="77">
        <v>9</v>
      </c>
      <c r="E83" s="98">
        <v>5.37</v>
      </c>
      <c r="F83" s="77">
        <v>38</v>
      </c>
      <c r="G83" s="77">
        <v>22</v>
      </c>
      <c r="H83" s="77">
        <v>0</v>
      </c>
      <c r="I83" s="77">
        <v>0</v>
      </c>
      <c r="J83" s="77">
        <v>0</v>
      </c>
      <c r="K83" s="77">
        <v>0</v>
      </c>
      <c r="L83" s="98">
        <v>142.33000000000001</v>
      </c>
      <c r="M83" s="77">
        <v>166</v>
      </c>
      <c r="N83" s="77">
        <v>90</v>
      </c>
      <c r="O83" s="77">
        <v>85</v>
      </c>
      <c r="P83" s="77">
        <v>24</v>
      </c>
      <c r="Q83" s="77">
        <v>65</v>
      </c>
      <c r="R83" s="77">
        <v>4</v>
      </c>
      <c r="S83" s="77">
        <v>100</v>
      </c>
      <c r="T83" s="77">
        <v>646</v>
      </c>
      <c r="U83" s="77"/>
      <c r="V83" s="51">
        <f t="shared" si="26"/>
        <v>9.5015576323987538</v>
      </c>
      <c r="W83" s="7">
        <f>IF(V83&lt;LeagueRatings!$K$21,((LeagueRatings!$K$21-V83)/LeagueRatings!$K$21)*36,(LeagueRatings!$K$21-V83)*6.48)</f>
        <v>-8.9728033757521501</v>
      </c>
      <c r="X83" s="17">
        <v>0.87</v>
      </c>
      <c r="Y83" s="17">
        <f t="shared" si="27"/>
        <v>3.7383177570093453</v>
      </c>
      <c r="Z83" s="7">
        <f>IF(Y83&lt;LeagueRatings!$K$19,((LeagueRatings!$K$19-Y83)/LeagueRatings!$K$19)*36,(LeagueRatings!$K$19-Y83)/LeagueRatings!$K$22)</f>
        <v>-12.370471490076653</v>
      </c>
      <c r="AA83" s="17">
        <v>1.1399999999999999</v>
      </c>
      <c r="AB83" s="18">
        <f>+((LeagueRatings!$I$17-E83)*5)+9.5</f>
        <v>0.94290933169409286</v>
      </c>
      <c r="AC83" s="18">
        <f t="shared" si="28"/>
        <v>4</v>
      </c>
      <c r="AD83" s="18">
        <f t="shared" si="29"/>
        <v>-0.83151830253635817</v>
      </c>
      <c r="AE83" s="4">
        <f t="shared" si="30"/>
        <v>5.1784816974636421</v>
      </c>
      <c r="AF83" s="42" t="s">
        <v>725</v>
      </c>
      <c r="AG83" s="5" t="s">
        <v>25</v>
      </c>
      <c r="AH83" s="5" t="s">
        <v>55</v>
      </c>
      <c r="AI83" s="5" t="s">
        <v>19</v>
      </c>
      <c r="AJ83" s="15">
        <f>+AO83*LeagueRatings!$K$27</f>
        <v>88.271604938271594</v>
      </c>
      <c r="AK83" s="73">
        <f>F83*LeagueRatings!$K$27</f>
        <v>23.456790123456788</v>
      </c>
      <c r="AL83" s="73">
        <f>G83*LeagueRatings!$K$27</f>
        <v>13.580246913580247</v>
      </c>
      <c r="AM83" s="73">
        <f>T83*LeagueRatings!$K$27</f>
        <v>398.76543209876542</v>
      </c>
      <c r="AO83" s="15">
        <f t="shared" si="31"/>
        <v>143</v>
      </c>
    </row>
    <row r="84" spans="1:41" customFormat="1" x14ac:dyDescent="0.2">
      <c r="A84" s="42" t="s">
        <v>522</v>
      </c>
      <c r="B84" s="77" t="s">
        <v>251</v>
      </c>
      <c r="C84" s="77">
        <v>6</v>
      </c>
      <c r="D84" s="77">
        <v>6</v>
      </c>
      <c r="E84" s="98">
        <v>5.38</v>
      </c>
      <c r="F84" s="77">
        <v>33</v>
      </c>
      <c r="G84" s="77">
        <v>14</v>
      </c>
      <c r="H84" s="77">
        <v>0</v>
      </c>
      <c r="I84" s="77">
        <v>0</v>
      </c>
      <c r="J84" s="77">
        <v>0</v>
      </c>
      <c r="K84" s="77">
        <v>0</v>
      </c>
      <c r="L84" s="98">
        <v>93.67</v>
      </c>
      <c r="M84" s="77">
        <v>107</v>
      </c>
      <c r="N84" s="77">
        <v>59</v>
      </c>
      <c r="O84" s="77">
        <v>56</v>
      </c>
      <c r="P84" s="77">
        <v>19</v>
      </c>
      <c r="Q84" s="77">
        <v>31</v>
      </c>
      <c r="R84" s="77">
        <v>1</v>
      </c>
      <c r="S84" s="77">
        <v>63</v>
      </c>
      <c r="T84" s="77">
        <v>409</v>
      </c>
      <c r="U84" s="77"/>
      <c r="V84" s="51">
        <f t="shared" si="26"/>
        <v>7.3529411764705888</v>
      </c>
      <c r="W84" s="7">
        <f>IF(V84&lt;LeagueRatings!$K$21,((LeagueRatings!$K$21-V84)/LeagueRatings!$K$21)*36,(LeagueRatings!$K$21-V84)*6.48)</f>
        <v>3.3881655315961265</v>
      </c>
      <c r="X84" s="17">
        <v>-0.24</v>
      </c>
      <c r="Y84" s="17">
        <f t="shared" si="27"/>
        <v>4.6568627450980395</v>
      </c>
      <c r="Z84" s="7">
        <f>IF(Y84&lt;LeagueRatings!$K$19,((LeagueRatings!$K$19-Y84)/LeagueRatings!$K$19)*36,(LeagueRatings!$K$19-Y84)/LeagueRatings!$K$22)</f>
        <v>-19.904604538444595</v>
      </c>
      <c r="AA84" s="17">
        <v>2.17</v>
      </c>
      <c r="AB84" s="18">
        <f>+((LeagueRatings!$I$17-E84)*5)+9.5</f>
        <v>0.89290933169409392</v>
      </c>
      <c r="AC84" s="18">
        <f t="shared" si="28"/>
        <v>4</v>
      </c>
      <c r="AD84" s="18">
        <f t="shared" si="29"/>
        <v>-0.71154051457243517</v>
      </c>
      <c r="AE84" s="4">
        <f t="shared" si="30"/>
        <v>5.2184594854275641</v>
      </c>
      <c r="AF84" s="42" t="s">
        <v>522</v>
      </c>
      <c r="AG84" s="5" t="s">
        <v>25</v>
      </c>
      <c r="AH84" s="5" t="s">
        <v>23</v>
      </c>
      <c r="AI84" s="5" t="s">
        <v>90</v>
      </c>
      <c r="AJ84" s="15">
        <f>+AO84*LeagueRatings!$K$27</f>
        <v>58.02469135802469</v>
      </c>
      <c r="AK84" s="73">
        <f>F84*LeagueRatings!$K$27</f>
        <v>20.37037037037037</v>
      </c>
      <c r="AL84" s="73">
        <f>G84*LeagueRatings!$K$27</f>
        <v>8.6419753086419746</v>
      </c>
      <c r="AM84" s="73">
        <f>T84*LeagueRatings!$K$27</f>
        <v>252.46913580246911</v>
      </c>
      <c r="AO84" s="15">
        <f t="shared" si="31"/>
        <v>94</v>
      </c>
    </row>
    <row r="85" spans="1:41" x14ac:dyDescent="0.2">
      <c r="A85" s="42" t="s">
        <v>514</v>
      </c>
      <c r="B85" s="77" t="s">
        <v>251</v>
      </c>
      <c r="C85" s="77">
        <v>1</v>
      </c>
      <c r="D85" s="77">
        <v>4</v>
      </c>
      <c r="E85" s="98">
        <v>3.6</v>
      </c>
      <c r="F85" s="77">
        <v>75</v>
      </c>
      <c r="G85" s="77">
        <v>0</v>
      </c>
      <c r="H85" s="77">
        <v>0</v>
      </c>
      <c r="I85" s="77">
        <v>0</v>
      </c>
      <c r="J85" s="77">
        <v>1</v>
      </c>
      <c r="K85" s="77">
        <v>6</v>
      </c>
      <c r="L85" s="98">
        <v>65</v>
      </c>
      <c r="M85" s="77">
        <v>67</v>
      </c>
      <c r="N85" s="77">
        <v>26</v>
      </c>
      <c r="O85" s="77">
        <v>26</v>
      </c>
      <c r="P85" s="77">
        <v>6</v>
      </c>
      <c r="Q85" s="77">
        <v>16</v>
      </c>
      <c r="R85" s="77">
        <v>1</v>
      </c>
      <c r="S85" s="77">
        <v>70</v>
      </c>
      <c r="T85" s="77">
        <v>272</v>
      </c>
      <c r="U85" s="77"/>
      <c r="V85" s="51">
        <f t="shared" si="26"/>
        <v>5.5350553505535052</v>
      </c>
      <c r="W85" s="7">
        <f>IF(V85&lt;LeagueRatings!$K$21,((LeagueRatings!$K$21-V85)/LeagueRatings!$K$21)*36,(LeagueRatings!$K$21-V85)*6.48)</f>
        <v>11.450869994264245</v>
      </c>
      <c r="X85" s="17">
        <v>-0.92</v>
      </c>
      <c r="Y85" s="17">
        <f t="shared" si="27"/>
        <v>2.214022140221402</v>
      </c>
      <c r="Z85" s="7">
        <f>IF(Y85&lt;LeagueRatings!$K$19,((LeagueRatings!$K$19-Y85)/LeagueRatings!$K$19)*36,(LeagueRatings!$K$19-Y85)/LeagueRatings!$K$22)</f>
        <v>0.26013400183142166</v>
      </c>
      <c r="AA85" s="17">
        <v>0</v>
      </c>
      <c r="AB85" s="18">
        <f>+((LeagueRatings!$I$17-E85)*5)+9.5</f>
        <v>9.7929093316940943</v>
      </c>
      <c r="AC85" s="18">
        <f t="shared" si="28"/>
        <v>9.7929093316940943</v>
      </c>
      <c r="AD85" s="18">
        <f t="shared" si="29"/>
        <v>-0.1538461538461533</v>
      </c>
      <c r="AE85" s="4">
        <f t="shared" si="30"/>
        <v>8.719063177847941</v>
      </c>
      <c r="AF85" s="42" t="s">
        <v>514</v>
      </c>
      <c r="AG85" s="5" t="s">
        <v>37</v>
      </c>
      <c r="AH85" s="5" t="s">
        <v>63</v>
      </c>
      <c r="AI85" s="5" t="s">
        <v>48</v>
      </c>
      <c r="AJ85" s="15">
        <f>+AO85*LeagueRatings!$K$27</f>
        <v>40.123456790123456</v>
      </c>
      <c r="AK85" s="73">
        <f>F85*LeagueRatings!$K$27</f>
        <v>46.296296296296291</v>
      </c>
      <c r="AL85" s="73">
        <f>G85*LeagueRatings!$K$27</f>
        <v>0</v>
      </c>
      <c r="AM85" s="73">
        <f>T85*LeagueRatings!$K$27</f>
        <v>167.90123456790121</v>
      </c>
      <c r="AO85" s="15">
        <f t="shared" si="31"/>
        <v>65</v>
      </c>
    </row>
    <row r="86" spans="1:41" s="14" customFormat="1" x14ac:dyDescent="0.2">
      <c r="A86" s="110"/>
      <c r="B86" s="43"/>
      <c r="C86" s="43"/>
      <c r="D86" s="56"/>
      <c r="E86" s="56"/>
      <c r="F86" s="43"/>
      <c r="G86" s="62"/>
      <c r="H86" s="43"/>
      <c r="I86" s="56"/>
      <c r="J86" s="62"/>
      <c r="K86" s="56"/>
      <c r="L86" s="56"/>
      <c r="M86" s="43"/>
      <c r="N86" s="43"/>
      <c r="O86" s="43"/>
      <c r="P86" s="43"/>
      <c r="Q86" s="43"/>
      <c r="R86" s="43"/>
      <c r="S86" s="55"/>
      <c r="T86" s="43"/>
      <c r="U86" s="43"/>
      <c r="V86" s="53"/>
      <c r="W86" s="54"/>
      <c r="X86" s="55"/>
      <c r="Y86" s="55"/>
      <c r="Z86" s="54"/>
      <c r="AA86" s="55"/>
      <c r="AB86" s="56"/>
      <c r="AC86" s="56"/>
      <c r="AD86" s="56"/>
      <c r="AE86" s="57"/>
      <c r="AF86" s="110"/>
      <c r="AG86" s="10"/>
      <c r="AH86" s="10"/>
      <c r="AI86" s="10"/>
      <c r="AJ86" s="15"/>
      <c r="AK86" s="73"/>
      <c r="AL86" s="73"/>
      <c r="AM86" s="73"/>
      <c r="AO86" s="15"/>
    </row>
    <row r="87" spans="1:41" s="125" customFormat="1" x14ac:dyDescent="0.2">
      <c r="A87" s="70" t="s">
        <v>151</v>
      </c>
      <c r="B87" s="71" t="s">
        <v>245</v>
      </c>
      <c r="C87" s="72" t="s">
        <v>105</v>
      </c>
      <c r="D87" s="71" t="s">
        <v>106</v>
      </c>
      <c r="E87" s="72" t="s">
        <v>107</v>
      </c>
      <c r="F87" s="71" t="s">
        <v>153</v>
      </c>
      <c r="G87" s="71" t="s">
        <v>108</v>
      </c>
      <c r="H87" s="71" t="s">
        <v>109</v>
      </c>
      <c r="I87" s="73" t="s">
        <v>434</v>
      </c>
      <c r="J87" s="73" t="s">
        <v>110</v>
      </c>
      <c r="K87" s="73" t="s">
        <v>246</v>
      </c>
      <c r="L87" s="72" t="s">
        <v>111</v>
      </c>
      <c r="M87" s="71" t="s">
        <v>112</v>
      </c>
      <c r="N87" s="71" t="s">
        <v>113</v>
      </c>
      <c r="O87" s="71" t="s">
        <v>114</v>
      </c>
      <c r="P87" s="71" t="s">
        <v>115</v>
      </c>
      <c r="Q87" s="71" t="s">
        <v>116</v>
      </c>
      <c r="R87" s="71" t="s">
        <v>118</v>
      </c>
      <c r="S87" s="71" t="s">
        <v>117</v>
      </c>
      <c r="T87" s="71" t="s">
        <v>156</v>
      </c>
      <c r="U87" s="71"/>
      <c r="V87" s="118" t="s">
        <v>2</v>
      </c>
      <c r="W87" s="119" t="s">
        <v>3</v>
      </c>
      <c r="X87" s="120" t="s">
        <v>4</v>
      </c>
      <c r="Y87" s="121" t="s">
        <v>5</v>
      </c>
      <c r="Z87" s="119" t="s">
        <v>6</v>
      </c>
      <c r="AA87" s="120" t="s">
        <v>7</v>
      </c>
      <c r="AB87" s="122" t="s">
        <v>8</v>
      </c>
      <c r="AC87" s="122" t="s">
        <v>101</v>
      </c>
      <c r="AD87" s="122" t="s">
        <v>9</v>
      </c>
      <c r="AE87" s="123" t="s">
        <v>10</v>
      </c>
      <c r="AF87" s="70" t="s">
        <v>151</v>
      </c>
      <c r="AG87" s="8" t="s">
        <v>11</v>
      </c>
      <c r="AH87" s="8" t="s">
        <v>12</v>
      </c>
      <c r="AI87" s="8" t="s">
        <v>13</v>
      </c>
      <c r="AJ87" s="15"/>
      <c r="AK87" s="73"/>
      <c r="AL87" s="73"/>
      <c r="AM87" s="73"/>
      <c r="AO87" s="15"/>
    </row>
    <row r="88" spans="1:41" s="29" customFormat="1" x14ac:dyDescent="0.2">
      <c r="A88" s="70"/>
      <c r="B88" s="71"/>
      <c r="C88" s="72"/>
      <c r="D88" s="71"/>
      <c r="E88" s="72"/>
      <c r="F88" s="71"/>
      <c r="G88" s="71"/>
      <c r="H88" s="71"/>
      <c r="I88" s="73"/>
      <c r="J88" s="73"/>
      <c r="K88" s="73"/>
      <c r="L88" s="72"/>
      <c r="M88" s="71"/>
      <c r="N88" s="71"/>
      <c r="O88" s="71"/>
      <c r="P88" s="71"/>
      <c r="Q88" s="71"/>
      <c r="R88" s="71"/>
      <c r="S88" s="71"/>
      <c r="T88" s="71"/>
      <c r="U88" s="71"/>
      <c r="V88" s="53"/>
      <c r="W88" s="54"/>
      <c r="X88" s="55"/>
      <c r="Y88" s="55"/>
      <c r="Z88" s="54"/>
      <c r="AA88" s="55"/>
      <c r="AB88" s="56"/>
      <c r="AC88" s="56"/>
      <c r="AD88" s="56"/>
      <c r="AE88" s="57"/>
      <c r="AF88" s="70"/>
      <c r="AG88" s="10"/>
      <c r="AH88" s="10"/>
      <c r="AI88" s="10"/>
      <c r="AJ88" s="15"/>
      <c r="AK88" s="73"/>
      <c r="AL88" s="73"/>
      <c r="AM88" s="73"/>
      <c r="AO88" s="15"/>
    </row>
    <row r="89" spans="1:41" x14ac:dyDescent="0.2">
      <c r="A89" s="42" t="s">
        <v>543</v>
      </c>
      <c r="B89" s="77" t="s">
        <v>253</v>
      </c>
      <c r="C89" s="77">
        <v>6</v>
      </c>
      <c r="D89" s="77">
        <v>6</v>
      </c>
      <c r="E89" s="98">
        <v>2.88</v>
      </c>
      <c r="F89" s="77">
        <v>20</v>
      </c>
      <c r="G89" s="77">
        <v>20</v>
      </c>
      <c r="H89" s="77">
        <v>1</v>
      </c>
      <c r="I89" s="77">
        <v>1</v>
      </c>
      <c r="J89" s="77">
        <v>0</v>
      </c>
      <c r="K89" s="77">
        <v>0</v>
      </c>
      <c r="L89" s="98">
        <v>115.67</v>
      </c>
      <c r="M89" s="77">
        <v>96</v>
      </c>
      <c r="N89" s="77">
        <v>41</v>
      </c>
      <c r="O89" s="77">
        <v>37</v>
      </c>
      <c r="P89" s="77">
        <v>17</v>
      </c>
      <c r="Q89" s="77">
        <v>39</v>
      </c>
      <c r="R89" s="77">
        <v>2</v>
      </c>
      <c r="S89" s="77">
        <v>107</v>
      </c>
      <c r="T89" s="77">
        <v>475</v>
      </c>
      <c r="U89" s="77"/>
      <c r="V89" s="51">
        <f t="shared" ref="V89:V101" si="32">+(Q89-R89)/(T89-R89)*100</f>
        <v>7.8224101479915431</v>
      </c>
      <c r="W89" s="7">
        <f>IF(V89&lt;LeagueRatings!$K$21,((LeagueRatings!$K$21-V89)/LeagueRatings!$K$21)*36,(LeagueRatings!$K$21-V89)*6.48)</f>
        <v>1.3059722949242547</v>
      </c>
      <c r="X89" s="17">
        <v>-0.08</v>
      </c>
      <c r="Y89" s="17">
        <f t="shared" ref="Y89:Y101" si="33">(P89/(T89-R89))*100</f>
        <v>3.5940803382663846</v>
      </c>
      <c r="Z89" s="7">
        <f>IF(Y89&lt;LeagueRatings!$K$19,((LeagueRatings!$K$19-Y89)/LeagueRatings!$K$19)*36,(LeagueRatings!$K$19-Y89)/LeagueRatings!$K$22)</f>
        <v>-11.187400527353493</v>
      </c>
      <c r="AA89" s="17">
        <v>1.03</v>
      </c>
      <c r="AB89" s="18">
        <f>+((LeagueRatings!$I$17-E89)*5)+9.5</f>
        <v>13.392909331694094</v>
      </c>
      <c r="AC89" s="18">
        <f t="shared" ref="AC89:AC94" si="34">IF(AB89&lt;4,4,AB89)</f>
        <v>13.392909331694094</v>
      </c>
      <c r="AD89" s="18">
        <f t="shared" ref="AD89:AD101" si="35">IF(M89&lt;L89,((1-(M89/L89))*7)-0.07,(1-(M89/L89))*5)</f>
        <v>1.1203691536266966</v>
      </c>
      <c r="AE89" s="4">
        <f t="shared" ref="AE89:AE95" si="36">+X89+AA89+AC89+AD89</f>
        <v>15.463278485320791</v>
      </c>
      <c r="AF89" s="42" t="s">
        <v>543</v>
      </c>
      <c r="AG89" s="5" t="s">
        <v>14</v>
      </c>
      <c r="AH89" s="5" t="s">
        <v>62</v>
      </c>
      <c r="AI89" s="5" t="s">
        <v>40</v>
      </c>
      <c r="AJ89" s="15">
        <f>+AO89*LeagueRatings!$K$27</f>
        <v>71.604938271604937</v>
      </c>
      <c r="AK89" s="73">
        <f>F89*LeagueRatings!$K$27</f>
        <v>12.345679012345679</v>
      </c>
      <c r="AL89" s="73">
        <f>G89*LeagueRatings!$K$27</f>
        <v>12.345679012345679</v>
      </c>
      <c r="AM89" s="73">
        <f>T89*LeagueRatings!$K$27</f>
        <v>293.20987654320987</v>
      </c>
      <c r="AO89" s="15">
        <f t="shared" ref="AO89:AO103" si="37">ROUNDUP(L89,0)</f>
        <v>116</v>
      </c>
    </row>
    <row r="90" spans="1:41" x14ac:dyDescent="0.2">
      <c r="A90" s="42" t="s">
        <v>839</v>
      </c>
      <c r="B90" s="77" t="s">
        <v>253</v>
      </c>
      <c r="C90" s="77">
        <v>2</v>
      </c>
      <c r="D90" s="77">
        <v>4</v>
      </c>
      <c r="E90" s="98">
        <v>8.0299999999999994</v>
      </c>
      <c r="F90" s="77">
        <v>9</v>
      </c>
      <c r="G90" s="77">
        <v>3</v>
      </c>
      <c r="H90" s="77">
        <v>0</v>
      </c>
      <c r="I90" s="77">
        <v>0</v>
      </c>
      <c r="J90" s="77">
        <v>0</v>
      </c>
      <c r="K90" s="77">
        <v>0</v>
      </c>
      <c r="L90" s="98">
        <v>24.67</v>
      </c>
      <c r="M90" s="77">
        <v>34</v>
      </c>
      <c r="N90" s="77">
        <v>28</v>
      </c>
      <c r="O90" s="77">
        <v>22</v>
      </c>
      <c r="P90" s="77">
        <v>7</v>
      </c>
      <c r="Q90" s="77">
        <v>8</v>
      </c>
      <c r="R90" s="77">
        <v>1</v>
      </c>
      <c r="S90" s="77">
        <v>18</v>
      </c>
      <c r="T90" s="77">
        <v>115</v>
      </c>
      <c r="U90" s="77"/>
      <c r="V90" s="51">
        <f t="shared" si="32"/>
        <v>6.140350877192982</v>
      </c>
      <c r="W90" s="7">
        <f>IF(V90&lt;LeagueRatings!$K$21,((LeagueRatings!$K$21-V90)/LeagueRatings!$K$21)*36,(LeagueRatings!$K$21-V90)*6.48)</f>
        <v>8.7662575316486997</v>
      </c>
      <c r="X90" s="17">
        <v>-0.74</v>
      </c>
      <c r="Y90" s="17">
        <f t="shared" si="33"/>
        <v>6.140350877192982</v>
      </c>
      <c r="Z90" s="7">
        <f>IF(Y90&lt;LeagueRatings!$K$19,((LeagueRatings!$K$19-Y90)/LeagueRatings!$K$19)*36,(LeagueRatings!$K$19-Y90)/LeagueRatings!$K$22)</f>
        <v>-32.072540902818844</v>
      </c>
      <c r="AA90" s="17">
        <v>4.1100000000000003</v>
      </c>
      <c r="AB90" s="18">
        <f>+((LeagueRatings!$I$17-E90)*5)+9.5</f>
        <v>-12.357090668305901</v>
      </c>
      <c r="AC90" s="18">
        <f t="shared" si="34"/>
        <v>4</v>
      </c>
      <c r="AD90" s="18">
        <f t="shared" si="35"/>
        <v>-1.8909606809890556</v>
      </c>
      <c r="AE90" s="4">
        <f t="shared" si="36"/>
        <v>5.4790393190109441</v>
      </c>
      <c r="AF90" s="42" t="s">
        <v>839</v>
      </c>
      <c r="AG90" s="5" t="s">
        <v>25</v>
      </c>
      <c r="AH90" s="5" t="s">
        <v>67</v>
      </c>
      <c r="AI90" s="5" t="s">
        <v>2166</v>
      </c>
      <c r="AJ90" s="15">
        <f>+AO90*LeagueRatings!$K$27</f>
        <v>15.432098765432098</v>
      </c>
      <c r="AK90" s="73">
        <f>F90*LeagueRatings!$K$27</f>
        <v>5.5555555555555554</v>
      </c>
      <c r="AL90" s="73">
        <f>G90*LeagueRatings!$K$27</f>
        <v>1.8518518518518516</v>
      </c>
      <c r="AM90" s="73">
        <f>T90*LeagueRatings!$K$27</f>
        <v>70.987654320987644</v>
      </c>
      <c r="AO90" s="15">
        <f t="shared" si="37"/>
        <v>25</v>
      </c>
    </row>
    <row r="91" spans="1:41" x14ac:dyDescent="0.2">
      <c r="A91" s="42" t="s">
        <v>536</v>
      </c>
      <c r="B91" s="77" t="s">
        <v>253</v>
      </c>
      <c r="C91" s="77">
        <v>17</v>
      </c>
      <c r="D91" s="77">
        <v>8</v>
      </c>
      <c r="E91" s="98">
        <v>2.71</v>
      </c>
      <c r="F91" s="77">
        <v>32</v>
      </c>
      <c r="G91" s="77">
        <v>32</v>
      </c>
      <c r="H91" s="77">
        <v>0</v>
      </c>
      <c r="I91" s="77">
        <v>0</v>
      </c>
      <c r="J91" s="77">
        <v>0</v>
      </c>
      <c r="K91" s="77">
        <v>0</v>
      </c>
      <c r="L91" s="98">
        <v>202.33</v>
      </c>
      <c r="M91" s="77">
        <v>190</v>
      </c>
      <c r="N91" s="77">
        <v>69</v>
      </c>
      <c r="O91" s="77">
        <v>61</v>
      </c>
      <c r="P91" s="77">
        <v>19</v>
      </c>
      <c r="Q91" s="77">
        <v>43</v>
      </c>
      <c r="R91" s="77">
        <v>3</v>
      </c>
      <c r="S91" s="77">
        <v>207</v>
      </c>
      <c r="T91" s="77">
        <v>821</v>
      </c>
      <c r="U91" s="77"/>
      <c r="V91" s="51">
        <f t="shared" si="32"/>
        <v>4.8899755501222497</v>
      </c>
      <c r="W91" s="7">
        <f>IF(V91&lt;LeagueRatings!$K$21,((LeagueRatings!$K$21-V91)/LeagueRatings!$K$21)*36,(LeagueRatings!$K$21-V91)*6.48)</f>
        <v>14.311934045462461</v>
      </c>
      <c r="X91" s="17">
        <v>-1.19</v>
      </c>
      <c r="Y91" s="17">
        <f t="shared" si="33"/>
        <v>2.3227383863080684</v>
      </c>
      <c r="Z91" s="7">
        <f>IF(Y91&lt;LeagueRatings!$K$19,((LeagueRatings!$K$19-Y91)/LeagueRatings!$K$19)*36,(LeagueRatings!$K$19-Y91)/LeagueRatings!$K$22)</f>
        <v>-0.75953957308865139</v>
      </c>
      <c r="AA91" s="17">
        <v>0.08</v>
      </c>
      <c r="AB91" s="18">
        <f>+((LeagueRatings!$I$17-E91)*5)+9.5</f>
        <v>14.242909331694094</v>
      </c>
      <c r="AC91" s="18">
        <f t="shared" si="34"/>
        <v>14.242909331694094</v>
      </c>
      <c r="AD91" s="18">
        <f t="shared" si="35"/>
        <v>0.35658033905006709</v>
      </c>
      <c r="AE91" s="4">
        <f t="shared" si="36"/>
        <v>13.489489670744161</v>
      </c>
      <c r="AF91" s="42" t="s">
        <v>536</v>
      </c>
      <c r="AG91" s="5" t="s">
        <v>17</v>
      </c>
      <c r="AH91" s="5" t="s">
        <v>39</v>
      </c>
      <c r="AI91" s="5" t="s">
        <v>16</v>
      </c>
      <c r="AJ91" s="15">
        <f>+AO91*LeagueRatings!$K$27</f>
        <v>125.30864197530863</v>
      </c>
      <c r="AK91" s="73">
        <f>F91*LeagueRatings!$K$27</f>
        <v>19.753086419753085</v>
      </c>
      <c r="AL91" s="73">
        <f>G91*LeagueRatings!$K$27</f>
        <v>19.753086419753085</v>
      </c>
      <c r="AM91" s="73">
        <f>T91*LeagueRatings!$K$27</f>
        <v>506.79012345679007</v>
      </c>
      <c r="AO91" s="15">
        <f t="shared" si="37"/>
        <v>203</v>
      </c>
    </row>
    <row r="92" spans="1:41" x14ac:dyDescent="0.2">
      <c r="A92" s="42" t="s">
        <v>696</v>
      </c>
      <c r="B92" s="77" t="s">
        <v>253</v>
      </c>
      <c r="C92" s="77">
        <v>13</v>
      </c>
      <c r="D92" s="77">
        <v>11</v>
      </c>
      <c r="E92" s="98">
        <v>4.0199999999999996</v>
      </c>
      <c r="F92" s="77">
        <v>32</v>
      </c>
      <c r="G92" s="77">
        <v>32</v>
      </c>
      <c r="H92" s="77">
        <v>0</v>
      </c>
      <c r="I92" s="77">
        <v>0</v>
      </c>
      <c r="J92" s="77">
        <v>0</v>
      </c>
      <c r="K92" s="77">
        <v>0</v>
      </c>
      <c r="L92" s="98">
        <v>186</v>
      </c>
      <c r="M92" s="77">
        <v>183</v>
      </c>
      <c r="N92" s="77">
        <v>101</v>
      </c>
      <c r="O92" s="77">
        <v>83</v>
      </c>
      <c r="P92" s="77">
        <v>27</v>
      </c>
      <c r="Q92" s="77">
        <v>36</v>
      </c>
      <c r="R92" s="77">
        <v>7</v>
      </c>
      <c r="S92" s="77">
        <v>145</v>
      </c>
      <c r="T92" s="77">
        <v>776</v>
      </c>
      <c r="U92" s="77"/>
      <c r="V92" s="51">
        <f t="shared" si="32"/>
        <v>3.7711313394018204</v>
      </c>
      <c r="W92" s="7">
        <f>IF(V92&lt;LeagueRatings!$K$21,((LeagueRatings!$K$21-V92)/LeagueRatings!$K$21)*36,(LeagueRatings!$K$21-V92)*6.48)</f>
        <v>19.2742425041112</v>
      </c>
      <c r="X92" s="17">
        <v>-1.69</v>
      </c>
      <c r="Y92" s="17">
        <f t="shared" si="33"/>
        <v>3.5110533159947983</v>
      </c>
      <c r="Z92" s="7">
        <f>IF(Y92&lt;LeagueRatings!$K$19,((LeagueRatings!$K$19-Y92)/LeagueRatings!$K$19)*36,(LeagueRatings!$K$19-Y92)/LeagueRatings!$K$22)</f>
        <v>-10.506392367148345</v>
      </c>
      <c r="AA92" s="17">
        <v>1.03</v>
      </c>
      <c r="AB92" s="18">
        <f>+((LeagueRatings!$I$17-E92)*5)+9.5</f>
        <v>7.6929093316940964</v>
      </c>
      <c r="AC92" s="18">
        <f t="shared" si="34"/>
        <v>7.6929093316940964</v>
      </c>
      <c r="AD92" s="18">
        <f t="shared" si="35"/>
        <v>4.2903225806451506E-2</v>
      </c>
      <c r="AE92" s="4">
        <f t="shared" si="36"/>
        <v>7.0758125575005479</v>
      </c>
      <c r="AF92" s="42" t="s">
        <v>696</v>
      </c>
      <c r="AG92" s="5" t="s">
        <v>59</v>
      </c>
      <c r="AH92" s="5" t="s">
        <v>79</v>
      </c>
      <c r="AI92" s="5" t="s">
        <v>40</v>
      </c>
      <c r="AJ92" s="15">
        <f>+AO92*LeagueRatings!$K$27</f>
        <v>114.81481481481481</v>
      </c>
      <c r="AK92" s="73">
        <f>F92*LeagueRatings!$K$27</f>
        <v>19.753086419753085</v>
      </c>
      <c r="AL92" s="73">
        <f>G92*LeagueRatings!$K$27</f>
        <v>19.753086419753085</v>
      </c>
      <c r="AM92" s="73">
        <f>T92*LeagueRatings!$K$27</f>
        <v>479.0123456790123</v>
      </c>
      <c r="AO92" s="15">
        <f t="shared" si="37"/>
        <v>186</v>
      </c>
    </row>
    <row r="93" spans="1:41" s="29" customFormat="1" x14ac:dyDescent="0.2">
      <c r="A93" s="42" t="s">
        <v>925</v>
      </c>
      <c r="B93" s="77" t="s">
        <v>253</v>
      </c>
      <c r="C93" s="77">
        <v>2</v>
      </c>
      <c r="D93" s="77">
        <v>3</v>
      </c>
      <c r="E93" s="98">
        <v>4.74</v>
      </c>
      <c r="F93" s="77">
        <v>9</v>
      </c>
      <c r="G93" s="77">
        <v>9</v>
      </c>
      <c r="H93" s="77">
        <v>0</v>
      </c>
      <c r="I93" s="77">
        <v>0</v>
      </c>
      <c r="J93" s="77">
        <v>0</v>
      </c>
      <c r="K93" s="77">
        <v>0</v>
      </c>
      <c r="L93" s="98">
        <v>43.67</v>
      </c>
      <c r="M93" s="77">
        <v>48</v>
      </c>
      <c r="N93" s="77">
        <v>27</v>
      </c>
      <c r="O93" s="77">
        <v>23</v>
      </c>
      <c r="P93" s="77">
        <v>8</v>
      </c>
      <c r="Q93" s="77">
        <v>18</v>
      </c>
      <c r="R93" s="77">
        <v>0</v>
      </c>
      <c r="S93" s="77">
        <v>30</v>
      </c>
      <c r="T93" s="77">
        <v>195</v>
      </c>
      <c r="U93" s="77"/>
      <c r="V93" s="53">
        <f t="shared" si="32"/>
        <v>9.2307692307692317</v>
      </c>
      <c r="W93" s="54">
        <f>IF(V93&lt;LeagueRatings!$K$21,((LeagueRatings!$K$21-V93)/LeagueRatings!$K$21)*36,(LeagueRatings!$K$21-V93)*6.48)</f>
        <v>-7.218094533192847</v>
      </c>
      <c r="X93" s="55">
        <v>0.65</v>
      </c>
      <c r="Y93" s="17">
        <f t="shared" si="33"/>
        <v>4.1025641025641022</v>
      </c>
      <c r="Z93" s="54">
        <f>IF(Y93&lt;LeagueRatings!$K$19,((LeagueRatings!$K$19-Y93)/LeagueRatings!$K$19)*36,(LeagueRatings!$K$19-Y93)/LeagueRatings!$K$22)</f>
        <v>-15.358110054739265</v>
      </c>
      <c r="AA93" s="55">
        <v>1.5</v>
      </c>
      <c r="AB93" s="56">
        <f>+((LeagueRatings!$I$17-E93)*5)+9.5</f>
        <v>4.0929093316940932</v>
      </c>
      <c r="AC93" s="56">
        <f t="shared" si="34"/>
        <v>4.0929093316940932</v>
      </c>
      <c r="AD93" s="18">
        <f t="shared" si="35"/>
        <v>-0.49576368216166733</v>
      </c>
      <c r="AE93" s="57">
        <f>+X93+AA93+AC93+AD93</f>
        <v>5.7471456495324258</v>
      </c>
      <c r="AF93" s="42" t="s">
        <v>925</v>
      </c>
      <c r="AG93" s="10" t="s">
        <v>25</v>
      </c>
      <c r="AH93" s="10" t="s">
        <v>38</v>
      </c>
      <c r="AI93" s="10" t="s">
        <v>44</v>
      </c>
      <c r="AJ93" s="15">
        <f>+AO93*LeagueRatings!$K$27</f>
        <v>27.160493827160494</v>
      </c>
      <c r="AK93" s="73">
        <f>F93*LeagueRatings!$K$27</f>
        <v>5.5555555555555554</v>
      </c>
      <c r="AL93" s="73">
        <f>G93*LeagueRatings!$K$27</f>
        <v>5.5555555555555554</v>
      </c>
      <c r="AM93" s="73">
        <f>T93*LeagueRatings!$K$27</f>
        <v>120.37037037037037</v>
      </c>
      <c r="AO93" s="15">
        <f t="shared" si="37"/>
        <v>44</v>
      </c>
    </row>
    <row r="94" spans="1:41" x14ac:dyDescent="0.2">
      <c r="A94" s="42" t="s">
        <v>532</v>
      </c>
      <c r="B94" s="77" t="s">
        <v>253</v>
      </c>
      <c r="C94" s="77">
        <v>3</v>
      </c>
      <c r="D94" s="77">
        <v>3</v>
      </c>
      <c r="E94" s="98">
        <v>2.39</v>
      </c>
      <c r="F94" s="77">
        <v>68</v>
      </c>
      <c r="G94" s="77">
        <v>0</v>
      </c>
      <c r="H94" s="77">
        <v>0</v>
      </c>
      <c r="I94" s="77">
        <v>0</v>
      </c>
      <c r="J94" s="77">
        <v>0</v>
      </c>
      <c r="K94" s="77">
        <v>0</v>
      </c>
      <c r="L94" s="98">
        <v>49</v>
      </c>
      <c r="M94" s="77">
        <v>31</v>
      </c>
      <c r="N94" s="77">
        <v>14</v>
      </c>
      <c r="O94" s="77">
        <v>13</v>
      </c>
      <c r="P94" s="77">
        <v>2</v>
      </c>
      <c r="Q94" s="77">
        <v>25</v>
      </c>
      <c r="R94" s="77">
        <v>1</v>
      </c>
      <c r="S94" s="77">
        <v>48</v>
      </c>
      <c r="T94" s="77">
        <v>199</v>
      </c>
      <c r="U94" s="77"/>
      <c r="V94" s="51">
        <f t="shared" si="32"/>
        <v>12.121212121212121</v>
      </c>
      <c r="W94" s="7">
        <f>IF(V94&lt;LeagueRatings!$K$21,((LeagueRatings!$K$21-V94)/LeagueRatings!$K$21)*36,(LeagueRatings!$K$21-V94)*6.48)</f>
        <v>-25.948164463262771</v>
      </c>
      <c r="X94" s="17">
        <v>3.42</v>
      </c>
      <c r="Y94" s="17">
        <f t="shared" si="33"/>
        <v>1.0101010101010102</v>
      </c>
      <c r="Z94" s="7">
        <f>IF(Y94&lt;LeagueRatings!$K$19,((LeagueRatings!$K$19-Y94)/LeagueRatings!$K$19)*36,(LeagueRatings!$K$19-Y94)/LeagueRatings!$K$22)</f>
        <v>19.694438239892786</v>
      </c>
      <c r="AA94" s="17">
        <v>-1.59</v>
      </c>
      <c r="AB94" s="18">
        <f>+((LeagueRatings!$I$17-E94)*5)+9.5</f>
        <v>15.842909331694093</v>
      </c>
      <c r="AC94" s="18">
        <f t="shared" si="34"/>
        <v>15.842909331694093</v>
      </c>
      <c r="AD94" s="18">
        <f t="shared" si="35"/>
        <v>2.5014285714285713</v>
      </c>
      <c r="AE94" s="4">
        <f t="shared" si="36"/>
        <v>20.174337903122666</v>
      </c>
      <c r="AF94" s="42" t="s">
        <v>532</v>
      </c>
      <c r="AG94" s="5" t="s">
        <v>82</v>
      </c>
      <c r="AH94" s="5" t="s">
        <v>78</v>
      </c>
      <c r="AI94" s="5" t="s">
        <v>87</v>
      </c>
      <c r="AJ94" s="15">
        <f>+AO94*LeagueRatings!$K$27</f>
        <v>30.246913580246911</v>
      </c>
      <c r="AK94" s="73">
        <f>F94*LeagueRatings!$K$27</f>
        <v>41.975308641975303</v>
      </c>
      <c r="AL94" s="73">
        <f>G94*LeagueRatings!$K$27</f>
        <v>0</v>
      </c>
      <c r="AM94" s="73">
        <f>T94*LeagueRatings!$K$27</f>
        <v>122.83950617283951</v>
      </c>
      <c r="AO94" s="15">
        <f t="shared" si="37"/>
        <v>49</v>
      </c>
    </row>
    <row r="95" spans="1:41" x14ac:dyDescent="0.2">
      <c r="A95" s="42" t="s">
        <v>531</v>
      </c>
      <c r="B95" s="77" t="s">
        <v>253</v>
      </c>
      <c r="C95" s="77">
        <v>2</v>
      </c>
      <c r="D95" s="77">
        <v>3</v>
      </c>
      <c r="E95" s="98">
        <v>2.76</v>
      </c>
      <c r="F95" s="77">
        <v>68</v>
      </c>
      <c r="G95" s="77">
        <v>0</v>
      </c>
      <c r="H95" s="77">
        <v>0</v>
      </c>
      <c r="I95" s="77">
        <v>0</v>
      </c>
      <c r="J95" s="77">
        <v>44</v>
      </c>
      <c r="K95" s="77">
        <v>49</v>
      </c>
      <c r="L95" s="98">
        <v>65.33</v>
      </c>
      <c r="M95" s="77">
        <v>55</v>
      </c>
      <c r="N95" s="77">
        <v>20</v>
      </c>
      <c r="O95" s="77">
        <v>20</v>
      </c>
      <c r="P95" s="77">
        <v>5</v>
      </c>
      <c r="Q95" s="77">
        <v>19</v>
      </c>
      <c r="R95" s="77">
        <v>2</v>
      </c>
      <c r="S95" s="77">
        <v>101</v>
      </c>
      <c r="T95" s="77">
        <v>268</v>
      </c>
      <c r="U95" s="77"/>
      <c r="V95" s="53">
        <f t="shared" si="32"/>
        <v>6.3909774436090219</v>
      </c>
      <c r="W95" s="54">
        <f>IF(V95&lt;LeagueRatings!$K$21,((LeagueRatings!$K$21-V95)/LeagueRatings!$K$21)*36,(LeagueRatings!$K$21-V95)*6.48)</f>
        <v>7.6546762064098717</v>
      </c>
      <c r="X95" s="55">
        <v>-0.65</v>
      </c>
      <c r="Y95" s="55">
        <f t="shared" si="33"/>
        <v>1.8796992481203008</v>
      </c>
      <c r="Z95" s="54">
        <f>IF(Y95&lt;LeagueRatings!$K$19,((LeagueRatings!$K$19-Y95)/LeagueRatings!$K$19)*36,(LeagueRatings!$K$19-Y95)/LeagueRatings!$K$22)</f>
        <v>5.656943341153867</v>
      </c>
      <c r="AA95" s="55">
        <v>-0.42</v>
      </c>
      <c r="AB95" s="56">
        <f>+((LeagueRatings!$I$17-E95)*5)+9.5</f>
        <v>13.992909331694095</v>
      </c>
      <c r="AC95" s="56">
        <f t="shared" ref="AC95" si="38">IF(AB95&lt;4,4,AB95)</f>
        <v>13.992909331694095</v>
      </c>
      <c r="AD95" s="18">
        <f t="shared" si="35"/>
        <v>1.036842185825807</v>
      </c>
      <c r="AE95" s="57">
        <f t="shared" si="36"/>
        <v>13.959751517519901</v>
      </c>
      <c r="AF95" s="42" t="s">
        <v>531</v>
      </c>
      <c r="AG95" s="10" t="s">
        <v>22</v>
      </c>
      <c r="AH95" s="10" t="s">
        <v>21</v>
      </c>
      <c r="AI95" s="10" t="s">
        <v>41</v>
      </c>
      <c r="AJ95" s="15">
        <f>+AO95*LeagueRatings!$K$27</f>
        <v>40.74074074074074</v>
      </c>
      <c r="AK95" s="73">
        <f>F95*LeagueRatings!$K$27</f>
        <v>41.975308641975303</v>
      </c>
      <c r="AL95" s="73">
        <f>G95*LeagueRatings!$K$27</f>
        <v>0</v>
      </c>
      <c r="AM95" s="73">
        <f>T95*LeagueRatings!$K$27</f>
        <v>165.4320987654321</v>
      </c>
      <c r="AO95" s="15">
        <f t="shared" si="37"/>
        <v>66</v>
      </c>
    </row>
    <row r="96" spans="1:41" x14ac:dyDescent="0.2">
      <c r="A96" s="42" t="s">
        <v>530</v>
      </c>
      <c r="B96" s="77" t="s">
        <v>253</v>
      </c>
      <c r="C96" s="77">
        <v>21</v>
      </c>
      <c r="D96" s="77">
        <v>3</v>
      </c>
      <c r="E96" s="98">
        <v>1.77</v>
      </c>
      <c r="F96" s="77">
        <v>27</v>
      </c>
      <c r="G96" s="77">
        <v>27</v>
      </c>
      <c r="H96" s="77">
        <v>6</v>
      </c>
      <c r="I96" s="77">
        <v>2</v>
      </c>
      <c r="J96" s="77">
        <v>0</v>
      </c>
      <c r="K96" s="77">
        <v>0</v>
      </c>
      <c r="L96" s="98">
        <v>198.33</v>
      </c>
      <c r="M96" s="77">
        <v>139</v>
      </c>
      <c r="N96" s="77">
        <v>42</v>
      </c>
      <c r="O96" s="77">
        <v>39</v>
      </c>
      <c r="P96" s="77">
        <v>9</v>
      </c>
      <c r="Q96" s="77">
        <v>31</v>
      </c>
      <c r="R96" s="77">
        <v>0</v>
      </c>
      <c r="S96" s="77">
        <v>239</v>
      </c>
      <c r="T96" s="77">
        <v>749</v>
      </c>
      <c r="U96" s="77"/>
      <c r="V96" s="51">
        <f t="shared" si="32"/>
        <v>4.1388518024032042</v>
      </c>
      <c r="W96" s="7">
        <f>IF(V96&lt;LeagueRatings!$K$21,((LeagueRatings!$K$21-V96)/LeagueRatings!$K$21)*36,(LeagueRatings!$K$21-V96)*6.48)</f>
        <v>17.643325217784952</v>
      </c>
      <c r="X96" s="17">
        <v>-1.59</v>
      </c>
      <c r="Y96" s="17">
        <f t="shared" si="33"/>
        <v>1.2016021361815754</v>
      </c>
      <c r="Z96" s="7">
        <f>IF(Y96&lt;LeagueRatings!$K$19,((LeagueRatings!$K$19-Y96)/LeagueRatings!$K$19)*36,(LeagueRatings!$K$19-Y96)/LeagueRatings!$K$22)</f>
        <v>16.603130135840416</v>
      </c>
      <c r="AA96" s="17">
        <v>-1.32</v>
      </c>
      <c r="AB96" s="18">
        <f>+((LeagueRatings!$I$17-E96)*5)+9.5</f>
        <v>18.942909331694093</v>
      </c>
      <c r="AC96" s="18">
        <f>IF(AB96&lt;4,4,AB96)</f>
        <v>18.942909331694093</v>
      </c>
      <c r="AD96" s="18">
        <f t="shared" si="35"/>
        <v>2.024035193868805</v>
      </c>
      <c r="AE96" s="4">
        <f t="shared" ref="AE96:AE100" si="39">+X96+AA96+AC96+AD96</f>
        <v>18.056944525562898</v>
      </c>
      <c r="AF96" s="42" t="s">
        <v>530</v>
      </c>
      <c r="AG96" s="5" t="s">
        <v>68</v>
      </c>
      <c r="AH96" s="5" t="s">
        <v>58</v>
      </c>
      <c r="AI96" s="5" t="s">
        <v>88</v>
      </c>
      <c r="AJ96" s="15">
        <f>+AO96*LeagueRatings!$K$27</f>
        <v>122.83950617283951</v>
      </c>
      <c r="AK96" s="73">
        <f>F96*LeagueRatings!$K$27</f>
        <v>16.666666666666664</v>
      </c>
      <c r="AL96" s="73">
        <f>G96*LeagueRatings!$K$27</f>
        <v>16.666666666666664</v>
      </c>
      <c r="AM96" s="73">
        <f>T96*LeagueRatings!$K$27</f>
        <v>462.34567901234567</v>
      </c>
      <c r="AO96" s="15">
        <f t="shared" si="37"/>
        <v>199</v>
      </c>
    </row>
    <row r="97" spans="1:41" x14ac:dyDescent="0.2">
      <c r="A97" s="42" t="s">
        <v>544</v>
      </c>
      <c r="B97" s="77" t="s">
        <v>253</v>
      </c>
      <c r="C97" s="77">
        <v>2</v>
      </c>
      <c r="D97" s="77">
        <v>3</v>
      </c>
      <c r="E97" s="98">
        <v>2.57</v>
      </c>
      <c r="F97" s="77">
        <v>63</v>
      </c>
      <c r="G97" s="77">
        <v>0</v>
      </c>
      <c r="H97" s="77">
        <v>0</v>
      </c>
      <c r="I97" s="77">
        <v>0</v>
      </c>
      <c r="J97" s="77">
        <v>0</v>
      </c>
      <c r="K97" s="77">
        <v>1</v>
      </c>
      <c r="L97" s="98">
        <v>63</v>
      </c>
      <c r="M97" s="77">
        <v>65</v>
      </c>
      <c r="N97" s="77">
        <v>23</v>
      </c>
      <c r="O97" s="77">
        <v>18</v>
      </c>
      <c r="P97" s="77">
        <v>0</v>
      </c>
      <c r="Q97" s="77">
        <v>27</v>
      </c>
      <c r="R97" s="77">
        <v>5</v>
      </c>
      <c r="S97" s="77">
        <v>38</v>
      </c>
      <c r="T97" s="77">
        <v>273</v>
      </c>
      <c r="U97" s="77"/>
      <c r="V97" s="51">
        <f t="shared" si="32"/>
        <v>8.2089552238805972</v>
      </c>
      <c r="W97" s="7">
        <f>IF(V97&lt;LeagueRatings!$K$21,((LeagueRatings!$K$21-V97)/LeagueRatings!$K$21)*36,(LeagueRatings!$K$21-V97)*6.48)</f>
        <v>-0.59673976855449462</v>
      </c>
      <c r="X97" s="17">
        <v>0.09</v>
      </c>
      <c r="Y97" s="17">
        <f t="shared" si="33"/>
        <v>0</v>
      </c>
      <c r="Z97" s="7">
        <f>IF(Y97&lt;LeagueRatings!$K$19,((LeagueRatings!$K$19-Y97)/LeagueRatings!$K$19)*36,(LeagueRatings!$K$19-Y97)/LeagueRatings!$K$22)</f>
        <v>36</v>
      </c>
      <c r="AA97" s="17">
        <v>-3.26</v>
      </c>
      <c r="AB97" s="18">
        <f>+((LeagueRatings!$I$17-E97)*5)+9.5</f>
        <v>14.942909331694095</v>
      </c>
      <c r="AC97" s="18">
        <f>IF(AB97&lt;4,4,AB97)</f>
        <v>14.942909331694095</v>
      </c>
      <c r="AD97" s="18">
        <f t="shared" si="35"/>
        <v>-0.15873015873015928</v>
      </c>
      <c r="AE97" s="4">
        <f t="shared" si="39"/>
        <v>11.614179172963935</v>
      </c>
      <c r="AF97" s="42" t="s">
        <v>544</v>
      </c>
      <c r="AG97" s="5" t="s">
        <v>64</v>
      </c>
      <c r="AH97" s="5" t="s">
        <v>16</v>
      </c>
      <c r="AI97" s="5" t="s">
        <v>30</v>
      </c>
      <c r="AJ97" s="15">
        <f>+AO97*LeagueRatings!$K$27</f>
        <v>38.888888888888886</v>
      </c>
      <c r="AK97" s="73">
        <f>F97*LeagueRatings!$K$27</f>
        <v>38.888888888888886</v>
      </c>
      <c r="AL97" s="73">
        <f>G97*LeagueRatings!$K$27</f>
        <v>0</v>
      </c>
      <c r="AM97" s="73">
        <f>T97*LeagueRatings!$K$27</f>
        <v>168.5185185185185</v>
      </c>
      <c r="AO97" s="15">
        <f t="shared" si="37"/>
        <v>63</v>
      </c>
    </row>
    <row r="98" spans="1:41" x14ac:dyDescent="0.2">
      <c r="A98" s="42" t="s">
        <v>469</v>
      </c>
      <c r="B98" s="77" t="s">
        <v>253</v>
      </c>
      <c r="C98" s="77">
        <v>1</v>
      </c>
      <c r="D98" s="77">
        <v>5</v>
      </c>
      <c r="E98" s="98">
        <v>4.84</v>
      </c>
      <c r="F98" s="77">
        <v>30</v>
      </c>
      <c r="G98" s="77">
        <v>8</v>
      </c>
      <c r="H98" s="77">
        <v>0</v>
      </c>
      <c r="I98" s="77">
        <v>0</v>
      </c>
      <c r="J98" s="77">
        <v>0</v>
      </c>
      <c r="K98" s="77">
        <v>0</v>
      </c>
      <c r="L98" s="98">
        <v>70.67</v>
      </c>
      <c r="M98" s="77">
        <v>82</v>
      </c>
      <c r="N98" s="77">
        <v>44</v>
      </c>
      <c r="O98" s="77">
        <v>38</v>
      </c>
      <c r="P98" s="77">
        <v>8</v>
      </c>
      <c r="Q98" s="77">
        <v>28</v>
      </c>
      <c r="R98" s="77">
        <v>3</v>
      </c>
      <c r="S98" s="77">
        <v>34</v>
      </c>
      <c r="T98" s="77">
        <v>311</v>
      </c>
      <c r="U98" s="77"/>
      <c r="V98" s="51">
        <f t="shared" si="32"/>
        <v>8.1168831168831161</v>
      </c>
      <c r="W98" s="7">
        <f>IF(V98&lt;LeagueRatings!$K$21,((LeagueRatings!$K$21-V98)/LeagueRatings!$K$21)*36,(LeagueRatings!$K$21-V98)*6.48)</f>
        <v>-1.1251521081746319E-4</v>
      </c>
      <c r="X98" s="17">
        <v>0</v>
      </c>
      <c r="Y98" s="17">
        <f t="shared" si="33"/>
        <v>2.5974025974025974</v>
      </c>
      <c r="Z98" s="7">
        <f>IF(Y98&lt;LeagueRatings!$K$19,((LeagueRatings!$K$19-Y98)/LeagueRatings!$K$19)*36,(LeagueRatings!$K$19-Y98)/LeagueRatings!$K$22)</f>
        <v>-3.0124033270100687</v>
      </c>
      <c r="AA98" s="17">
        <v>0.24</v>
      </c>
      <c r="AB98" s="18">
        <f>+((LeagueRatings!$I$17-E98)*5)+9.5</f>
        <v>3.592909331694095</v>
      </c>
      <c r="AC98" s="18">
        <f>IF(AB98&lt;4,4,AB98)</f>
        <v>4</v>
      </c>
      <c r="AD98" s="18">
        <f t="shared" si="35"/>
        <v>-0.80161313145606372</v>
      </c>
      <c r="AE98" s="4">
        <f t="shared" si="39"/>
        <v>3.4383868685439367</v>
      </c>
      <c r="AF98" s="42" t="s">
        <v>469</v>
      </c>
      <c r="AG98" s="5" t="s">
        <v>65</v>
      </c>
      <c r="AH98" s="5" t="s">
        <v>48</v>
      </c>
      <c r="AI98" s="5" t="s">
        <v>76</v>
      </c>
      <c r="AJ98" s="15">
        <f>+AO98*LeagueRatings!$K$27</f>
        <v>43.827160493827158</v>
      </c>
      <c r="AK98" s="73">
        <f>F98*LeagueRatings!$K$27</f>
        <v>18.518518518518519</v>
      </c>
      <c r="AL98" s="73">
        <f>G98*LeagueRatings!$K$27</f>
        <v>4.9382716049382713</v>
      </c>
      <c r="AM98" s="73">
        <f>T98*LeagueRatings!$K$27</f>
        <v>191.97530864197529</v>
      </c>
      <c r="AO98" s="15">
        <f t="shared" si="37"/>
        <v>71</v>
      </c>
    </row>
    <row r="99" spans="1:41" x14ac:dyDescent="0.2">
      <c r="A99" s="42" t="s">
        <v>760</v>
      </c>
      <c r="B99" s="77" t="s">
        <v>253</v>
      </c>
      <c r="C99" s="77">
        <v>1</v>
      </c>
      <c r="D99" s="77">
        <v>3</v>
      </c>
      <c r="E99" s="98">
        <v>4.2699999999999996</v>
      </c>
      <c r="F99" s="77">
        <v>49</v>
      </c>
      <c r="G99" s="77">
        <v>0</v>
      </c>
      <c r="H99" s="77">
        <v>0</v>
      </c>
      <c r="I99" s="77">
        <v>0</v>
      </c>
      <c r="J99" s="77">
        <v>1</v>
      </c>
      <c r="K99" s="77">
        <v>2</v>
      </c>
      <c r="L99" s="98">
        <v>46.33</v>
      </c>
      <c r="M99" s="77">
        <v>38</v>
      </c>
      <c r="N99" s="77">
        <v>23</v>
      </c>
      <c r="O99" s="77">
        <v>22</v>
      </c>
      <c r="P99" s="77">
        <v>6</v>
      </c>
      <c r="Q99" s="77">
        <v>25</v>
      </c>
      <c r="R99" s="77">
        <v>0</v>
      </c>
      <c r="S99" s="77">
        <v>39</v>
      </c>
      <c r="T99" s="77">
        <v>200</v>
      </c>
      <c r="U99" s="77"/>
      <c r="V99" s="51">
        <f t="shared" si="32"/>
        <v>12.5</v>
      </c>
      <c r="W99" s="7">
        <f>IF(V99&lt;LeagueRatings!$K$21,((LeagueRatings!$K$21-V99)/LeagueRatings!$K$21)*36,(LeagueRatings!$K$21-V99)*6.48)</f>
        <v>-28.402709917808227</v>
      </c>
      <c r="X99" s="17">
        <v>3.8</v>
      </c>
      <c r="Y99" s="17">
        <f t="shared" si="33"/>
        <v>3</v>
      </c>
      <c r="Z99" s="7">
        <f>IF(Y99&lt;LeagueRatings!$K$19,((LeagueRatings!$K$19-Y99)/LeagueRatings!$K$19)*36,(LeagueRatings!$K$19-Y99)/LeagueRatings!$K$22)</f>
        <v>-6.3146067415730345</v>
      </c>
      <c r="AA99" s="17">
        <v>0.51</v>
      </c>
      <c r="AB99" s="18">
        <f>+((LeagueRatings!$I$17-E99)*5)+9.5</f>
        <v>6.4429093316940964</v>
      </c>
      <c r="AC99" s="18">
        <f>IF(AB99&lt;4,4,AB99)</f>
        <v>6.4429093316940964</v>
      </c>
      <c r="AD99" s="18">
        <f t="shared" si="35"/>
        <v>1.1885797539391321</v>
      </c>
      <c r="AE99" s="4">
        <f t="shared" si="39"/>
        <v>11.941489085633227</v>
      </c>
      <c r="AF99" s="42" t="s">
        <v>760</v>
      </c>
      <c r="AG99" s="5" t="s">
        <v>64</v>
      </c>
      <c r="AH99" s="5" t="s">
        <v>80</v>
      </c>
      <c r="AI99" s="5" t="s">
        <v>47</v>
      </c>
      <c r="AJ99" s="15">
        <f>+AO99*LeagueRatings!$K$27</f>
        <v>29.012345679012345</v>
      </c>
      <c r="AK99" s="73">
        <f>F99*LeagueRatings!$K$27</f>
        <v>30.246913580246911</v>
      </c>
      <c r="AL99" s="73">
        <f>G99*LeagueRatings!$K$27</f>
        <v>0</v>
      </c>
      <c r="AM99" s="73">
        <f>T99*LeagueRatings!$K$27</f>
        <v>123.45679012345678</v>
      </c>
      <c r="AO99" s="15">
        <f t="shared" si="37"/>
        <v>47</v>
      </c>
    </row>
    <row r="100" spans="1:41" x14ac:dyDescent="0.2">
      <c r="A100" s="42" t="s">
        <v>537</v>
      </c>
      <c r="B100" s="77" t="s">
        <v>253</v>
      </c>
      <c r="C100" s="77">
        <v>14</v>
      </c>
      <c r="D100" s="77">
        <v>7</v>
      </c>
      <c r="E100" s="98">
        <v>3.38</v>
      </c>
      <c r="F100" s="77">
        <v>26</v>
      </c>
      <c r="G100" s="77">
        <v>26</v>
      </c>
      <c r="H100" s="77">
        <v>0</v>
      </c>
      <c r="I100" s="77">
        <v>0</v>
      </c>
      <c r="J100" s="77">
        <v>0</v>
      </c>
      <c r="K100" s="77">
        <v>0</v>
      </c>
      <c r="L100" s="98">
        <v>152</v>
      </c>
      <c r="M100" s="77">
        <v>152</v>
      </c>
      <c r="N100" s="77">
        <v>60</v>
      </c>
      <c r="O100" s="77">
        <v>57</v>
      </c>
      <c r="P100" s="77">
        <v>8</v>
      </c>
      <c r="Q100" s="77">
        <v>29</v>
      </c>
      <c r="R100" s="77">
        <v>2</v>
      </c>
      <c r="S100" s="77">
        <v>139</v>
      </c>
      <c r="T100" s="77">
        <v>631</v>
      </c>
      <c r="U100" s="77"/>
      <c r="V100" s="51">
        <f t="shared" si="32"/>
        <v>4.2925278219395864</v>
      </c>
      <c r="W100" s="7">
        <f>IF(V100&lt;LeagueRatings!$K$21,((LeagueRatings!$K$21-V100)/LeagueRatings!$K$21)*36,(LeagueRatings!$K$21-V100)*6.48)</f>
        <v>16.961739877904769</v>
      </c>
      <c r="X100" s="17">
        <v>-1.49</v>
      </c>
      <c r="Y100" s="17">
        <f t="shared" si="33"/>
        <v>1.2718600953895072</v>
      </c>
      <c r="Z100" s="7">
        <f>IF(Y100&lt;LeagueRatings!$K$19,((LeagueRatings!$K$19-Y100)/LeagueRatings!$K$19)*36,(LeagueRatings!$K$19-Y100)/LeagueRatings!$K$22)</f>
        <v>15.468990597766432</v>
      </c>
      <c r="AA100" s="17">
        <v>-1.1399999999999999</v>
      </c>
      <c r="AB100" s="18">
        <f>+((LeagueRatings!$I$17-E100)*5)+9.5</f>
        <v>10.892909331694094</v>
      </c>
      <c r="AC100" s="18">
        <f>IF(AB100&lt;4,4,AB100)</f>
        <v>10.892909331694094</v>
      </c>
      <c r="AD100" s="18">
        <f t="shared" si="35"/>
        <v>0</v>
      </c>
      <c r="AE100" s="4">
        <f t="shared" si="39"/>
        <v>8.2629093316940931</v>
      </c>
      <c r="AF100" s="42" t="s">
        <v>537</v>
      </c>
      <c r="AG100" s="5" t="s">
        <v>37</v>
      </c>
      <c r="AH100" s="5" t="s">
        <v>88</v>
      </c>
      <c r="AI100" s="5" t="s">
        <v>29</v>
      </c>
      <c r="AJ100" s="15">
        <f>+AO100*LeagueRatings!$K$27</f>
        <v>93.827160493827151</v>
      </c>
      <c r="AK100" s="73">
        <f>F100*LeagueRatings!$K$27</f>
        <v>16.049382716049383</v>
      </c>
      <c r="AL100" s="73">
        <f>G100*LeagueRatings!$K$27</f>
        <v>16.049382716049383</v>
      </c>
      <c r="AM100" s="73">
        <f>T100*LeagueRatings!$K$27</f>
        <v>389.50617283950618</v>
      </c>
      <c r="AO100" s="15">
        <f t="shared" si="37"/>
        <v>152</v>
      </c>
    </row>
    <row r="101" spans="1:41" x14ac:dyDescent="0.2">
      <c r="A101" s="42" t="s">
        <v>529</v>
      </c>
      <c r="B101" s="77" t="s">
        <v>253</v>
      </c>
      <c r="C101" s="77">
        <v>2</v>
      </c>
      <c r="D101" s="77">
        <v>4</v>
      </c>
      <c r="E101" s="98">
        <v>4.66</v>
      </c>
      <c r="F101" s="77">
        <v>61</v>
      </c>
      <c r="G101" s="77">
        <v>0</v>
      </c>
      <c r="H101" s="77">
        <v>0</v>
      </c>
      <c r="I101" s="77">
        <v>0</v>
      </c>
      <c r="J101" s="77">
        <v>1</v>
      </c>
      <c r="K101" s="77">
        <v>5</v>
      </c>
      <c r="L101" s="98">
        <v>48.33</v>
      </c>
      <c r="M101" s="77">
        <v>49</v>
      </c>
      <c r="N101" s="77">
        <v>26</v>
      </c>
      <c r="O101" s="77">
        <v>25</v>
      </c>
      <c r="P101" s="77">
        <v>5</v>
      </c>
      <c r="Q101" s="77">
        <v>29</v>
      </c>
      <c r="R101" s="77">
        <v>3</v>
      </c>
      <c r="S101" s="77">
        <v>54</v>
      </c>
      <c r="T101" s="77">
        <v>223</v>
      </c>
      <c r="U101" s="77"/>
      <c r="V101" s="51">
        <f t="shared" si="32"/>
        <v>11.818181818181818</v>
      </c>
      <c r="W101" s="7">
        <f>IF(V101&lt;LeagueRatings!$K$21,((LeagueRatings!$K$21-V101)/LeagueRatings!$K$21)*36,(LeagueRatings!$K$21-V101)*6.48)</f>
        <v>-23.984528099626409</v>
      </c>
      <c r="X101" s="17">
        <v>3.06</v>
      </c>
      <c r="Y101" s="17">
        <f t="shared" si="33"/>
        <v>2.2727272727272729</v>
      </c>
      <c r="Z101" s="7">
        <f>IF(Y101&lt;LeagueRatings!$K$19,((LeagueRatings!$K$19-Y101)/LeagueRatings!$K$19)*36,(LeagueRatings!$K$19-Y101)/LeagueRatings!$K$22)</f>
        <v>-0.34933605720122785</v>
      </c>
      <c r="AA101" s="17">
        <v>0</v>
      </c>
      <c r="AB101" s="18">
        <f>+((LeagueRatings!$I$17-E101)*5)+9.5</f>
        <v>4.4929093316940936</v>
      </c>
      <c r="AC101" s="18">
        <f t="shared" ref="AC101:AC114" si="40">IF(AB101&lt;4,4,AB101)</f>
        <v>4.4929093316940936</v>
      </c>
      <c r="AD101" s="18">
        <f t="shared" si="35"/>
        <v>-6.9315125181047543E-2</v>
      </c>
      <c r="AE101" s="4">
        <f t="shared" ref="AE101:AE114" si="41">+X101+AA101+AC101+AD101</f>
        <v>7.4835942065130467</v>
      </c>
      <c r="AF101" s="42" t="s">
        <v>529</v>
      </c>
      <c r="AG101" s="5" t="s">
        <v>59</v>
      </c>
      <c r="AH101" s="5" t="s">
        <v>86</v>
      </c>
      <c r="AI101" s="5" t="s">
        <v>48</v>
      </c>
      <c r="AJ101" s="15">
        <f>+AO101*LeagueRatings!$K$27</f>
        <v>30.246913580246911</v>
      </c>
      <c r="AK101" s="73">
        <f>F101*LeagueRatings!$K$27</f>
        <v>37.654320987654316</v>
      </c>
      <c r="AL101" s="73">
        <f>G101*LeagueRatings!$K$27</f>
        <v>0</v>
      </c>
      <c r="AM101" s="73">
        <f>T101*LeagueRatings!$K$27</f>
        <v>137.6543209876543</v>
      </c>
      <c r="AO101" s="15">
        <f t="shared" si="37"/>
        <v>49</v>
      </c>
    </row>
    <row r="102" spans="1:41" x14ac:dyDescent="0.2">
      <c r="A102" s="42" t="s">
        <v>535</v>
      </c>
      <c r="B102" s="77" t="s">
        <v>253</v>
      </c>
      <c r="C102" s="77">
        <v>0</v>
      </c>
      <c r="D102" s="77">
        <v>0</v>
      </c>
      <c r="E102" s="98">
        <v>2.95</v>
      </c>
      <c r="F102" s="77">
        <v>20</v>
      </c>
      <c r="G102" s="77">
        <v>0</v>
      </c>
      <c r="H102" s="77">
        <v>0</v>
      </c>
      <c r="I102" s="77">
        <v>0</v>
      </c>
      <c r="J102" s="77">
        <v>0</v>
      </c>
      <c r="K102" s="77">
        <v>1</v>
      </c>
      <c r="L102" s="98">
        <v>21.33</v>
      </c>
      <c r="M102" s="77">
        <v>10</v>
      </c>
      <c r="N102" s="77">
        <v>8</v>
      </c>
      <c r="O102" s="77">
        <v>7</v>
      </c>
      <c r="P102" s="77">
        <v>1</v>
      </c>
      <c r="Q102" s="77">
        <v>18</v>
      </c>
      <c r="R102" s="77">
        <v>0</v>
      </c>
      <c r="S102" s="77">
        <v>28</v>
      </c>
      <c r="T102" s="77">
        <v>90</v>
      </c>
      <c r="U102" s="77"/>
      <c r="V102" s="51">
        <f t="shared" ref="V102:V103" si="42">+(Q102-R102)/(T102-R102)*100</f>
        <v>20</v>
      </c>
      <c r="W102" s="7">
        <f>IF(V102&lt;LeagueRatings!$K$21,((LeagueRatings!$K$21-V102)/LeagueRatings!$K$21)*36,(LeagueRatings!$K$21-V102)*6.48)</f>
        <v>-77.002709917808232</v>
      </c>
      <c r="X102" s="17">
        <v>5.44</v>
      </c>
      <c r="Y102" s="17">
        <f t="shared" ref="Y102:Y103" si="43">(P102/(T102-R102))*100</f>
        <v>1.1111111111111112</v>
      </c>
      <c r="Z102" s="7">
        <f>IF(Y102&lt;LeagueRatings!$K$19,((LeagueRatings!$K$19-Y102)/LeagueRatings!$K$19)*36,(LeagueRatings!$K$19-Y102)/LeagueRatings!$K$22)</f>
        <v>18.063882063882065</v>
      </c>
      <c r="AA102" s="17">
        <v>-1.41</v>
      </c>
      <c r="AB102" s="18">
        <f>+((LeagueRatings!$I$17-E102)*5)+9.5</f>
        <v>13.042909331694093</v>
      </c>
      <c r="AC102" s="18">
        <f t="shared" ref="AC102:AC103" si="44">IF(AB102&lt;4,4,AB102)</f>
        <v>13.042909331694093</v>
      </c>
      <c r="AD102" s="18">
        <f t="shared" ref="AD102:AD103" si="45">IF(M102&lt;L102,((1-(M102/L102))*7)-0.07,(1-(M102/L102))*5)</f>
        <v>3.6482372245663384</v>
      </c>
      <c r="AE102" s="4">
        <f t="shared" ref="AE102:AE103" si="46">+X102+AA102+AC102+AD102</f>
        <v>20.721146556260429</v>
      </c>
      <c r="AF102" s="42" t="s">
        <v>535</v>
      </c>
      <c r="AG102" s="5" t="s">
        <v>31</v>
      </c>
      <c r="AH102" s="5" t="s">
        <v>66</v>
      </c>
      <c r="AI102" s="5" t="s">
        <v>58</v>
      </c>
      <c r="AJ102" s="15">
        <f>+AO102*LeagueRatings!$K$27</f>
        <v>13.580246913580247</v>
      </c>
      <c r="AK102" s="73">
        <f>F102*LeagueRatings!$K$27</f>
        <v>12.345679012345679</v>
      </c>
      <c r="AL102" s="73">
        <f>G102*LeagueRatings!$K$27</f>
        <v>0</v>
      </c>
      <c r="AM102" s="73">
        <f>T102*LeagueRatings!$K$27</f>
        <v>55.55555555555555</v>
      </c>
      <c r="AO102" s="15">
        <f t="shared" si="37"/>
        <v>22</v>
      </c>
    </row>
    <row r="103" spans="1:41" x14ac:dyDescent="0.2">
      <c r="A103" s="42" t="s">
        <v>916</v>
      </c>
      <c r="B103" s="77" t="s">
        <v>253</v>
      </c>
      <c r="C103" s="77">
        <v>5</v>
      </c>
      <c r="D103" s="77">
        <v>4</v>
      </c>
      <c r="E103" s="98">
        <v>4.3499999999999996</v>
      </c>
      <c r="F103" s="77">
        <v>61</v>
      </c>
      <c r="G103" s="77">
        <v>1</v>
      </c>
      <c r="H103" s="77">
        <v>0</v>
      </c>
      <c r="I103" s="77">
        <v>0</v>
      </c>
      <c r="J103" s="77">
        <v>1</v>
      </c>
      <c r="K103" s="77">
        <v>2</v>
      </c>
      <c r="L103" s="98">
        <v>70.33</v>
      </c>
      <c r="M103" s="77">
        <v>72</v>
      </c>
      <c r="N103" s="77">
        <v>35</v>
      </c>
      <c r="O103" s="77">
        <v>34</v>
      </c>
      <c r="P103" s="77">
        <v>3</v>
      </c>
      <c r="Q103" s="77">
        <v>27</v>
      </c>
      <c r="R103" s="77">
        <v>4</v>
      </c>
      <c r="S103" s="77">
        <v>54</v>
      </c>
      <c r="T103" s="77">
        <v>308</v>
      </c>
      <c r="U103" s="77"/>
      <c r="V103" s="51">
        <f t="shared" si="42"/>
        <v>7.5657894736842106</v>
      </c>
      <c r="W103" s="7">
        <f>IF(V103&lt;LeagueRatings!$K$21,((LeagueRatings!$K$21-V103)/LeagueRatings!$K$21)*36,(LeagueRatings!$K$21-V103)*6.48)</f>
        <v>2.4441387443528582</v>
      </c>
      <c r="X103" s="17">
        <v>-0.16</v>
      </c>
      <c r="Y103" s="17">
        <f t="shared" si="43"/>
        <v>0.98684210526315785</v>
      </c>
      <c r="Z103" s="7">
        <f>IF(Y103&lt;LeagueRatings!$K$19,((LeagueRatings!$K$19-Y103)/LeagueRatings!$K$19)*36,(LeagueRatings!$K$19-Y103)/LeagueRatings!$K$22)</f>
        <v>20.069895254105777</v>
      </c>
      <c r="AA103" s="17">
        <v>-1.59</v>
      </c>
      <c r="AB103" s="18">
        <f>+((LeagueRatings!$I$17-E103)*5)+9.5</f>
        <v>6.0429093316940961</v>
      </c>
      <c r="AC103" s="18">
        <f t="shared" si="44"/>
        <v>6.0429093316940961</v>
      </c>
      <c r="AD103" s="18">
        <f t="shared" si="45"/>
        <v>-0.11872600597184757</v>
      </c>
      <c r="AE103" s="4">
        <f t="shared" si="46"/>
        <v>4.1741833257222485</v>
      </c>
      <c r="AF103" s="42" t="s">
        <v>916</v>
      </c>
      <c r="AG103" s="5" t="s">
        <v>20</v>
      </c>
      <c r="AH103" s="5" t="s">
        <v>61</v>
      </c>
      <c r="AI103" s="5" t="s">
        <v>87</v>
      </c>
      <c r="AJ103" s="15">
        <f>+AO103*LeagueRatings!$K$27</f>
        <v>43.827160493827158</v>
      </c>
      <c r="AK103" s="73">
        <f>F103*LeagueRatings!$K$27</f>
        <v>37.654320987654316</v>
      </c>
      <c r="AL103" s="73">
        <f>G103*LeagueRatings!$K$27</f>
        <v>0.61728395061728392</v>
      </c>
      <c r="AM103" s="73">
        <f>T103*LeagueRatings!$K$27</f>
        <v>190.12345679012344</v>
      </c>
      <c r="AO103" s="15">
        <f t="shared" si="37"/>
        <v>71</v>
      </c>
    </row>
    <row r="104" spans="1:41" s="29" customFormat="1" x14ac:dyDescent="0.2">
      <c r="A104" s="127"/>
      <c r="B104" s="128"/>
      <c r="C104" s="128"/>
      <c r="D104" s="128"/>
      <c r="E104" s="129"/>
      <c r="F104" s="128"/>
      <c r="G104" s="128"/>
      <c r="H104" s="9"/>
      <c r="I104" s="9"/>
      <c r="J104" s="128"/>
      <c r="K104" s="128"/>
      <c r="L104" s="129"/>
      <c r="M104" s="128"/>
      <c r="N104" s="128"/>
      <c r="O104" s="128"/>
      <c r="P104" s="128"/>
      <c r="Q104" s="128"/>
      <c r="R104" s="9"/>
      <c r="S104" s="128"/>
      <c r="T104" s="9"/>
      <c r="U104" s="9"/>
      <c r="V104" s="53"/>
      <c r="W104" s="54"/>
      <c r="X104" s="55"/>
      <c r="Y104" s="55"/>
      <c r="Z104" s="54"/>
      <c r="AA104" s="55"/>
      <c r="AB104" s="56"/>
      <c r="AC104" s="56"/>
      <c r="AD104" s="56"/>
      <c r="AE104" s="57"/>
      <c r="AF104" s="127"/>
      <c r="AG104" s="10"/>
      <c r="AH104" s="10"/>
      <c r="AI104" s="10"/>
      <c r="AJ104" s="15"/>
      <c r="AK104" s="73"/>
      <c r="AL104" s="73"/>
      <c r="AM104" s="73"/>
      <c r="AO104" s="15"/>
    </row>
    <row r="105" spans="1:41" s="125" customFormat="1" x14ac:dyDescent="0.2">
      <c r="A105" s="70" t="s">
        <v>151</v>
      </c>
      <c r="B105" s="71" t="s">
        <v>245</v>
      </c>
      <c r="C105" s="72" t="s">
        <v>105</v>
      </c>
      <c r="D105" s="71" t="s">
        <v>106</v>
      </c>
      <c r="E105" s="72" t="s">
        <v>107</v>
      </c>
      <c r="F105" s="71" t="s">
        <v>153</v>
      </c>
      <c r="G105" s="71" t="s">
        <v>108</v>
      </c>
      <c r="H105" s="71" t="s">
        <v>109</v>
      </c>
      <c r="I105" s="73" t="s">
        <v>434</v>
      </c>
      <c r="J105" s="73" t="s">
        <v>110</v>
      </c>
      <c r="K105" s="73" t="s">
        <v>246</v>
      </c>
      <c r="L105" s="72" t="s">
        <v>111</v>
      </c>
      <c r="M105" s="71" t="s">
        <v>112</v>
      </c>
      <c r="N105" s="71" t="s">
        <v>113</v>
      </c>
      <c r="O105" s="71" t="s">
        <v>114</v>
      </c>
      <c r="P105" s="71" t="s">
        <v>115</v>
      </c>
      <c r="Q105" s="71" t="s">
        <v>116</v>
      </c>
      <c r="R105" s="71" t="s">
        <v>118</v>
      </c>
      <c r="S105" s="71" t="s">
        <v>117</v>
      </c>
      <c r="T105" s="71" t="s">
        <v>156</v>
      </c>
      <c r="U105" s="71"/>
      <c r="V105" s="118" t="s">
        <v>2</v>
      </c>
      <c r="W105" s="119" t="s">
        <v>3</v>
      </c>
      <c r="X105" s="120" t="s">
        <v>4</v>
      </c>
      <c r="Y105" s="121" t="s">
        <v>5</v>
      </c>
      <c r="Z105" s="119" t="s">
        <v>6</v>
      </c>
      <c r="AA105" s="120" t="s">
        <v>7</v>
      </c>
      <c r="AB105" s="122" t="s">
        <v>8</v>
      </c>
      <c r="AC105" s="122" t="s">
        <v>101</v>
      </c>
      <c r="AD105" s="122" t="s">
        <v>9</v>
      </c>
      <c r="AE105" s="123" t="s">
        <v>10</v>
      </c>
      <c r="AF105" s="70" t="s">
        <v>151</v>
      </c>
      <c r="AG105" s="8" t="s">
        <v>11</v>
      </c>
      <c r="AH105" s="8" t="s">
        <v>12</v>
      </c>
      <c r="AI105" s="8" t="s">
        <v>13</v>
      </c>
      <c r="AJ105" s="15"/>
      <c r="AK105" s="73"/>
      <c r="AL105" s="73"/>
      <c r="AM105" s="73"/>
      <c r="AO105" s="15"/>
    </row>
    <row r="106" spans="1:41" s="29" customFormat="1" x14ac:dyDescent="0.2">
      <c r="A106" s="70"/>
      <c r="B106" s="71"/>
      <c r="C106" s="72"/>
      <c r="D106" s="71"/>
      <c r="E106" s="72"/>
      <c r="F106" s="71"/>
      <c r="G106" s="71"/>
      <c r="H106" s="71"/>
      <c r="I106" s="73"/>
      <c r="J106" s="73"/>
      <c r="K106" s="73"/>
      <c r="L106" s="72"/>
      <c r="M106" s="71"/>
      <c r="N106" s="71"/>
      <c r="O106" s="71"/>
      <c r="P106" s="71"/>
      <c r="Q106" s="71"/>
      <c r="R106" s="71"/>
      <c r="S106" s="71"/>
      <c r="T106" s="71"/>
      <c r="U106" s="71"/>
      <c r="V106" s="53"/>
      <c r="W106" s="54"/>
      <c r="X106" s="55"/>
      <c r="Y106" s="55"/>
      <c r="Z106" s="54"/>
      <c r="AA106" s="55"/>
      <c r="AB106" s="56"/>
      <c r="AC106" s="56"/>
      <c r="AD106" s="56"/>
      <c r="AE106" s="57"/>
      <c r="AF106" s="70"/>
      <c r="AG106" s="10"/>
      <c r="AH106" s="10"/>
      <c r="AI106" s="10"/>
      <c r="AJ106" s="15"/>
      <c r="AK106" s="73"/>
      <c r="AL106" s="73"/>
      <c r="AM106" s="73"/>
      <c r="AO106" s="15"/>
    </row>
    <row r="107" spans="1:41" x14ac:dyDescent="0.2">
      <c r="A107" s="42" t="s">
        <v>557</v>
      </c>
      <c r="B107" s="77" t="s">
        <v>344</v>
      </c>
      <c r="C107" s="77">
        <v>12</v>
      </c>
      <c r="D107" s="77">
        <v>7</v>
      </c>
      <c r="E107" s="98">
        <v>2.65</v>
      </c>
      <c r="F107" s="77">
        <v>30</v>
      </c>
      <c r="G107" s="77">
        <v>30</v>
      </c>
      <c r="H107" s="77">
        <v>3</v>
      </c>
      <c r="I107" s="77">
        <v>3</v>
      </c>
      <c r="J107" s="77">
        <v>0</v>
      </c>
      <c r="K107" s="77">
        <v>0</v>
      </c>
      <c r="L107" s="98">
        <v>187</v>
      </c>
      <c r="M107" s="77">
        <v>198</v>
      </c>
      <c r="N107" s="77">
        <v>65</v>
      </c>
      <c r="O107" s="77">
        <v>55</v>
      </c>
      <c r="P107" s="77">
        <v>14</v>
      </c>
      <c r="Q107" s="77">
        <v>33</v>
      </c>
      <c r="R107" s="77">
        <v>3</v>
      </c>
      <c r="S107" s="77">
        <v>111</v>
      </c>
      <c r="T107" s="77">
        <v>772</v>
      </c>
      <c r="U107" s="77"/>
      <c r="V107" s="51">
        <f t="shared" ref="V107:V121" si="47">+(Q107-R107)/(T107-R107)*100</f>
        <v>3.9011703511053319</v>
      </c>
      <c r="W107" s="7">
        <f>IF(V107&lt;LeagueRatings!$K$21,((LeagueRatings!$K$21-V107)/LeagueRatings!$K$21)*36,(LeagueRatings!$K$21-V107)*6.48)</f>
        <v>18.697492245632272</v>
      </c>
      <c r="X107" s="17">
        <v>-1.69</v>
      </c>
      <c r="Y107" s="17">
        <f t="shared" ref="Y107:Y121" si="48">(P107/(T107-R107))*100</f>
        <v>1.8205461638491547</v>
      </c>
      <c r="Z107" s="7">
        <f>IF(Y107&lt;LeagueRatings!$K$19,((LeagueRatings!$K$19-Y107)/LeagueRatings!$K$19)*36,(LeagueRatings!$K$19-Y107)/LeagueRatings!$K$22)</f>
        <v>6.611822367349026</v>
      </c>
      <c r="AA107" s="17">
        <v>-0.49</v>
      </c>
      <c r="AB107" s="18">
        <f>+((LeagueRatings!$I$17-E107)*5)+9.5</f>
        <v>14.542909331694094</v>
      </c>
      <c r="AC107" s="18">
        <f t="shared" si="40"/>
        <v>14.542909331694094</v>
      </c>
      <c r="AD107" s="18">
        <f t="shared" ref="AD107:AD121" si="49">IF(M107&lt;L107,((1-(M107/L107))*7)-0.07,(1-(M107/L107))*5)</f>
        <v>-0.29411764705882359</v>
      </c>
      <c r="AE107" s="4">
        <f t="shared" si="41"/>
        <v>12.06879168463527</v>
      </c>
      <c r="AF107" s="42" t="s">
        <v>557</v>
      </c>
      <c r="AG107" s="5" t="s">
        <v>64</v>
      </c>
      <c r="AH107" s="5" t="s">
        <v>79</v>
      </c>
      <c r="AI107" s="5" t="s">
        <v>43</v>
      </c>
      <c r="AJ107" s="15">
        <f>+AO107*LeagueRatings!$K$27</f>
        <v>115.43209876543209</v>
      </c>
      <c r="AK107" s="73">
        <f>F107*LeagueRatings!$K$27</f>
        <v>18.518518518518519</v>
      </c>
      <c r="AL107" s="73">
        <f>G107*LeagueRatings!$K$27</f>
        <v>18.518518518518519</v>
      </c>
      <c r="AM107" s="73">
        <f>T107*LeagueRatings!$K$27</f>
        <v>476.54320987654319</v>
      </c>
      <c r="AO107" s="15">
        <f t="shared" ref="AO107:AO121" si="50">ROUNDUP(L107,0)</f>
        <v>187</v>
      </c>
    </row>
    <row r="108" spans="1:41" x14ac:dyDescent="0.2">
      <c r="A108" s="42" t="s">
        <v>549</v>
      </c>
      <c r="B108" s="77" t="s">
        <v>344</v>
      </c>
      <c r="C108" s="77">
        <v>4</v>
      </c>
      <c r="D108" s="77">
        <v>5</v>
      </c>
      <c r="E108" s="98">
        <v>3.17</v>
      </c>
      <c r="F108" s="77">
        <v>67</v>
      </c>
      <c r="G108" s="77">
        <v>0</v>
      </c>
      <c r="H108" s="77">
        <v>0</v>
      </c>
      <c r="I108" s="77">
        <v>0</v>
      </c>
      <c r="J108" s="77">
        <v>39</v>
      </c>
      <c r="K108" s="77">
        <v>43</v>
      </c>
      <c r="L108" s="98">
        <v>65.33</v>
      </c>
      <c r="M108" s="77">
        <v>58</v>
      </c>
      <c r="N108" s="77">
        <v>26</v>
      </c>
      <c r="O108" s="77">
        <v>23</v>
      </c>
      <c r="P108" s="77">
        <v>3</v>
      </c>
      <c r="Q108" s="77">
        <v>21</v>
      </c>
      <c r="R108" s="77">
        <v>2</v>
      </c>
      <c r="S108" s="77">
        <v>84</v>
      </c>
      <c r="T108" s="77">
        <v>275</v>
      </c>
      <c r="U108" s="77"/>
      <c r="V108" s="51">
        <f t="shared" si="47"/>
        <v>6.9597069597069599</v>
      </c>
      <c r="W108" s="7">
        <f>IF(V108&lt;LeagueRatings!$K$21,((LeagueRatings!$K$21-V108)/LeagueRatings!$K$21)*36,(LeagueRatings!$K$21-V108)*6.48)</f>
        <v>5.1322416606756018</v>
      </c>
      <c r="X108" s="17">
        <v>-0.4</v>
      </c>
      <c r="Y108" s="17">
        <f t="shared" si="48"/>
        <v>1.098901098901099</v>
      </c>
      <c r="Z108" s="7">
        <f>IF(Y108&lt;LeagueRatings!$K$19,((LeagueRatings!$K$19-Y108)/LeagueRatings!$K$19)*36,(LeagueRatings!$K$19-Y108)/LeagueRatings!$K$22)</f>
        <v>18.26098226098226</v>
      </c>
      <c r="AA108" s="17">
        <v>-1.41</v>
      </c>
      <c r="AB108" s="18">
        <f>+((LeagueRatings!$I$17-E108)*5)+9.5</f>
        <v>11.942909331694095</v>
      </c>
      <c r="AC108" s="18">
        <f t="shared" si="40"/>
        <v>11.942909331694095</v>
      </c>
      <c r="AD108" s="18">
        <f t="shared" si="49"/>
        <v>0.71539721414357893</v>
      </c>
      <c r="AE108" s="4">
        <f t="shared" si="41"/>
        <v>10.848306545837673</v>
      </c>
      <c r="AF108" s="42" t="s">
        <v>549</v>
      </c>
      <c r="AG108" s="5" t="s">
        <v>75</v>
      </c>
      <c r="AH108" s="5" t="s">
        <v>51</v>
      </c>
      <c r="AI108" s="5" t="s">
        <v>58</v>
      </c>
      <c r="AJ108" s="15">
        <f>+AO108*LeagueRatings!$K$27</f>
        <v>40.74074074074074</v>
      </c>
      <c r="AK108" s="73">
        <f>F108*LeagueRatings!$K$27</f>
        <v>41.358024691358025</v>
      </c>
      <c r="AL108" s="73">
        <f>G108*LeagueRatings!$K$27</f>
        <v>0</v>
      </c>
      <c r="AM108" s="73">
        <f>T108*LeagueRatings!$K$27</f>
        <v>169.75308641975309</v>
      </c>
      <c r="AO108" s="15">
        <f t="shared" si="50"/>
        <v>66</v>
      </c>
    </row>
    <row r="109" spans="1:41" x14ac:dyDescent="0.2">
      <c r="A109" s="42" t="s">
        <v>784</v>
      </c>
      <c r="B109" s="77" t="s">
        <v>344</v>
      </c>
      <c r="C109" s="77">
        <v>4</v>
      </c>
      <c r="D109" s="77">
        <v>4</v>
      </c>
      <c r="E109" s="98">
        <v>2.39</v>
      </c>
      <c r="F109" s="77">
        <v>10</v>
      </c>
      <c r="G109" s="77">
        <v>10</v>
      </c>
      <c r="H109" s="77">
        <v>0</v>
      </c>
      <c r="I109" s="77">
        <v>0</v>
      </c>
      <c r="J109" s="77">
        <v>0</v>
      </c>
      <c r="K109" s="77">
        <v>0</v>
      </c>
      <c r="L109" s="98">
        <v>64</v>
      </c>
      <c r="M109" s="77">
        <v>54</v>
      </c>
      <c r="N109" s="77">
        <v>19</v>
      </c>
      <c r="O109" s="77">
        <v>17</v>
      </c>
      <c r="P109" s="77">
        <v>2</v>
      </c>
      <c r="Q109" s="77">
        <v>22</v>
      </c>
      <c r="R109" s="77">
        <v>0</v>
      </c>
      <c r="S109" s="77">
        <v>40</v>
      </c>
      <c r="T109" s="77">
        <v>259</v>
      </c>
      <c r="U109" s="77"/>
      <c r="V109" s="51">
        <f t="shared" si="47"/>
        <v>8.4942084942084932</v>
      </c>
      <c r="W109" s="7">
        <f>IF(V109&lt;LeagueRatings!$K$21,((LeagueRatings!$K$21-V109)/LeagueRatings!$K$21)*36,(LeagueRatings!$K$21-V109)*6.48)</f>
        <v>-2.4451809602792611</v>
      </c>
      <c r="X109" s="17">
        <v>0.18</v>
      </c>
      <c r="Y109" s="17">
        <f t="shared" si="48"/>
        <v>0.77220077220077221</v>
      </c>
      <c r="Z109" s="7">
        <f>IF(Y109&lt;LeagueRatings!$K$19,((LeagueRatings!$K$19-Y109)/LeagueRatings!$K$19)*36,(LeagueRatings!$K$19-Y109)/LeagueRatings!$K$22)</f>
        <v>23.534744291501045</v>
      </c>
      <c r="AA109" s="17">
        <v>-1.98</v>
      </c>
      <c r="AB109" s="18">
        <f>+((LeagueRatings!$I$17-E109)*5)+9.5</f>
        <v>15.842909331694093</v>
      </c>
      <c r="AC109" s="18">
        <f t="shared" si="40"/>
        <v>15.842909331694093</v>
      </c>
      <c r="AD109" s="18">
        <f t="shared" si="49"/>
        <v>1.0237499999999999</v>
      </c>
      <c r="AE109" s="4">
        <f t="shared" si="41"/>
        <v>15.066659331694092</v>
      </c>
      <c r="AF109" s="42" t="s">
        <v>784</v>
      </c>
      <c r="AG109" s="5" t="s">
        <v>14</v>
      </c>
      <c r="AH109" s="5" t="s">
        <v>32</v>
      </c>
      <c r="AI109" s="5" t="s">
        <v>83</v>
      </c>
      <c r="AJ109" s="15">
        <f>+AO109*LeagueRatings!$K$27</f>
        <v>39.506172839506171</v>
      </c>
      <c r="AK109" s="73">
        <f>F109*LeagueRatings!$K$27</f>
        <v>6.1728395061728394</v>
      </c>
      <c r="AL109" s="73">
        <f>G109*LeagueRatings!$K$27</f>
        <v>6.1728395061728394</v>
      </c>
      <c r="AM109" s="73">
        <f>T109*LeagueRatings!$K$27</f>
        <v>159.87654320987653</v>
      </c>
      <c r="AO109" s="15">
        <f t="shared" si="50"/>
        <v>64</v>
      </c>
    </row>
    <row r="110" spans="1:41" x14ac:dyDescent="0.2">
      <c r="A110" s="42" t="s">
        <v>1134</v>
      </c>
      <c r="B110" s="77" t="s">
        <v>344</v>
      </c>
      <c r="C110" s="77">
        <v>2</v>
      </c>
      <c r="D110" s="77">
        <v>2</v>
      </c>
      <c r="E110" s="98">
        <v>6.27</v>
      </c>
      <c r="F110" s="77">
        <v>13</v>
      </c>
      <c r="G110" s="77">
        <v>5</v>
      </c>
      <c r="H110" s="77">
        <v>0</v>
      </c>
      <c r="I110" s="77">
        <v>0</v>
      </c>
      <c r="J110" s="77">
        <v>0</v>
      </c>
      <c r="K110" s="77">
        <v>0</v>
      </c>
      <c r="L110" s="98">
        <v>33</v>
      </c>
      <c r="M110" s="77">
        <v>40</v>
      </c>
      <c r="N110" s="77">
        <v>23</v>
      </c>
      <c r="O110" s="77">
        <v>23</v>
      </c>
      <c r="P110" s="77">
        <v>4</v>
      </c>
      <c r="Q110" s="77">
        <v>5</v>
      </c>
      <c r="R110" s="77">
        <v>0</v>
      </c>
      <c r="S110" s="77">
        <v>26</v>
      </c>
      <c r="T110" s="77">
        <v>146</v>
      </c>
      <c r="U110" s="77"/>
      <c r="V110" s="51">
        <f t="shared" si="47"/>
        <v>3.4246575342465753</v>
      </c>
      <c r="W110" s="7">
        <f>IF(V110&lt;LeagueRatings!$K$21,((LeagueRatings!$K$21-V110)/LeagueRatings!$K$21)*36,(LeagueRatings!$K$21-V110)*6.48)</f>
        <v>20.810926411976276</v>
      </c>
      <c r="X110" s="17">
        <v>-1.89</v>
      </c>
      <c r="Y110" s="17">
        <f t="shared" si="48"/>
        <v>2.7397260273972601</v>
      </c>
      <c r="Z110" s="7">
        <f>IF(Y110&lt;LeagueRatings!$K$19,((LeagueRatings!$K$19-Y110)/LeagueRatings!$K$19)*36,(LeagueRatings!$K$19-Y110)/LeagueRatings!$K$22)</f>
        <v>-4.179775280898876</v>
      </c>
      <c r="AA110" s="17">
        <v>0.33</v>
      </c>
      <c r="AB110" s="18">
        <f>+((LeagueRatings!$I$17-E110)*5)+9.5</f>
        <v>-3.5570906683059036</v>
      </c>
      <c r="AC110" s="18">
        <f t="shared" si="40"/>
        <v>4</v>
      </c>
      <c r="AD110" s="18">
        <f t="shared" si="49"/>
        <v>-1.0606060606060608</v>
      </c>
      <c r="AE110" s="4">
        <f t="shared" si="41"/>
        <v>1.3793939393939396</v>
      </c>
      <c r="AF110" s="42" t="s">
        <v>1134</v>
      </c>
      <c r="AG110" s="5" t="s">
        <v>54</v>
      </c>
      <c r="AH110" s="5" t="s">
        <v>85</v>
      </c>
      <c r="AI110" s="5" t="s">
        <v>81</v>
      </c>
      <c r="AJ110" s="15">
        <f>+AO110*LeagueRatings!$K$27</f>
        <v>20.37037037037037</v>
      </c>
      <c r="AK110" s="73">
        <f>F110*LeagueRatings!$K$27</f>
        <v>8.0246913580246915</v>
      </c>
      <c r="AL110" s="73">
        <f>G110*LeagueRatings!$K$27</f>
        <v>3.0864197530864197</v>
      </c>
      <c r="AM110" s="73">
        <f>T110*LeagueRatings!$K$27</f>
        <v>90.123456790123456</v>
      </c>
      <c r="AO110" s="15">
        <f t="shared" si="50"/>
        <v>33</v>
      </c>
    </row>
    <row r="111" spans="1:41" x14ac:dyDescent="0.2">
      <c r="A111" s="42" t="s">
        <v>551</v>
      </c>
      <c r="B111" s="77" t="s">
        <v>344</v>
      </c>
      <c r="C111" s="77">
        <v>10</v>
      </c>
      <c r="D111" s="77">
        <v>6</v>
      </c>
      <c r="E111" s="98">
        <v>3.16</v>
      </c>
      <c r="F111" s="77">
        <v>75</v>
      </c>
      <c r="G111" s="77">
        <v>0</v>
      </c>
      <c r="H111" s="77">
        <v>0</v>
      </c>
      <c r="I111" s="77">
        <v>0</v>
      </c>
      <c r="J111" s="77">
        <v>1</v>
      </c>
      <c r="K111" s="77">
        <v>4</v>
      </c>
      <c r="L111" s="98">
        <v>57</v>
      </c>
      <c r="M111" s="77">
        <v>47</v>
      </c>
      <c r="N111" s="77">
        <v>25</v>
      </c>
      <c r="O111" s="77">
        <v>20</v>
      </c>
      <c r="P111" s="77">
        <v>4</v>
      </c>
      <c r="Q111" s="77">
        <v>22</v>
      </c>
      <c r="R111" s="77">
        <v>1</v>
      </c>
      <c r="S111" s="77">
        <v>67</v>
      </c>
      <c r="T111" s="77">
        <v>245</v>
      </c>
      <c r="U111" s="77"/>
      <c r="V111" s="51">
        <f t="shared" si="47"/>
        <v>8.6065573770491799</v>
      </c>
      <c r="W111" s="7">
        <f>IF(V111&lt;LeagueRatings!$K$21,((LeagueRatings!$K$21-V111)/LeagueRatings!$K$21)*36,(LeagueRatings!$K$21-V111)*6.48)</f>
        <v>-3.1732017210869108</v>
      </c>
      <c r="X111" s="17">
        <v>0.27</v>
      </c>
      <c r="Y111" s="17">
        <f t="shared" si="48"/>
        <v>1.639344262295082</v>
      </c>
      <c r="Z111" s="7">
        <f>IF(Y111&lt;LeagueRatings!$K$19,((LeagueRatings!$K$19-Y111)/LeagueRatings!$K$19)*36,(LeagueRatings!$K$19-Y111)/LeagueRatings!$K$22)</f>
        <v>9.5368751762194375</v>
      </c>
      <c r="AA111" s="17">
        <v>-0.73</v>
      </c>
      <c r="AB111" s="18">
        <f>+((LeagueRatings!$I$17-E111)*5)+9.5</f>
        <v>11.992909331694094</v>
      </c>
      <c r="AC111" s="18">
        <f t="shared" si="40"/>
        <v>11.992909331694094</v>
      </c>
      <c r="AD111" s="18">
        <f t="shared" si="49"/>
        <v>1.1580701754385962</v>
      </c>
      <c r="AE111" s="4">
        <f t="shared" si="41"/>
        <v>12.690979507132688</v>
      </c>
      <c r="AF111" s="42" t="s">
        <v>551</v>
      </c>
      <c r="AG111" s="5" t="s">
        <v>17</v>
      </c>
      <c r="AH111" s="5" t="s">
        <v>76</v>
      </c>
      <c r="AI111" s="5" t="s">
        <v>70</v>
      </c>
      <c r="AJ111" s="15">
        <f>+AO111*LeagueRatings!$K$27</f>
        <v>35.185185185185183</v>
      </c>
      <c r="AK111" s="73">
        <f>F111*LeagueRatings!$K$27</f>
        <v>46.296296296296291</v>
      </c>
      <c r="AL111" s="73">
        <f>G111*LeagueRatings!$K$27</f>
        <v>0</v>
      </c>
      <c r="AM111" s="73">
        <f>T111*LeagueRatings!$K$27</f>
        <v>151.23456790123456</v>
      </c>
      <c r="AO111" s="15">
        <f t="shared" si="50"/>
        <v>57</v>
      </c>
    </row>
    <row r="112" spans="1:41" x14ac:dyDescent="0.2">
      <c r="A112" s="42" t="s">
        <v>564</v>
      </c>
      <c r="B112" s="77" t="s">
        <v>344</v>
      </c>
      <c r="C112" s="77">
        <v>3</v>
      </c>
      <c r="D112" s="77">
        <v>1</v>
      </c>
      <c r="E112" s="98">
        <v>2.14</v>
      </c>
      <c r="F112" s="77">
        <v>31</v>
      </c>
      <c r="G112" s="77">
        <v>0</v>
      </c>
      <c r="H112" s="77">
        <v>0</v>
      </c>
      <c r="I112" s="77">
        <v>0</v>
      </c>
      <c r="J112" s="77">
        <v>0</v>
      </c>
      <c r="K112" s="77">
        <v>1</v>
      </c>
      <c r="L112" s="98">
        <v>42</v>
      </c>
      <c r="M112" s="77">
        <v>41</v>
      </c>
      <c r="N112" s="77">
        <v>14</v>
      </c>
      <c r="O112" s="77">
        <v>10</v>
      </c>
      <c r="P112" s="77">
        <v>1</v>
      </c>
      <c r="Q112" s="77">
        <v>15</v>
      </c>
      <c r="R112" s="77">
        <v>4</v>
      </c>
      <c r="S112" s="77">
        <v>33</v>
      </c>
      <c r="T112" s="77">
        <v>181</v>
      </c>
      <c r="U112" s="77"/>
      <c r="V112" s="51">
        <f t="shared" si="47"/>
        <v>6.2146892655367232</v>
      </c>
      <c r="W112" s="7">
        <f>IF(V112&lt;LeagueRatings!$K$21,((LeagueRatings!$K$21-V112)/LeagueRatings!$K$21)*36,(LeagueRatings!$K$21-V112)*6.48)</f>
        <v>8.4365512063659942</v>
      </c>
      <c r="X112" s="17">
        <v>-0.65</v>
      </c>
      <c r="Y112" s="17">
        <f t="shared" si="48"/>
        <v>0.56497175141242939</v>
      </c>
      <c r="Z112" s="7">
        <f>IF(Y112&lt;LeagueRatings!$K$19,((LeagueRatings!$K$19-Y112)/LeagueRatings!$K$19)*36,(LeagueRatings!$K$19-Y112)/LeagueRatings!$K$22)</f>
        <v>26.879940032482402</v>
      </c>
      <c r="AA112" s="17">
        <v>-2.2799999999999998</v>
      </c>
      <c r="AB112" s="18">
        <f>+((LeagueRatings!$I$17-E112)*5)+9.5</f>
        <v>17.092909331694095</v>
      </c>
      <c r="AC112" s="18">
        <f t="shared" si="40"/>
        <v>17.092909331694095</v>
      </c>
      <c r="AD112" s="18">
        <f t="shared" si="49"/>
        <v>9.6666666666666845E-2</v>
      </c>
      <c r="AE112" s="4">
        <f t="shared" si="41"/>
        <v>14.259575998360763</v>
      </c>
      <c r="AF112" s="42" t="s">
        <v>564</v>
      </c>
      <c r="AG112" s="5" t="s">
        <v>22</v>
      </c>
      <c r="AH112" s="5" t="s">
        <v>21</v>
      </c>
      <c r="AI112" s="5" t="s">
        <v>89</v>
      </c>
      <c r="AJ112" s="15">
        <f>+AO112*LeagueRatings!$K$27</f>
        <v>25.925925925925924</v>
      </c>
      <c r="AK112" s="73">
        <f>F112*LeagueRatings!$K$27</f>
        <v>19.1358024691358</v>
      </c>
      <c r="AL112" s="73">
        <f>G112*LeagueRatings!$K$27</f>
        <v>0</v>
      </c>
      <c r="AM112" s="73">
        <f>T112*LeagueRatings!$K$27</f>
        <v>111.72839506172839</v>
      </c>
      <c r="AO112" s="15">
        <f t="shared" si="50"/>
        <v>42</v>
      </c>
    </row>
    <row r="113" spans="1:41" x14ac:dyDescent="0.2">
      <c r="A113" s="42" t="s">
        <v>556</v>
      </c>
      <c r="B113" s="77" t="s">
        <v>344</v>
      </c>
      <c r="C113" s="77">
        <v>6</v>
      </c>
      <c r="D113" s="77">
        <v>14</v>
      </c>
      <c r="E113" s="98">
        <v>4.37</v>
      </c>
      <c r="F113" s="77">
        <v>33</v>
      </c>
      <c r="G113" s="77">
        <v>33</v>
      </c>
      <c r="H113" s="77">
        <v>0</v>
      </c>
      <c r="I113" s="77">
        <v>0</v>
      </c>
      <c r="J113" s="77">
        <v>0</v>
      </c>
      <c r="K113" s="77">
        <v>0</v>
      </c>
      <c r="L113" s="98">
        <v>199.67</v>
      </c>
      <c r="M113" s="77">
        <v>223</v>
      </c>
      <c r="N113" s="77">
        <v>107</v>
      </c>
      <c r="O113" s="77">
        <v>97</v>
      </c>
      <c r="P113" s="77">
        <v>14</v>
      </c>
      <c r="Q113" s="77">
        <v>43</v>
      </c>
      <c r="R113" s="77">
        <v>5</v>
      </c>
      <c r="S113" s="77">
        <v>142</v>
      </c>
      <c r="T113" s="77">
        <v>854</v>
      </c>
      <c r="U113" s="77"/>
      <c r="V113" s="51">
        <f t="shared" si="47"/>
        <v>4.47585394581861</v>
      </c>
      <c r="W113" s="7">
        <f>IF(V113&lt;LeagueRatings!$K$21,((LeagueRatings!$K$21-V113)/LeagueRatings!$K$21)*36,(LeagueRatings!$K$21-V113)*6.48)</f>
        <v>16.148650113932721</v>
      </c>
      <c r="X113" s="17">
        <v>-1.39</v>
      </c>
      <c r="Y113" s="17">
        <f t="shared" si="48"/>
        <v>1.6489988221436984</v>
      </c>
      <c r="Z113" s="7">
        <f>IF(Y113&lt;LeagueRatings!$K$19,((LeagueRatings!$K$19-Y113)/LeagueRatings!$K$19)*36,(LeagueRatings!$K$19-Y113)/LeagueRatings!$K$22)</f>
        <v>9.3810263845599522</v>
      </c>
      <c r="AA113" s="17">
        <v>-0.65</v>
      </c>
      <c r="AB113" s="18">
        <f>+((LeagueRatings!$I$17-E113)*5)+9.5</f>
        <v>5.9429093316940929</v>
      </c>
      <c r="AC113" s="18">
        <f t="shared" si="40"/>
        <v>5.9429093316940929</v>
      </c>
      <c r="AD113" s="18">
        <f t="shared" si="49"/>
        <v>-0.58421395302248769</v>
      </c>
      <c r="AE113" s="4">
        <f t="shared" si="41"/>
        <v>3.3186953786716051</v>
      </c>
      <c r="AF113" s="42" t="s">
        <v>556</v>
      </c>
      <c r="AG113" s="5" t="s">
        <v>65</v>
      </c>
      <c r="AH113" s="5" t="s">
        <v>53</v>
      </c>
      <c r="AI113" s="5" t="s">
        <v>67</v>
      </c>
      <c r="AJ113" s="15">
        <f>+AO113*LeagueRatings!$K$27</f>
        <v>123.45679012345678</v>
      </c>
      <c r="AK113" s="73">
        <f>F113*LeagueRatings!$K$27</f>
        <v>20.37037037037037</v>
      </c>
      <c r="AL113" s="73">
        <f>G113*LeagueRatings!$K$27</f>
        <v>20.37037037037037</v>
      </c>
      <c r="AM113" s="73">
        <f>T113*LeagueRatings!$K$27</f>
        <v>527.16049382716051</v>
      </c>
      <c r="AO113" s="15">
        <f t="shared" si="50"/>
        <v>200</v>
      </c>
    </row>
    <row r="114" spans="1:41" x14ac:dyDescent="0.2">
      <c r="A114" s="42" t="s">
        <v>548</v>
      </c>
      <c r="B114" s="77" t="s">
        <v>344</v>
      </c>
      <c r="C114" s="77">
        <v>4</v>
      </c>
      <c r="D114" s="77">
        <v>2</v>
      </c>
      <c r="E114" s="98">
        <v>2.44</v>
      </c>
      <c r="F114" s="77">
        <v>8</v>
      </c>
      <c r="G114" s="77">
        <v>8</v>
      </c>
      <c r="H114" s="77">
        <v>0</v>
      </c>
      <c r="I114" s="77">
        <v>0</v>
      </c>
      <c r="J114" s="77">
        <v>0</v>
      </c>
      <c r="K114" s="77">
        <v>0</v>
      </c>
      <c r="L114" s="98">
        <v>51.67</v>
      </c>
      <c r="M114" s="77">
        <v>36</v>
      </c>
      <c r="N114" s="77">
        <v>19</v>
      </c>
      <c r="O114" s="77">
        <v>14</v>
      </c>
      <c r="P114" s="77">
        <v>4</v>
      </c>
      <c r="Q114" s="77">
        <v>13</v>
      </c>
      <c r="R114" s="77">
        <v>1</v>
      </c>
      <c r="S114" s="77">
        <v>70</v>
      </c>
      <c r="T114" s="77">
        <v>205</v>
      </c>
      <c r="U114" s="77"/>
      <c r="V114" s="51">
        <f t="shared" si="47"/>
        <v>5.8823529411764701</v>
      </c>
      <c r="W114" s="7">
        <f>IF(V114&lt;LeagueRatings!$K$21,((LeagueRatings!$K$21-V114)/LeagueRatings!$K$21)*36,(LeagueRatings!$K$21-V114)*6.48)</f>
        <v>9.9105324252769051</v>
      </c>
      <c r="X114" s="17">
        <v>-0.83</v>
      </c>
      <c r="Y114" s="17">
        <f t="shared" si="48"/>
        <v>1.9607843137254901</v>
      </c>
      <c r="Z114" s="7">
        <f>IF(Y114&lt;LeagueRatings!$K$19,((LeagueRatings!$K$19-Y114)/LeagueRatings!$K$19)*36,(LeagueRatings!$K$19-Y114)/LeagueRatings!$K$22)</f>
        <v>4.3480271715565832</v>
      </c>
      <c r="AA114" s="17">
        <v>-0.28000000000000003</v>
      </c>
      <c r="AB114" s="18">
        <f>+((LeagueRatings!$I$17-E114)*5)+9.5</f>
        <v>15.592909331694095</v>
      </c>
      <c r="AC114" s="18">
        <f t="shared" si="40"/>
        <v>15.592909331694095</v>
      </c>
      <c r="AD114" s="18">
        <f t="shared" si="49"/>
        <v>2.0528952970776086</v>
      </c>
      <c r="AE114" s="4">
        <f t="shared" si="41"/>
        <v>16.535804628771704</v>
      </c>
      <c r="AF114" s="42" t="s">
        <v>548</v>
      </c>
      <c r="AG114" s="5" t="s">
        <v>57</v>
      </c>
      <c r="AH114" s="5" t="s">
        <v>70</v>
      </c>
      <c r="AI114" s="5" t="s">
        <v>33</v>
      </c>
      <c r="AJ114" s="15">
        <f>+AO114*LeagueRatings!$K$27</f>
        <v>32.098765432098766</v>
      </c>
      <c r="AK114" s="73">
        <f>F114*LeagueRatings!$K$27</f>
        <v>4.9382716049382713</v>
      </c>
      <c r="AL114" s="73">
        <f>G114*LeagueRatings!$K$27</f>
        <v>4.9382716049382713</v>
      </c>
      <c r="AM114" s="73">
        <f>T114*LeagueRatings!$K$27</f>
        <v>126.5432098765432</v>
      </c>
      <c r="AO114" s="15">
        <f t="shared" si="50"/>
        <v>52</v>
      </c>
    </row>
    <row r="115" spans="1:41" x14ac:dyDescent="0.2">
      <c r="A115" s="42" t="s">
        <v>554</v>
      </c>
      <c r="B115" s="77" t="s">
        <v>344</v>
      </c>
      <c r="C115" s="77">
        <v>3</v>
      </c>
      <c r="D115" s="77">
        <v>8</v>
      </c>
      <c r="E115" s="98">
        <v>4.38</v>
      </c>
      <c r="F115" s="77">
        <v>32</v>
      </c>
      <c r="G115" s="77">
        <v>16</v>
      </c>
      <c r="H115" s="77">
        <v>0</v>
      </c>
      <c r="I115" s="77">
        <v>0</v>
      </c>
      <c r="J115" s="77">
        <v>1</v>
      </c>
      <c r="K115" s="77">
        <v>1</v>
      </c>
      <c r="L115" s="98">
        <v>111</v>
      </c>
      <c r="M115" s="77">
        <v>112</v>
      </c>
      <c r="N115" s="77">
        <v>56</v>
      </c>
      <c r="O115" s="77">
        <v>54</v>
      </c>
      <c r="P115" s="77">
        <v>10</v>
      </c>
      <c r="Q115" s="77">
        <v>39</v>
      </c>
      <c r="R115" s="77">
        <v>3</v>
      </c>
      <c r="S115" s="77">
        <v>67</v>
      </c>
      <c r="T115" s="77">
        <v>474</v>
      </c>
      <c r="U115" s="77"/>
      <c r="V115" s="53">
        <f t="shared" si="47"/>
        <v>7.6433121019108281</v>
      </c>
      <c r="W115" s="54">
        <f>IF(V115&lt;LeagueRatings!$K$21,((LeagueRatings!$K$21-V115)/LeagueRatings!$K$21)*36,(LeagueRatings!$K$21-V115)*6.48)</f>
        <v>2.1003096481304979</v>
      </c>
      <c r="X115" s="55">
        <v>-0.16</v>
      </c>
      <c r="Y115" s="55">
        <f t="shared" si="48"/>
        <v>2.1231422505307855</v>
      </c>
      <c r="Z115" s="54">
        <f>IF(Y115&lt;LeagueRatings!$K$19,((LeagueRatings!$K$19-Y115)/LeagueRatings!$K$19)*36,(LeagueRatings!$K$19-Y115)/LeagueRatings!$K$22)</f>
        <v>1.7271631793924782</v>
      </c>
      <c r="AA115" s="55">
        <v>-0.14000000000000001</v>
      </c>
      <c r="AB115" s="56">
        <f>+((LeagueRatings!$I$17-E115)*5)+9.5</f>
        <v>5.8929093316940939</v>
      </c>
      <c r="AC115" s="56">
        <f t="shared" ref="AC115" si="51">IF(AB115&lt;4,4,AB115)</f>
        <v>5.8929093316940939</v>
      </c>
      <c r="AD115" s="18">
        <f t="shared" si="49"/>
        <v>-4.5045045045044585E-2</v>
      </c>
      <c r="AE115" s="57">
        <f t="shared" ref="AE115" si="52">+X115+AA115+AC115+AD115</f>
        <v>5.54786428664905</v>
      </c>
      <c r="AF115" s="42" t="s">
        <v>554</v>
      </c>
      <c r="AG115" s="10" t="s">
        <v>25</v>
      </c>
      <c r="AH115" s="10" t="s">
        <v>61</v>
      </c>
      <c r="AI115" s="10" t="s">
        <v>61</v>
      </c>
      <c r="AJ115" s="15">
        <f>+AO115*LeagueRatings!$K$27</f>
        <v>68.518518518518519</v>
      </c>
      <c r="AK115" s="73">
        <f>F115*LeagueRatings!$K$27</f>
        <v>19.753086419753085</v>
      </c>
      <c r="AL115" s="73">
        <f>G115*LeagueRatings!$K$27</f>
        <v>9.8765432098765427</v>
      </c>
      <c r="AM115" s="73">
        <f>T115*LeagueRatings!$K$27</f>
        <v>292.59259259259255</v>
      </c>
      <c r="AO115" s="15">
        <f t="shared" si="50"/>
        <v>111</v>
      </c>
    </row>
    <row r="116" spans="1:41" x14ac:dyDescent="0.2">
      <c r="A116" s="42" t="s">
        <v>565</v>
      </c>
      <c r="B116" s="77" t="s">
        <v>344</v>
      </c>
      <c r="C116" s="77">
        <v>0</v>
      </c>
      <c r="D116" s="77">
        <v>3</v>
      </c>
      <c r="E116" s="98">
        <v>3.38</v>
      </c>
      <c r="F116" s="77">
        <v>52</v>
      </c>
      <c r="G116" s="77">
        <v>0</v>
      </c>
      <c r="H116" s="77">
        <v>0</v>
      </c>
      <c r="I116" s="77">
        <v>0</v>
      </c>
      <c r="J116" s="77">
        <v>0</v>
      </c>
      <c r="K116" s="77">
        <v>2</v>
      </c>
      <c r="L116" s="98">
        <v>56</v>
      </c>
      <c r="M116" s="77">
        <v>55</v>
      </c>
      <c r="N116" s="77">
        <v>22</v>
      </c>
      <c r="O116" s="77">
        <v>21</v>
      </c>
      <c r="P116" s="77">
        <v>4</v>
      </c>
      <c r="Q116" s="77">
        <v>12</v>
      </c>
      <c r="R116" s="77">
        <v>1</v>
      </c>
      <c r="S116" s="77">
        <v>60</v>
      </c>
      <c r="T116" s="77">
        <v>232</v>
      </c>
      <c r="U116" s="77"/>
      <c r="V116" s="51">
        <f t="shared" si="47"/>
        <v>4.7619047619047619</v>
      </c>
      <c r="W116" s="7">
        <f>IF(V116&lt;LeagueRatings!$K$21,((LeagueRatings!$K$21-V116)/LeagueRatings!$K$21)*36,(LeagueRatings!$K$21-V116)*6.48)</f>
        <v>14.879954820462254</v>
      </c>
      <c r="X116" s="17">
        <v>-1.29</v>
      </c>
      <c r="Y116" s="17">
        <f t="shared" si="48"/>
        <v>1.7316017316017316</v>
      </c>
      <c r="Z116" s="7">
        <f>IF(Y116&lt;LeagueRatings!$K$19,((LeagueRatings!$K$19-Y116)/LeagueRatings!$K$19)*36,(LeagueRatings!$K$19-Y116)/LeagueRatings!$K$22)</f>
        <v>8.0476084112447737</v>
      </c>
      <c r="AA116" s="17">
        <v>-0.56999999999999995</v>
      </c>
      <c r="AB116" s="18">
        <f>+((LeagueRatings!$I$17-E116)*5)+9.5</f>
        <v>10.892909331694094</v>
      </c>
      <c r="AC116" s="18">
        <f t="shared" ref="AC116:AC125" si="53">IF(AB116&lt;4,4,AB116)</f>
        <v>10.892909331694094</v>
      </c>
      <c r="AD116" s="18">
        <f t="shared" si="49"/>
        <v>5.5000000000000326E-2</v>
      </c>
      <c r="AE116" s="4">
        <f t="shared" ref="AE116:AE125" si="54">+X116+AA116+AC116+AD116</f>
        <v>9.0879093316940942</v>
      </c>
      <c r="AF116" s="42" t="s">
        <v>565</v>
      </c>
      <c r="AG116" s="5" t="s">
        <v>37</v>
      </c>
      <c r="AH116" s="5" t="s">
        <v>29</v>
      </c>
      <c r="AI116" s="5" t="s">
        <v>21</v>
      </c>
      <c r="AJ116" s="15">
        <f>+AO116*LeagueRatings!$K$27</f>
        <v>34.567901234567898</v>
      </c>
      <c r="AK116" s="73">
        <f>F116*LeagueRatings!$K$27</f>
        <v>32.098765432098766</v>
      </c>
      <c r="AL116" s="73">
        <f>G116*LeagueRatings!$K$27</f>
        <v>0</v>
      </c>
      <c r="AM116" s="73">
        <f>T116*LeagueRatings!$K$27</f>
        <v>143.20987654320987</v>
      </c>
      <c r="AO116" s="15">
        <f t="shared" si="50"/>
        <v>56</v>
      </c>
    </row>
    <row r="117" spans="1:41" x14ac:dyDescent="0.2">
      <c r="A117" s="42" t="s">
        <v>559</v>
      </c>
      <c r="B117" s="77" t="s">
        <v>344</v>
      </c>
      <c r="C117" s="77">
        <v>0</v>
      </c>
      <c r="D117" s="77">
        <v>2</v>
      </c>
      <c r="E117" s="98">
        <v>1.34</v>
      </c>
      <c r="F117" s="77">
        <v>47</v>
      </c>
      <c r="G117" s="77">
        <v>0</v>
      </c>
      <c r="H117" s="77">
        <v>0</v>
      </c>
      <c r="I117" s="77">
        <v>0</v>
      </c>
      <c r="J117" s="77">
        <v>0</v>
      </c>
      <c r="K117" s="77">
        <v>2</v>
      </c>
      <c r="L117" s="98">
        <v>40.33</v>
      </c>
      <c r="M117" s="77">
        <v>45</v>
      </c>
      <c r="N117" s="77">
        <v>11</v>
      </c>
      <c r="O117" s="77">
        <v>6</v>
      </c>
      <c r="P117" s="77">
        <v>3</v>
      </c>
      <c r="Q117" s="77">
        <v>17</v>
      </c>
      <c r="R117" s="77">
        <v>1</v>
      </c>
      <c r="S117" s="77">
        <v>38</v>
      </c>
      <c r="T117" s="77">
        <v>182</v>
      </c>
      <c r="U117" s="77"/>
      <c r="V117" s="51">
        <f t="shared" si="47"/>
        <v>8.8397790055248606</v>
      </c>
      <c r="W117" s="7">
        <f>IF(V117&lt;LeagueRatings!$K$21,((LeagueRatings!$K$21-V117)/LeagueRatings!$K$21)*36,(LeagueRatings!$K$21-V117)*6.48)</f>
        <v>-4.684477873609322</v>
      </c>
      <c r="X117" s="17">
        <v>0.45</v>
      </c>
      <c r="Y117" s="17">
        <f t="shared" si="48"/>
        <v>1.6574585635359116</v>
      </c>
      <c r="Z117" s="7">
        <f>IF(Y117&lt;LeagueRatings!$K$19,((LeagueRatings!$K$19-Y117)/LeagueRatings!$K$19)*36,(LeagueRatings!$K$19-Y117)/LeagueRatings!$K$22)</f>
        <v>9.2444649571721396</v>
      </c>
      <c r="AA117" s="17">
        <v>-0.65</v>
      </c>
      <c r="AB117" s="18">
        <f>+((LeagueRatings!$I$17-E117)*5)+9.5</f>
        <v>21.092909331694091</v>
      </c>
      <c r="AC117" s="18">
        <f t="shared" si="53"/>
        <v>21.092909331694091</v>
      </c>
      <c r="AD117" s="18">
        <f t="shared" si="49"/>
        <v>-0.57897346888172607</v>
      </c>
      <c r="AE117" s="4">
        <f t="shared" si="54"/>
        <v>20.313935862812365</v>
      </c>
      <c r="AF117" s="42" t="s">
        <v>559</v>
      </c>
      <c r="AG117" s="5" t="s">
        <v>82</v>
      </c>
      <c r="AH117" s="5" t="s">
        <v>27</v>
      </c>
      <c r="AI117" s="5" t="s">
        <v>67</v>
      </c>
      <c r="AJ117" s="15">
        <f>+AO117*LeagueRatings!$K$27</f>
        <v>25.308641975308639</v>
      </c>
      <c r="AK117" s="73">
        <f>F117*LeagueRatings!$K$27</f>
        <v>29.012345679012345</v>
      </c>
      <c r="AL117" s="73">
        <f>G117*LeagueRatings!$K$27</f>
        <v>0</v>
      </c>
      <c r="AM117" s="73">
        <f>T117*LeagueRatings!$K$27</f>
        <v>112.34567901234567</v>
      </c>
      <c r="AO117" s="15">
        <f t="shared" si="50"/>
        <v>41</v>
      </c>
    </row>
    <row r="118" spans="1:41" s="29" customFormat="1" x14ac:dyDescent="0.2">
      <c r="A118" s="42" t="s">
        <v>561</v>
      </c>
      <c r="B118" s="77" t="s">
        <v>344</v>
      </c>
      <c r="C118" s="77">
        <v>10</v>
      </c>
      <c r="D118" s="77">
        <v>10</v>
      </c>
      <c r="E118" s="98">
        <v>3.81</v>
      </c>
      <c r="F118" s="77">
        <v>32</v>
      </c>
      <c r="G118" s="77">
        <v>32</v>
      </c>
      <c r="H118" s="77">
        <v>0</v>
      </c>
      <c r="I118" s="77">
        <v>0</v>
      </c>
      <c r="J118" s="77">
        <v>0</v>
      </c>
      <c r="K118" s="77">
        <v>0</v>
      </c>
      <c r="L118" s="98">
        <v>191.33</v>
      </c>
      <c r="M118" s="77">
        <v>177</v>
      </c>
      <c r="N118" s="77">
        <v>84</v>
      </c>
      <c r="O118" s="77">
        <v>81</v>
      </c>
      <c r="P118" s="77">
        <v>16</v>
      </c>
      <c r="Q118" s="77">
        <v>71</v>
      </c>
      <c r="R118" s="77">
        <v>0</v>
      </c>
      <c r="S118" s="77">
        <v>153</v>
      </c>
      <c r="T118" s="77">
        <v>803</v>
      </c>
      <c r="U118" s="77"/>
      <c r="V118" s="53">
        <f t="shared" si="47"/>
        <v>8.8418430884184307</v>
      </c>
      <c r="W118" s="54">
        <f>IF(V118&lt;LeagueRatings!$K$21,((LeagueRatings!$K$21-V118)/LeagueRatings!$K$21)*36,(LeagueRatings!$K$21-V118)*6.48)</f>
        <v>-4.6978531307596558</v>
      </c>
      <c r="X118" s="55">
        <v>0.45</v>
      </c>
      <c r="Y118" s="17">
        <f t="shared" si="48"/>
        <v>1.9925280199252802</v>
      </c>
      <c r="Z118" s="54">
        <f>IF(Y118&lt;LeagueRatings!$K$19,((LeagueRatings!$K$19-Y118)/LeagueRatings!$K$19)*36,(LeagueRatings!$K$19-Y118)/LeagueRatings!$K$22)</f>
        <v>3.8356041992405627</v>
      </c>
      <c r="AA118" s="55">
        <v>-0.28000000000000003</v>
      </c>
      <c r="AB118" s="56">
        <f>+((LeagueRatings!$I$17-E118)*5)+9.5</f>
        <v>8.7429093316940936</v>
      </c>
      <c r="AC118" s="56">
        <f t="shared" si="53"/>
        <v>8.7429093316940936</v>
      </c>
      <c r="AD118" s="18">
        <f t="shared" si="49"/>
        <v>0.45427742643600127</v>
      </c>
      <c r="AE118" s="57">
        <f t="shared" si="54"/>
        <v>9.367186758130094</v>
      </c>
      <c r="AF118" s="42" t="s">
        <v>561</v>
      </c>
      <c r="AG118" s="10" t="s">
        <v>42</v>
      </c>
      <c r="AH118" s="10" t="s">
        <v>27</v>
      </c>
      <c r="AI118" s="10" t="s">
        <v>33</v>
      </c>
      <c r="AJ118" s="15">
        <f>+AO118*LeagueRatings!$K$27</f>
        <v>118.5185185185185</v>
      </c>
      <c r="AK118" s="73">
        <f>F118*LeagueRatings!$K$27</f>
        <v>19.753086419753085</v>
      </c>
      <c r="AL118" s="73">
        <f>G118*LeagueRatings!$K$27</f>
        <v>19.753086419753085</v>
      </c>
      <c r="AM118" s="73">
        <f>T118*LeagueRatings!$K$27</f>
        <v>495.67901234567898</v>
      </c>
      <c r="AO118" s="15">
        <f t="shared" si="50"/>
        <v>192</v>
      </c>
    </row>
    <row r="119" spans="1:41" x14ac:dyDescent="0.2">
      <c r="A119" s="42" t="s">
        <v>628</v>
      </c>
      <c r="B119" s="77" t="s">
        <v>344</v>
      </c>
      <c r="C119" s="77">
        <v>4</v>
      </c>
      <c r="D119" s="77">
        <v>1</v>
      </c>
      <c r="E119" s="98">
        <v>0.66</v>
      </c>
      <c r="F119" s="77">
        <v>39</v>
      </c>
      <c r="G119" s="77">
        <v>0</v>
      </c>
      <c r="H119" s="77">
        <v>0</v>
      </c>
      <c r="I119" s="77">
        <v>0</v>
      </c>
      <c r="J119" s="77">
        <v>0</v>
      </c>
      <c r="K119" s="77">
        <v>4</v>
      </c>
      <c r="L119" s="98">
        <v>40.67</v>
      </c>
      <c r="M119" s="77">
        <v>33</v>
      </c>
      <c r="N119" s="77">
        <v>6</v>
      </c>
      <c r="O119" s="77">
        <v>3</v>
      </c>
      <c r="P119" s="77">
        <v>2</v>
      </c>
      <c r="Q119" s="77">
        <v>12</v>
      </c>
      <c r="R119" s="77">
        <v>3</v>
      </c>
      <c r="S119" s="77">
        <v>36</v>
      </c>
      <c r="T119" s="77">
        <v>169</v>
      </c>
      <c r="U119" s="77"/>
      <c r="V119" s="51">
        <f t="shared" ref="V119" si="55">+(Q119-R119)/(T119-R119)*100</f>
        <v>5.4216867469879517</v>
      </c>
      <c r="W119" s="7">
        <f>IF(V119&lt;LeagueRatings!$K$21,((LeagueRatings!$K$21-V119)/LeagueRatings!$K$21)*36,(LeagueRatings!$K$21-V119)*6.48)</f>
        <v>11.953683500405822</v>
      </c>
      <c r="X119" s="17">
        <v>-1.01</v>
      </c>
      <c r="Y119" s="17">
        <f t="shared" ref="Y119" si="56">(P119/(T119-R119))*100</f>
        <v>1.2048192771084338</v>
      </c>
      <c r="Z119" s="7">
        <f>IF(Y119&lt;LeagueRatings!$K$19,((LeagueRatings!$K$19-Y119)/LeagueRatings!$K$19)*36,(LeagueRatings!$K$19-Y119)/LeagueRatings!$K$22)</f>
        <v>16.551197418667297</v>
      </c>
      <c r="AA119" s="17">
        <v>-1.32</v>
      </c>
      <c r="AB119" s="18">
        <f>+((LeagueRatings!$I$17-E119)*5)+9.5</f>
        <v>24.492909331694094</v>
      </c>
      <c r="AC119" s="18">
        <f t="shared" ref="AC119" si="57">IF(AB119&lt;4,4,AB119)</f>
        <v>24.492909331694094</v>
      </c>
      <c r="AD119" s="18">
        <f t="shared" ref="AD119" si="58">IF(M119&lt;L119,((1-(M119/L119))*7)-0.07,(1-(M119/L119))*5)</f>
        <v>1.2501376936316697</v>
      </c>
      <c r="AE119" s="4">
        <f t="shared" ref="AE119" si="59">+X119+AA119+AC119+AD119</f>
        <v>23.413047025325763</v>
      </c>
      <c r="AF119" s="42" t="s">
        <v>628</v>
      </c>
      <c r="AG119" s="5" t="s">
        <v>968</v>
      </c>
      <c r="AH119" s="5" t="s">
        <v>52</v>
      </c>
      <c r="AI119" s="5" t="s">
        <v>88</v>
      </c>
      <c r="AJ119" s="15">
        <f>+AO119*LeagueRatings!$K$27</f>
        <v>25.308641975308639</v>
      </c>
      <c r="AK119" s="73">
        <f>F119*LeagueRatings!$K$27</f>
        <v>24.074074074074073</v>
      </c>
      <c r="AL119" s="73">
        <f>G119*LeagueRatings!$K$27</f>
        <v>0</v>
      </c>
      <c r="AM119" s="73">
        <f>T119*LeagueRatings!$K$27</f>
        <v>104.32098765432099</v>
      </c>
      <c r="AO119" s="15">
        <f t="shared" ref="AO119" si="60">ROUNDUP(L119,0)</f>
        <v>41</v>
      </c>
    </row>
    <row r="120" spans="1:41" x14ac:dyDescent="0.2">
      <c r="A120" s="42" t="s">
        <v>555</v>
      </c>
      <c r="B120" s="77" t="s">
        <v>344</v>
      </c>
      <c r="C120" s="77">
        <v>7</v>
      </c>
      <c r="D120" s="77">
        <v>0</v>
      </c>
      <c r="E120" s="98">
        <v>2.11</v>
      </c>
      <c r="F120" s="77">
        <v>68</v>
      </c>
      <c r="G120" s="77">
        <v>0</v>
      </c>
      <c r="H120" s="77">
        <v>0</v>
      </c>
      <c r="I120" s="77">
        <v>0</v>
      </c>
      <c r="J120" s="77">
        <v>0</v>
      </c>
      <c r="K120" s="77">
        <v>3</v>
      </c>
      <c r="L120" s="98">
        <v>64</v>
      </c>
      <c r="M120" s="77">
        <v>36</v>
      </c>
      <c r="N120" s="77">
        <v>16</v>
      </c>
      <c r="O120" s="77">
        <v>15</v>
      </c>
      <c r="P120" s="77">
        <v>1</v>
      </c>
      <c r="Q120" s="77">
        <v>43</v>
      </c>
      <c r="R120" s="77">
        <v>7</v>
      </c>
      <c r="S120" s="77">
        <v>73</v>
      </c>
      <c r="T120" s="77">
        <v>270</v>
      </c>
      <c r="U120" s="77"/>
      <c r="V120" s="51">
        <f t="shared" ref="V120" si="61">+(Q120-R120)/(T120-R120)*100</f>
        <v>13.688212927756654</v>
      </c>
      <c r="W120" s="7">
        <f>IF(V120&lt;LeagueRatings!$K$21,((LeagueRatings!$K$21-V120)/LeagueRatings!$K$21)*36,(LeagueRatings!$K$21-V120)*6.48)</f>
        <v>-36.102329689671343</v>
      </c>
      <c r="X120" s="17">
        <v>5.44</v>
      </c>
      <c r="Y120" s="17">
        <f t="shared" ref="Y120" si="62">(P120/(T120-R120))*100</f>
        <v>0.38022813688212925</v>
      </c>
      <c r="Z120" s="7">
        <f>IF(Y120&lt;LeagueRatings!$K$19,((LeagueRatings!$K$19-Y120)/LeagueRatings!$K$19)*36,(LeagueRatings!$K$19-Y120)/LeagueRatings!$K$22)</f>
        <v>29.862164964826562</v>
      </c>
      <c r="AA120" s="17">
        <v>-2.6</v>
      </c>
      <c r="AB120" s="18">
        <f>+((LeagueRatings!$I$17-E120)*5)+9.5</f>
        <v>17.242909331694094</v>
      </c>
      <c r="AC120" s="18">
        <f t="shared" ref="AC120" si="63">IF(AB120&lt;4,4,AB120)</f>
        <v>17.242909331694094</v>
      </c>
      <c r="AD120" s="18">
        <f t="shared" ref="AD120" si="64">IF(M120&lt;L120,((1-(M120/L120))*7)-0.07,(1-(M120/L120))*5)</f>
        <v>2.9925000000000002</v>
      </c>
      <c r="AE120" s="4">
        <f t="shared" ref="AE120" si="65">+X120+AA120+AC120+AD120</f>
        <v>23.075409331694093</v>
      </c>
      <c r="AF120" s="42" t="s">
        <v>555</v>
      </c>
      <c r="AG120" s="5" t="s">
        <v>968</v>
      </c>
      <c r="AH120" s="5" t="s">
        <v>66</v>
      </c>
      <c r="AI120" s="5" t="s">
        <v>92</v>
      </c>
      <c r="AJ120" s="15">
        <f>+AO120*LeagueRatings!$K$27</f>
        <v>39.506172839506171</v>
      </c>
      <c r="AK120" s="73">
        <f>F120*LeagueRatings!$K$27</f>
        <v>41.975308641975303</v>
      </c>
      <c r="AL120" s="73">
        <f>G120*LeagueRatings!$K$27</f>
        <v>0</v>
      </c>
      <c r="AM120" s="73">
        <f>T120*LeagueRatings!$K$27</f>
        <v>166.66666666666666</v>
      </c>
      <c r="AO120" s="15">
        <f t="shared" ref="AO120" si="66">ROUNDUP(L120,0)</f>
        <v>64</v>
      </c>
    </row>
    <row r="121" spans="1:41" x14ac:dyDescent="0.2">
      <c r="A121" s="42" t="s">
        <v>560</v>
      </c>
      <c r="B121" s="77" t="s">
        <v>344</v>
      </c>
      <c r="C121" s="77">
        <v>1</v>
      </c>
      <c r="D121" s="77">
        <v>1</v>
      </c>
      <c r="E121" s="98">
        <v>5.3</v>
      </c>
      <c r="F121" s="77">
        <v>17</v>
      </c>
      <c r="G121" s="77">
        <v>2</v>
      </c>
      <c r="H121" s="77">
        <v>0</v>
      </c>
      <c r="I121" s="77">
        <v>0</v>
      </c>
      <c r="J121" s="77">
        <v>0</v>
      </c>
      <c r="K121" s="77">
        <v>0</v>
      </c>
      <c r="L121" s="98">
        <v>37.33</v>
      </c>
      <c r="M121" s="77">
        <v>53</v>
      </c>
      <c r="N121" s="77">
        <v>23</v>
      </c>
      <c r="O121" s="77">
        <v>22</v>
      </c>
      <c r="P121" s="77">
        <v>3</v>
      </c>
      <c r="Q121" s="77">
        <v>9</v>
      </c>
      <c r="R121" s="77">
        <v>1</v>
      </c>
      <c r="S121" s="77">
        <v>24</v>
      </c>
      <c r="T121" s="77">
        <v>169</v>
      </c>
      <c r="U121" s="77"/>
      <c r="V121" s="51">
        <f t="shared" si="47"/>
        <v>4.7619047619047619</v>
      </c>
      <c r="W121" s="7">
        <f>IF(V121&lt;LeagueRatings!$K$21,((LeagueRatings!$K$21-V121)/LeagueRatings!$K$21)*36,(LeagueRatings!$K$21-V121)*6.48)</f>
        <v>14.879954820462254</v>
      </c>
      <c r="X121" s="17">
        <v>-1.29</v>
      </c>
      <c r="Y121" s="17">
        <f t="shared" si="48"/>
        <v>1.7857142857142856</v>
      </c>
      <c r="Z121" s="7">
        <f>IF(Y121&lt;LeagueRatings!$K$19,((LeagueRatings!$K$19-Y121)/LeagueRatings!$K$19)*36,(LeagueRatings!$K$19-Y121)/LeagueRatings!$K$22)</f>
        <v>7.1740961740961762</v>
      </c>
      <c r="AA121" s="17">
        <v>-0.49</v>
      </c>
      <c r="AB121" s="18">
        <f>+((LeagueRatings!$I$17-E121)*5)+9.5</f>
        <v>1.2929093316940943</v>
      </c>
      <c r="AC121" s="18">
        <f t="shared" si="53"/>
        <v>4</v>
      </c>
      <c r="AD121" s="18">
        <f t="shared" si="49"/>
        <v>-2.0988481114385218</v>
      </c>
      <c r="AE121" s="4">
        <f t="shared" si="54"/>
        <v>0.12115188856147796</v>
      </c>
      <c r="AF121" s="42" t="s">
        <v>560</v>
      </c>
      <c r="AG121" s="5" t="s">
        <v>28</v>
      </c>
      <c r="AH121" s="5" t="s">
        <v>29</v>
      </c>
      <c r="AI121" s="5" t="s">
        <v>43</v>
      </c>
      <c r="AJ121" s="15">
        <f>+AO121*LeagueRatings!$K$27</f>
        <v>23.456790123456788</v>
      </c>
      <c r="AK121" s="73">
        <f>F121*LeagueRatings!$K$27</f>
        <v>10.493827160493826</v>
      </c>
      <c r="AL121" s="73">
        <f>G121*LeagueRatings!$K$27</f>
        <v>1.2345679012345678</v>
      </c>
      <c r="AM121" s="73">
        <f>T121*LeagueRatings!$K$27</f>
        <v>104.32098765432099</v>
      </c>
      <c r="AO121" s="15">
        <f t="shared" si="50"/>
        <v>38</v>
      </c>
    </row>
    <row r="122" spans="1:41" s="29" customFormat="1" x14ac:dyDescent="0.2">
      <c r="A122" s="127"/>
      <c r="B122" s="128"/>
      <c r="C122" s="128"/>
      <c r="D122" s="128"/>
      <c r="E122" s="129"/>
      <c r="F122" s="128"/>
      <c r="G122" s="128"/>
      <c r="H122" s="9"/>
      <c r="I122" s="9"/>
      <c r="J122" s="128"/>
      <c r="K122" s="128"/>
      <c r="L122" s="129"/>
      <c r="M122" s="128"/>
      <c r="N122" s="128"/>
      <c r="O122" s="128"/>
      <c r="P122" s="128"/>
      <c r="Q122" s="128"/>
      <c r="R122" s="9"/>
      <c r="S122" s="128"/>
      <c r="T122" s="9"/>
      <c r="U122" s="9"/>
      <c r="V122" s="53"/>
      <c r="W122" s="54"/>
      <c r="X122" s="55"/>
      <c r="Y122" s="55"/>
      <c r="Z122" s="54"/>
      <c r="AA122" s="55"/>
      <c r="AB122" s="56"/>
      <c r="AC122" s="56"/>
      <c r="AD122" s="56"/>
      <c r="AE122" s="57"/>
      <c r="AF122" s="127"/>
      <c r="AG122" s="10"/>
      <c r="AH122" s="10"/>
      <c r="AI122" s="10"/>
      <c r="AJ122" s="15"/>
      <c r="AK122" s="73"/>
      <c r="AL122" s="73"/>
      <c r="AM122" s="73"/>
      <c r="AO122" s="15"/>
    </row>
    <row r="123" spans="1:41" s="125" customFormat="1" x14ac:dyDescent="0.2">
      <c r="A123" s="70" t="s">
        <v>151</v>
      </c>
      <c r="B123" s="71" t="s">
        <v>245</v>
      </c>
      <c r="C123" s="72" t="s">
        <v>105</v>
      </c>
      <c r="D123" s="71" t="s">
        <v>106</v>
      </c>
      <c r="E123" s="72" t="s">
        <v>107</v>
      </c>
      <c r="F123" s="71" t="s">
        <v>153</v>
      </c>
      <c r="G123" s="71" t="s">
        <v>108</v>
      </c>
      <c r="H123" s="71" t="s">
        <v>109</v>
      </c>
      <c r="I123" s="73" t="s">
        <v>434</v>
      </c>
      <c r="J123" s="73" t="s">
        <v>110</v>
      </c>
      <c r="K123" s="73" t="s">
        <v>246</v>
      </c>
      <c r="L123" s="72" t="s">
        <v>111</v>
      </c>
      <c r="M123" s="71" t="s">
        <v>112</v>
      </c>
      <c r="N123" s="71" t="s">
        <v>113</v>
      </c>
      <c r="O123" s="71" t="s">
        <v>114</v>
      </c>
      <c r="P123" s="71" t="s">
        <v>115</v>
      </c>
      <c r="Q123" s="71" t="s">
        <v>116</v>
      </c>
      <c r="R123" s="71" t="s">
        <v>118</v>
      </c>
      <c r="S123" s="71" t="s">
        <v>117</v>
      </c>
      <c r="T123" s="71" t="s">
        <v>156</v>
      </c>
      <c r="U123" s="71"/>
      <c r="V123" s="118" t="s">
        <v>2</v>
      </c>
      <c r="W123" s="119" t="s">
        <v>3</v>
      </c>
      <c r="X123" s="120" t="s">
        <v>4</v>
      </c>
      <c r="Y123" s="121" t="s">
        <v>5</v>
      </c>
      <c r="Z123" s="119" t="s">
        <v>6</v>
      </c>
      <c r="AA123" s="120" t="s">
        <v>7</v>
      </c>
      <c r="AB123" s="122" t="s">
        <v>8</v>
      </c>
      <c r="AC123" s="122" t="s">
        <v>101</v>
      </c>
      <c r="AD123" s="122" t="s">
        <v>9</v>
      </c>
      <c r="AE123" s="123" t="s">
        <v>10</v>
      </c>
      <c r="AF123" s="70" t="s">
        <v>151</v>
      </c>
      <c r="AG123" s="8" t="s">
        <v>11</v>
      </c>
      <c r="AH123" s="8" t="s">
        <v>12</v>
      </c>
      <c r="AI123" s="8" t="s">
        <v>13</v>
      </c>
      <c r="AJ123" s="15"/>
      <c r="AK123" s="73"/>
      <c r="AL123" s="73"/>
      <c r="AM123" s="73"/>
      <c r="AO123" s="15"/>
    </row>
    <row r="124" spans="1:41" s="29" customFormat="1" x14ac:dyDescent="0.2">
      <c r="A124" s="70"/>
      <c r="B124" s="71"/>
      <c r="C124" s="72"/>
      <c r="D124" s="71"/>
      <c r="E124" s="72"/>
      <c r="F124" s="71"/>
      <c r="G124" s="71"/>
      <c r="H124" s="71"/>
      <c r="I124" s="73"/>
      <c r="J124" s="73"/>
      <c r="K124" s="73"/>
      <c r="L124" s="72"/>
      <c r="M124" s="71"/>
      <c r="N124" s="71"/>
      <c r="O124" s="71"/>
      <c r="P124" s="71"/>
      <c r="Q124" s="71"/>
      <c r="R124" s="71"/>
      <c r="S124" s="71"/>
      <c r="T124" s="71"/>
      <c r="U124" s="71"/>
      <c r="V124" s="53"/>
      <c r="W124" s="54"/>
      <c r="X124" s="55"/>
      <c r="Y124" s="55"/>
      <c r="Z124" s="54"/>
      <c r="AA124" s="55"/>
      <c r="AB124" s="56"/>
      <c r="AC124" s="56"/>
      <c r="AD124" s="56"/>
      <c r="AE124" s="57"/>
      <c r="AF124" s="70"/>
      <c r="AG124" s="10"/>
      <c r="AH124" s="10"/>
      <c r="AI124" s="10"/>
      <c r="AJ124" s="15"/>
      <c r="AK124" s="73"/>
      <c r="AL124" s="73"/>
      <c r="AM124" s="73"/>
      <c r="AO124" s="15"/>
    </row>
    <row r="125" spans="1:41" x14ac:dyDescent="0.2">
      <c r="A125" s="42" t="s">
        <v>510</v>
      </c>
      <c r="B125" s="77" t="s">
        <v>254</v>
      </c>
      <c r="C125" s="77">
        <v>0</v>
      </c>
      <c r="D125" s="77">
        <v>1</v>
      </c>
      <c r="E125" s="98">
        <v>4.3499999999999996</v>
      </c>
      <c r="F125" s="77">
        <v>11</v>
      </c>
      <c r="G125" s="77">
        <v>0</v>
      </c>
      <c r="H125" s="77">
        <v>0</v>
      </c>
      <c r="I125" s="77">
        <v>0</v>
      </c>
      <c r="J125" s="77">
        <v>0</v>
      </c>
      <c r="K125" s="77">
        <v>2</v>
      </c>
      <c r="L125" s="98">
        <v>10.33</v>
      </c>
      <c r="M125" s="77">
        <v>9</v>
      </c>
      <c r="N125" s="77">
        <v>5</v>
      </c>
      <c r="O125" s="77">
        <v>5</v>
      </c>
      <c r="P125" s="77">
        <v>1</v>
      </c>
      <c r="Q125" s="77">
        <v>2</v>
      </c>
      <c r="R125" s="77">
        <v>0</v>
      </c>
      <c r="S125" s="77">
        <v>12</v>
      </c>
      <c r="T125" s="77">
        <v>42</v>
      </c>
      <c r="U125" s="77"/>
      <c r="V125" s="51">
        <f t="shared" ref="V125:V139" si="67">+(Q125-R125)/(T125-R125)*100</f>
        <v>4.7619047619047619</v>
      </c>
      <c r="W125" s="7">
        <f>IF(V125&lt;LeagueRatings!$K$21,((LeagueRatings!$K$21-V125)/LeagueRatings!$K$21)*36,(LeagueRatings!$K$21-V125)*6.48)</f>
        <v>14.879954820462254</v>
      </c>
      <c r="X125" s="17">
        <v>-1.29</v>
      </c>
      <c r="Y125" s="17">
        <f t="shared" ref="Y125:Y139" si="68">(P125/(T125-R125))*100</f>
        <v>2.3809523809523809</v>
      </c>
      <c r="Z125" s="7">
        <f>IF(Y125&lt;LeagueRatings!$K$19,((LeagueRatings!$K$19-Y125)/LeagueRatings!$K$19)*36,(LeagueRatings!$K$19-Y125)/LeagueRatings!$K$22)</f>
        <v>-1.2370251471375069</v>
      </c>
      <c r="AA125" s="17">
        <v>0.08</v>
      </c>
      <c r="AB125" s="18">
        <f>+((LeagueRatings!$I$17-E125)*5)+9.5</f>
        <v>6.0429093316940961</v>
      </c>
      <c r="AC125" s="18">
        <f t="shared" si="53"/>
        <v>6.0429093316940961</v>
      </c>
      <c r="AD125" s="18">
        <f t="shared" ref="AD125:AD139" si="69">IF(M125&lt;L125,((1-(M125/L125))*7)-0.07,(1-(M125/L125))*5)</f>
        <v>0.83125847047434664</v>
      </c>
      <c r="AE125" s="4">
        <f t="shared" si="54"/>
        <v>5.6641678021684427</v>
      </c>
      <c r="AF125" s="42" t="s">
        <v>510</v>
      </c>
      <c r="AG125" s="5" t="s">
        <v>25</v>
      </c>
      <c r="AH125" s="5" t="s">
        <v>29</v>
      </c>
      <c r="AI125" s="5" t="s">
        <v>16</v>
      </c>
      <c r="AJ125" s="15">
        <f>+AO125*LeagueRatings!$K$27</f>
        <v>6.7901234567901234</v>
      </c>
      <c r="AK125" s="73">
        <f>F125*LeagueRatings!$K$27</f>
        <v>6.7901234567901234</v>
      </c>
      <c r="AL125" s="73">
        <f>G125*LeagueRatings!$K$27</f>
        <v>0</v>
      </c>
      <c r="AM125" s="73">
        <f>T125*LeagueRatings!$K$27</f>
        <v>25.925925925925924</v>
      </c>
      <c r="AO125" s="15">
        <f t="shared" ref="AO125:AO139" si="70">ROUNDUP(L125,0)</f>
        <v>11</v>
      </c>
    </row>
    <row r="126" spans="1:41" x14ac:dyDescent="0.2">
      <c r="A126" s="42" t="s">
        <v>495</v>
      </c>
      <c r="B126" s="77" t="s">
        <v>254</v>
      </c>
      <c r="C126" s="77">
        <v>5</v>
      </c>
      <c r="D126" s="77">
        <v>1</v>
      </c>
      <c r="E126" s="98">
        <v>2.4500000000000002</v>
      </c>
      <c r="F126" s="77">
        <v>74</v>
      </c>
      <c r="G126" s="77">
        <v>0</v>
      </c>
      <c r="H126" s="77">
        <v>0</v>
      </c>
      <c r="I126" s="77">
        <v>0</v>
      </c>
      <c r="J126" s="77">
        <v>0</v>
      </c>
      <c r="K126" s="77">
        <v>4</v>
      </c>
      <c r="L126" s="98">
        <v>58.67</v>
      </c>
      <c r="M126" s="77">
        <v>49</v>
      </c>
      <c r="N126" s="77">
        <v>19</v>
      </c>
      <c r="O126" s="77">
        <v>16</v>
      </c>
      <c r="P126" s="77">
        <v>3</v>
      </c>
      <c r="Q126" s="77">
        <v>17</v>
      </c>
      <c r="R126" s="77">
        <v>1</v>
      </c>
      <c r="S126" s="77">
        <v>74</v>
      </c>
      <c r="T126" s="77">
        <v>238</v>
      </c>
      <c r="U126" s="77"/>
      <c r="V126" s="53">
        <f t="shared" si="67"/>
        <v>6.7510548523206744</v>
      </c>
      <c r="W126" s="54">
        <f>IF(V126&lt;LeagueRatings!$K$21,((LeagueRatings!$K$21-V126)/LeagueRatings!$K$21)*36,(LeagueRatings!$K$21-V126)*6.48)</f>
        <v>6.0576574669844652</v>
      </c>
      <c r="X126" s="55">
        <v>-0.48</v>
      </c>
      <c r="Y126" s="55">
        <f t="shared" si="68"/>
        <v>1.2658227848101267</v>
      </c>
      <c r="Z126" s="54">
        <f>IF(Y126&lt;LeagueRatings!$K$19,((LeagueRatings!$K$19-Y126)/LeagueRatings!$K$19)*36,(LeagueRatings!$K$19-Y126)/LeagueRatings!$K$22)</f>
        <v>15.566447920878298</v>
      </c>
      <c r="AA126" s="55">
        <v>-1.23</v>
      </c>
      <c r="AB126" s="56">
        <f>+((LeagueRatings!$I$17-E126)*5)+9.5</f>
        <v>15.542909331694093</v>
      </c>
      <c r="AC126" s="56">
        <f t="shared" ref="AC126" si="71">IF(AB126&lt;4,4,AB126)</f>
        <v>15.542909331694093</v>
      </c>
      <c r="AD126" s="18">
        <f t="shared" si="69"/>
        <v>1.0837412647008695</v>
      </c>
      <c r="AE126" s="57">
        <f t="shared" ref="AE126" si="72">+X126+AA126+AC126+AD126</f>
        <v>14.916650596394962</v>
      </c>
      <c r="AF126" s="42" t="s">
        <v>495</v>
      </c>
      <c r="AG126" s="10" t="s">
        <v>14</v>
      </c>
      <c r="AH126" s="10" t="s">
        <v>41</v>
      </c>
      <c r="AI126" s="10" t="s">
        <v>53</v>
      </c>
      <c r="AJ126" s="15">
        <f>+AO126*LeagueRatings!$K$27</f>
        <v>36.419753086419753</v>
      </c>
      <c r="AK126" s="73">
        <f>F126*LeagueRatings!$K$27</f>
        <v>45.679012345679013</v>
      </c>
      <c r="AL126" s="73">
        <f>G126*LeagueRatings!$K$27</f>
        <v>0</v>
      </c>
      <c r="AM126" s="73">
        <f>T126*LeagueRatings!$K$27</f>
        <v>146.91358024691357</v>
      </c>
      <c r="AO126" s="15">
        <f t="shared" si="70"/>
        <v>59</v>
      </c>
    </row>
    <row r="127" spans="1:41" x14ac:dyDescent="0.2">
      <c r="A127" s="42" t="s">
        <v>573</v>
      </c>
      <c r="B127" s="77" t="s">
        <v>254</v>
      </c>
      <c r="C127" s="77">
        <v>7</v>
      </c>
      <c r="D127" s="77">
        <v>6</v>
      </c>
      <c r="E127" s="98">
        <v>4.3600000000000003</v>
      </c>
      <c r="F127" s="77">
        <v>39</v>
      </c>
      <c r="G127" s="77">
        <v>18</v>
      </c>
      <c r="H127" s="77">
        <v>0</v>
      </c>
      <c r="I127" s="77">
        <v>0</v>
      </c>
      <c r="J127" s="77">
        <v>0</v>
      </c>
      <c r="K127" s="77">
        <v>0</v>
      </c>
      <c r="L127" s="98">
        <v>150.66999999999999</v>
      </c>
      <c r="M127" s="77">
        <v>137</v>
      </c>
      <c r="N127" s="77">
        <v>77</v>
      </c>
      <c r="O127" s="77">
        <v>73</v>
      </c>
      <c r="P127" s="77">
        <v>29</v>
      </c>
      <c r="Q127" s="77">
        <v>44</v>
      </c>
      <c r="R127" s="77">
        <v>0</v>
      </c>
      <c r="S127" s="77">
        <v>127</v>
      </c>
      <c r="T127" s="77">
        <v>624</v>
      </c>
      <c r="U127" s="77"/>
      <c r="V127" s="51">
        <f t="shared" si="67"/>
        <v>7.0512820512820511</v>
      </c>
      <c r="W127" s="7">
        <f>IF(V127&lt;LeagueRatings!$K$21,((LeagueRatings!$K$21-V127)/LeagueRatings!$K$21)*36,(LeagueRatings!$K$21-V127)*6.48)</f>
        <v>4.7260869456844938</v>
      </c>
      <c r="X127" s="17">
        <v>-0.4</v>
      </c>
      <c r="Y127" s="17">
        <f t="shared" si="68"/>
        <v>4.6474358974358978</v>
      </c>
      <c r="Z127" s="7">
        <f>IF(Y127&lt;LeagueRatings!$K$19,((LeagueRatings!$K$19-Y127)/LeagueRatings!$K$19)*36,(LeagueRatings!$K$19-Y127)/LeagueRatings!$K$22)</f>
        <v>-19.827283203687703</v>
      </c>
      <c r="AA127" s="17">
        <v>2.17</v>
      </c>
      <c r="AB127" s="18">
        <f>+((LeagueRatings!$I$17-E127)*5)+9.5</f>
        <v>5.9929093316940918</v>
      </c>
      <c r="AC127" s="18">
        <f t="shared" ref="AC127:AC138" si="73">IF(AB127&lt;4,4,AB127)</f>
        <v>5.9929093316940918</v>
      </c>
      <c r="AD127" s="18">
        <f t="shared" si="69"/>
        <v>0.56509656865998492</v>
      </c>
      <c r="AE127" s="4">
        <f>+X127+AA127+AC127+AD127</f>
        <v>8.3280059003540767</v>
      </c>
      <c r="AF127" s="42" t="s">
        <v>573</v>
      </c>
      <c r="AG127" s="5" t="s">
        <v>37</v>
      </c>
      <c r="AH127" s="5" t="s">
        <v>51</v>
      </c>
      <c r="AI127" s="5" t="s">
        <v>90</v>
      </c>
      <c r="AJ127" s="15">
        <f>+AO127*LeagueRatings!$K$27</f>
        <v>93.209876543209873</v>
      </c>
      <c r="AK127" s="73">
        <f>F127*LeagueRatings!$K$27</f>
        <v>24.074074074074073</v>
      </c>
      <c r="AL127" s="73">
        <f>G127*LeagueRatings!$K$27</f>
        <v>11.111111111111111</v>
      </c>
      <c r="AM127" s="73">
        <f>T127*LeagueRatings!$K$27</f>
        <v>385.18518518518516</v>
      </c>
      <c r="AO127" s="15">
        <f t="shared" si="70"/>
        <v>151</v>
      </c>
    </row>
    <row r="128" spans="1:41" x14ac:dyDescent="0.2">
      <c r="A128" s="42" t="s">
        <v>581</v>
      </c>
      <c r="B128" s="77" t="s">
        <v>254</v>
      </c>
      <c r="C128" s="77">
        <v>6</v>
      </c>
      <c r="D128" s="77">
        <v>5</v>
      </c>
      <c r="E128" s="98">
        <v>2.13</v>
      </c>
      <c r="F128" s="77">
        <v>14</v>
      </c>
      <c r="G128" s="77">
        <v>10</v>
      </c>
      <c r="H128" s="77">
        <v>0</v>
      </c>
      <c r="I128" s="77">
        <v>0</v>
      </c>
      <c r="J128" s="77">
        <v>0</v>
      </c>
      <c r="K128" s="77">
        <v>0</v>
      </c>
      <c r="L128" s="98">
        <v>71.67</v>
      </c>
      <c r="M128" s="77">
        <v>46</v>
      </c>
      <c r="N128" s="77">
        <v>19</v>
      </c>
      <c r="O128" s="77">
        <v>17</v>
      </c>
      <c r="P128" s="77">
        <v>7</v>
      </c>
      <c r="Q128" s="77">
        <v>17</v>
      </c>
      <c r="R128" s="77">
        <v>1</v>
      </c>
      <c r="S128" s="77">
        <v>76</v>
      </c>
      <c r="T128" s="77">
        <v>274</v>
      </c>
      <c r="U128" s="77"/>
      <c r="V128" s="51">
        <f t="shared" si="67"/>
        <v>5.8608058608058604</v>
      </c>
      <c r="W128" s="7">
        <f>IF(V128&lt;LeagueRatings!$K$21,((LeagueRatings!$K$21-V128)/LeagueRatings!$K$21)*36,(LeagueRatings!$K$21-V128)*6.48)</f>
        <v>10.006098240568932</v>
      </c>
      <c r="X128" s="17">
        <v>-0.83</v>
      </c>
      <c r="Y128" s="17">
        <f t="shared" si="68"/>
        <v>2.5641025641025639</v>
      </c>
      <c r="Z128" s="7">
        <f>IF(Y128&lt;LeagueRatings!$K$19,((LeagueRatings!$K$19-Y128)/LeagueRatings!$K$19)*36,(LeagueRatings!$K$19-Y128)/LeagueRatings!$K$22)</f>
        <v>-2.7392682224142884</v>
      </c>
      <c r="AA128" s="17">
        <v>0.24</v>
      </c>
      <c r="AB128" s="18">
        <f>+((LeagueRatings!$I$17-E128)*5)+9.5</f>
        <v>17.142909331694092</v>
      </c>
      <c r="AC128" s="18">
        <f t="shared" si="73"/>
        <v>17.142909331694092</v>
      </c>
      <c r="AD128" s="18">
        <f t="shared" si="69"/>
        <v>2.4371857122924516</v>
      </c>
      <c r="AE128" s="4">
        <f>+X128+AA128+AC128+AD128</f>
        <v>18.990095043986543</v>
      </c>
      <c r="AF128" s="42" t="s">
        <v>581</v>
      </c>
      <c r="AG128" s="5" t="s">
        <v>73</v>
      </c>
      <c r="AH128" s="5" t="s">
        <v>70</v>
      </c>
      <c r="AI128" s="5" t="s">
        <v>76</v>
      </c>
      <c r="AJ128" s="15">
        <f>+AO128*LeagueRatings!$K$27</f>
        <v>44.444444444444443</v>
      </c>
      <c r="AK128" s="73">
        <f>F128*LeagueRatings!$K$27</f>
        <v>8.6419753086419746</v>
      </c>
      <c r="AL128" s="73">
        <f>G128*LeagueRatings!$K$27</f>
        <v>6.1728395061728394</v>
      </c>
      <c r="AM128" s="73">
        <f>T128*LeagueRatings!$K$27</f>
        <v>169.1358024691358</v>
      </c>
      <c r="AO128" s="15">
        <f t="shared" si="70"/>
        <v>72</v>
      </c>
    </row>
    <row r="129" spans="1:41" x14ac:dyDescent="0.2">
      <c r="A129" s="42" t="s">
        <v>577</v>
      </c>
      <c r="B129" s="77" t="s">
        <v>254</v>
      </c>
      <c r="C129" s="77">
        <v>8</v>
      </c>
      <c r="D129" s="77">
        <v>11</v>
      </c>
      <c r="E129" s="98">
        <v>3.51</v>
      </c>
      <c r="F129" s="77">
        <v>32</v>
      </c>
      <c r="G129" s="77">
        <v>32</v>
      </c>
      <c r="H129" s="77">
        <v>0</v>
      </c>
      <c r="I129" s="77">
        <v>0</v>
      </c>
      <c r="J129" s="77">
        <v>0</v>
      </c>
      <c r="K129" s="77">
        <v>0</v>
      </c>
      <c r="L129" s="98">
        <v>192.33</v>
      </c>
      <c r="M129" s="77">
        <v>195</v>
      </c>
      <c r="N129" s="77">
        <v>86</v>
      </c>
      <c r="O129" s="77">
        <v>75</v>
      </c>
      <c r="P129" s="77">
        <v>21</v>
      </c>
      <c r="Q129" s="77">
        <v>54</v>
      </c>
      <c r="R129" s="77">
        <v>2</v>
      </c>
      <c r="S129" s="77">
        <v>146</v>
      </c>
      <c r="T129" s="77">
        <v>817</v>
      </c>
      <c r="U129" s="77"/>
      <c r="V129" s="51">
        <f t="shared" si="67"/>
        <v>6.3803680981595097</v>
      </c>
      <c r="W129" s="7">
        <f>IF(V129&lt;LeagueRatings!$K$21,((LeagueRatings!$K$21-V129)/LeagueRatings!$K$21)*36,(LeagueRatings!$K$21-V129)*6.48)</f>
        <v>7.7017308760058656</v>
      </c>
      <c r="X129" s="17">
        <v>-0.65</v>
      </c>
      <c r="Y129" s="17">
        <f t="shared" si="68"/>
        <v>2.5766871165644174</v>
      </c>
      <c r="Z129" s="7">
        <f>IF(Y129&lt;LeagueRatings!$K$19,((LeagueRatings!$K$19-Y129)/LeagueRatings!$K$19)*36,(LeagueRatings!$K$19-Y129)/LeagueRatings!$K$22)</f>
        <v>-2.8424898324946599</v>
      </c>
      <c r="AA129" s="17">
        <v>0.24</v>
      </c>
      <c r="AB129" s="18">
        <f>+((LeagueRatings!$I$17-E129)*5)+9.5</f>
        <v>10.242909331694095</v>
      </c>
      <c r="AC129" s="18">
        <f t="shared" si="73"/>
        <v>10.242909331694095</v>
      </c>
      <c r="AD129" s="18">
        <f t="shared" si="69"/>
        <v>-6.9411948214006536E-2</v>
      </c>
      <c r="AE129" s="4">
        <f>+X129+AA129+AC129+AD129</f>
        <v>9.7634973834800896</v>
      </c>
      <c r="AF129" s="42" t="s">
        <v>577</v>
      </c>
      <c r="AG129" s="5" t="s">
        <v>42</v>
      </c>
      <c r="AH129" s="5" t="s">
        <v>21</v>
      </c>
      <c r="AI129" s="5" t="s">
        <v>76</v>
      </c>
      <c r="AJ129" s="15">
        <f>+AO129*LeagueRatings!$K$27</f>
        <v>119.1358024691358</v>
      </c>
      <c r="AK129" s="73">
        <f>F129*LeagueRatings!$K$27</f>
        <v>19.753086419753085</v>
      </c>
      <c r="AL129" s="73">
        <f>G129*LeagueRatings!$K$27</f>
        <v>19.753086419753085</v>
      </c>
      <c r="AM129" s="73">
        <f>T129*LeagueRatings!$K$27</f>
        <v>504.32098765432096</v>
      </c>
      <c r="AO129" s="15">
        <f t="shared" si="70"/>
        <v>193</v>
      </c>
    </row>
    <row r="130" spans="1:41" x14ac:dyDescent="0.2">
      <c r="A130" s="42" t="s">
        <v>479</v>
      </c>
      <c r="B130" s="77" t="s">
        <v>254</v>
      </c>
      <c r="C130" s="77">
        <v>8</v>
      </c>
      <c r="D130" s="77">
        <v>8</v>
      </c>
      <c r="E130" s="98">
        <v>3.64</v>
      </c>
      <c r="F130" s="77">
        <v>27</v>
      </c>
      <c r="G130" s="77">
        <v>27</v>
      </c>
      <c r="H130" s="77">
        <v>1</v>
      </c>
      <c r="I130" s="77">
        <v>1</v>
      </c>
      <c r="J130" s="77">
        <v>0</v>
      </c>
      <c r="K130" s="77">
        <v>0</v>
      </c>
      <c r="L130" s="98">
        <v>163.33000000000001</v>
      </c>
      <c r="M130" s="77">
        <v>143</v>
      </c>
      <c r="N130" s="77">
        <v>77</v>
      </c>
      <c r="O130" s="77">
        <v>66</v>
      </c>
      <c r="P130" s="77">
        <v>12</v>
      </c>
      <c r="Q130" s="77">
        <v>50</v>
      </c>
      <c r="R130" s="77">
        <v>2</v>
      </c>
      <c r="S130" s="77">
        <v>126</v>
      </c>
      <c r="T130" s="77">
        <v>680</v>
      </c>
      <c r="U130" s="77"/>
      <c r="V130" s="51">
        <f t="shared" si="67"/>
        <v>7.0796460176991154</v>
      </c>
      <c r="W130" s="7">
        <f>IF(V130&lt;LeagueRatings!$K$21,((LeagueRatings!$K$21-V130)/LeagueRatings!$K$21)*36,(LeagueRatings!$K$21-V130)*6.48)</f>
        <v>4.6002868127226426</v>
      </c>
      <c r="X130" s="17">
        <v>-0.4</v>
      </c>
      <c r="Y130" s="17">
        <f t="shared" si="68"/>
        <v>1.7699115044247788</v>
      </c>
      <c r="Z130" s="7">
        <f>IF(Y130&lt;LeagueRatings!$K$19,((LeagueRatings!$K$19-Y130)/LeagueRatings!$K$19)*36,(LeagueRatings!$K$19-Y130)/LeagueRatings!$K$22)</f>
        <v>7.4291926681307192</v>
      </c>
      <c r="AA130" s="17">
        <v>-0.49</v>
      </c>
      <c r="AB130" s="18">
        <f>+((LeagueRatings!$I$17-E130)*5)+9.5</f>
        <v>9.5929093316940932</v>
      </c>
      <c r="AC130" s="18">
        <f t="shared" si="73"/>
        <v>9.5929093316940932</v>
      </c>
      <c r="AD130" s="18">
        <f t="shared" si="69"/>
        <v>0.80130349598971473</v>
      </c>
      <c r="AE130" s="4">
        <f>+X130+AA130+AC130+AD130</f>
        <v>9.5042128276838067</v>
      </c>
      <c r="AF130" s="42" t="s">
        <v>479</v>
      </c>
      <c r="AG130" s="5" t="s">
        <v>42</v>
      </c>
      <c r="AH130" s="5" t="s">
        <v>51</v>
      </c>
      <c r="AI130" s="5" t="s">
        <v>43</v>
      </c>
      <c r="AJ130" s="15">
        <f>+AO130*LeagueRatings!$K$27</f>
        <v>101.23456790123456</v>
      </c>
      <c r="AK130" s="73">
        <f>F130*LeagueRatings!$K$27</f>
        <v>16.666666666666664</v>
      </c>
      <c r="AL130" s="73">
        <f>G130*LeagueRatings!$K$27</f>
        <v>16.666666666666664</v>
      </c>
      <c r="AM130" s="73">
        <f>T130*LeagueRatings!$K$27</f>
        <v>419.75308641975306</v>
      </c>
      <c r="AO130" s="15">
        <f t="shared" si="70"/>
        <v>164</v>
      </c>
    </row>
    <row r="131" spans="1:41" x14ac:dyDescent="0.2">
      <c r="A131" s="42" t="s">
        <v>893</v>
      </c>
      <c r="B131" s="77" t="s">
        <v>254</v>
      </c>
      <c r="C131" s="77">
        <v>1</v>
      </c>
      <c r="D131" s="77">
        <v>1</v>
      </c>
      <c r="E131" s="98">
        <v>1.88</v>
      </c>
      <c r="F131" s="77">
        <v>29</v>
      </c>
      <c r="G131" s="77">
        <v>0</v>
      </c>
      <c r="H131" s="77">
        <v>0</v>
      </c>
      <c r="I131" s="77">
        <v>0</v>
      </c>
      <c r="J131" s="77">
        <v>0</v>
      </c>
      <c r="K131" s="77">
        <v>1</v>
      </c>
      <c r="L131" s="98">
        <v>28.67</v>
      </c>
      <c r="M131" s="77">
        <v>27</v>
      </c>
      <c r="N131" s="77">
        <v>6</v>
      </c>
      <c r="O131" s="77">
        <v>6</v>
      </c>
      <c r="P131" s="77">
        <v>1</v>
      </c>
      <c r="Q131" s="77">
        <v>7</v>
      </c>
      <c r="R131" s="77">
        <v>2</v>
      </c>
      <c r="S131" s="77">
        <v>25</v>
      </c>
      <c r="T131" s="77">
        <v>114</v>
      </c>
      <c r="U131" s="77"/>
      <c r="V131" s="51">
        <f t="shared" si="67"/>
        <v>4.4642857142857144</v>
      </c>
      <c r="W131" s="7">
        <f>IF(V131&lt;LeagueRatings!$K$21,((LeagueRatings!$K$21-V131)/LeagueRatings!$K$21)*36,(LeagueRatings!$K$21-V131)*6.48)</f>
        <v>16.199957644183364</v>
      </c>
      <c r="X131" s="17">
        <v>-1.39</v>
      </c>
      <c r="Y131" s="17">
        <f t="shared" si="68"/>
        <v>0.89285714285714279</v>
      </c>
      <c r="Z131" s="7">
        <f>IF(Y131&lt;LeagueRatings!$K$19,((LeagueRatings!$K$19-Y131)/LeagueRatings!$K$19)*36,(LeagueRatings!$K$19-Y131)/LeagueRatings!$K$22)</f>
        <v>21.587048087048089</v>
      </c>
      <c r="AA131" s="17">
        <v>-1.78</v>
      </c>
      <c r="AB131" s="18">
        <f>+((LeagueRatings!$I$17-E131)*5)+9.5</f>
        <v>18.392909331694092</v>
      </c>
      <c r="AC131" s="18">
        <f t="shared" si="73"/>
        <v>18.392909331694092</v>
      </c>
      <c r="AD131" s="18">
        <f t="shared" si="69"/>
        <v>0.33774328566445838</v>
      </c>
      <c r="AE131" s="4">
        <f t="shared" ref="AE131:AE138" si="74">+X131+AA131+AC131+AD131</f>
        <v>15.560652617358551</v>
      </c>
      <c r="AF131" s="42" t="s">
        <v>893</v>
      </c>
      <c r="AG131" s="5" t="s">
        <v>34</v>
      </c>
      <c r="AH131" s="5" t="s">
        <v>53</v>
      </c>
      <c r="AI131" s="5" t="s">
        <v>93</v>
      </c>
      <c r="AJ131" s="15">
        <f>+AO131*LeagueRatings!$K$27</f>
        <v>17.901234567901234</v>
      </c>
      <c r="AK131" s="73">
        <f>F131*LeagueRatings!$K$27</f>
        <v>17.901234567901234</v>
      </c>
      <c r="AL131" s="73">
        <f>G131*LeagueRatings!$K$27</f>
        <v>0</v>
      </c>
      <c r="AM131" s="73">
        <f>T131*LeagueRatings!$K$27</f>
        <v>70.370370370370367</v>
      </c>
      <c r="AO131" s="15">
        <f t="shared" si="70"/>
        <v>29</v>
      </c>
    </row>
    <row r="132" spans="1:41" x14ac:dyDescent="0.2">
      <c r="A132" s="42" t="s">
        <v>569</v>
      </c>
      <c r="B132" s="77" t="s">
        <v>254</v>
      </c>
      <c r="C132" s="77">
        <v>3</v>
      </c>
      <c r="D132" s="77">
        <v>3</v>
      </c>
      <c r="E132" s="98">
        <v>3.24</v>
      </c>
      <c r="F132" s="77">
        <v>64</v>
      </c>
      <c r="G132" s="77">
        <v>0</v>
      </c>
      <c r="H132" s="77">
        <v>0</v>
      </c>
      <c r="I132" s="77">
        <v>0</v>
      </c>
      <c r="J132" s="77">
        <v>0</v>
      </c>
      <c r="K132" s="77">
        <v>3</v>
      </c>
      <c r="L132" s="98">
        <v>58.33</v>
      </c>
      <c r="M132" s="77">
        <v>62</v>
      </c>
      <c r="N132" s="77">
        <v>22</v>
      </c>
      <c r="O132" s="77">
        <v>21</v>
      </c>
      <c r="P132" s="77">
        <v>8</v>
      </c>
      <c r="Q132" s="77">
        <v>16</v>
      </c>
      <c r="R132" s="77">
        <v>3</v>
      </c>
      <c r="S132" s="77">
        <v>31</v>
      </c>
      <c r="T132" s="77">
        <v>239</v>
      </c>
      <c r="U132" s="77"/>
      <c r="V132" s="51">
        <f t="shared" si="67"/>
        <v>5.508474576271186</v>
      </c>
      <c r="W132" s="7">
        <f>IF(V132&lt;LeagueRatings!$K$21,((LeagueRatings!$K$21-V132)/LeagueRatings!$K$21)*36,(LeagueRatings!$K$21-V132)*6.48)</f>
        <v>11.568761296551678</v>
      </c>
      <c r="X132" s="17">
        <v>-1.01</v>
      </c>
      <c r="Y132" s="17">
        <f t="shared" si="68"/>
        <v>3.3898305084745761</v>
      </c>
      <c r="Z132" s="7">
        <f>IF(Y132&lt;LeagueRatings!$K$19,((LeagueRatings!$K$19-Y132)/LeagueRatings!$K$19)*36,(LeagueRatings!$K$19-Y132)/LeagueRatings!$K$22)</f>
        <v>-9.5120929346791083</v>
      </c>
      <c r="AA132" s="17">
        <v>0.92</v>
      </c>
      <c r="AB132" s="18">
        <f>+((LeagueRatings!$I$17-E132)*5)+9.5</f>
        <v>11.592909331694093</v>
      </c>
      <c r="AC132" s="18">
        <f t="shared" si="73"/>
        <v>11.592909331694093</v>
      </c>
      <c r="AD132" s="18">
        <f t="shared" si="69"/>
        <v>-0.3145894051088638</v>
      </c>
      <c r="AE132" s="4">
        <f t="shared" si="74"/>
        <v>11.18831992658523</v>
      </c>
      <c r="AF132" s="42" t="s">
        <v>569</v>
      </c>
      <c r="AG132" s="5" t="s">
        <v>64</v>
      </c>
      <c r="AH132" s="5" t="s">
        <v>52</v>
      </c>
      <c r="AI132" s="5" t="s">
        <v>49</v>
      </c>
      <c r="AJ132" s="15">
        <f>+AO132*LeagueRatings!$K$27</f>
        <v>36.419753086419753</v>
      </c>
      <c r="AK132" s="73">
        <f>F132*LeagueRatings!$K$27</f>
        <v>39.506172839506171</v>
      </c>
      <c r="AL132" s="73">
        <f>G132*LeagueRatings!$K$27</f>
        <v>0</v>
      </c>
      <c r="AM132" s="73">
        <f>T132*LeagueRatings!$K$27</f>
        <v>147.53086419753086</v>
      </c>
      <c r="AO132" s="15">
        <f t="shared" si="70"/>
        <v>59</v>
      </c>
    </row>
    <row r="133" spans="1:41" x14ac:dyDescent="0.2">
      <c r="A133" s="42" t="s">
        <v>571</v>
      </c>
      <c r="B133" s="77" t="s">
        <v>254</v>
      </c>
      <c r="C133" s="77">
        <v>13</v>
      </c>
      <c r="D133" s="77">
        <v>9</v>
      </c>
      <c r="E133" s="98">
        <v>3.54</v>
      </c>
      <c r="F133" s="77">
        <v>31</v>
      </c>
      <c r="G133" s="77">
        <v>31</v>
      </c>
      <c r="H133" s="77">
        <v>2</v>
      </c>
      <c r="I133" s="77">
        <v>2</v>
      </c>
      <c r="J133" s="77">
        <v>0</v>
      </c>
      <c r="K133" s="77">
        <v>0</v>
      </c>
      <c r="L133" s="98">
        <v>198.33</v>
      </c>
      <c r="M133" s="77">
        <v>183</v>
      </c>
      <c r="N133" s="77">
        <v>87</v>
      </c>
      <c r="O133" s="77">
        <v>78</v>
      </c>
      <c r="P133" s="77">
        <v>22</v>
      </c>
      <c r="Q133" s="77">
        <v>45</v>
      </c>
      <c r="R133" s="77">
        <v>0</v>
      </c>
      <c r="S133" s="77">
        <v>141</v>
      </c>
      <c r="T133" s="77">
        <v>817</v>
      </c>
      <c r="U133" s="77"/>
      <c r="V133" s="51">
        <f t="shared" si="67"/>
        <v>5.5079559363525092</v>
      </c>
      <c r="W133" s="7">
        <f>IF(V133&lt;LeagueRatings!$K$21,((LeagueRatings!$K$21-V133)/LeagueRatings!$K$21)*36,(LeagueRatings!$K$21-V133)*6.48)</f>
        <v>11.571061573239696</v>
      </c>
      <c r="X133" s="17">
        <v>-1.01</v>
      </c>
      <c r="Y133" s="17">
        <f t="shared" si="68"/>
        <v>2.6927784577723379</v>
      </c>
      <c r="Z133" s="7">
        <f>IF(Y133&lt;LeagueRatings!$K$19,((LeagueRatings!$K$19-Y133)/LeagueRatings!$K$19)*36,(LeagueRatings!$K$19-Y133)/LeagueRatings!$K$22)</f>
        <v>-3.7946997098180533</v>
      </c>
      <c r="AA133" s="17">
        <v>0.33</v>
      </c>
      <c r="AB133" s="18">
        <f>+((LeagueRatings!$I$17-E133)*5)+9.5</f>
        <v>10.092909331694093</v>
      </c>
      <c r="AC133" s="18">
        <f t="shared" si="73"/>
        <v>10.092909331694093</v>
      </c>
      <c r="AD133" s="18">
        <f t="shared" si="69"/>
        <v>0.47106791710785084</v>
      </c>
      <c r="AE133" s="4">
        <f t="shared" si="74"/>
        <v>9.8839772488019442</v>
      </c>
      <c r="AF133" s="42" t="s">
        <v>571</v>
      </c>
      <c r="AG133" s="5" t="s">
        <v>42</v>
      </c>
      <c r="AH133" s="5" t="s">
        <v>52</v>
      </c>
      <c r="AI133" s="5" t="s">
        <v>81</v>
      </c>
      <c r="AJ133" s="15">
        <f>+AO133*LeagueRatings!$K$27</f>
        <v>122.83950617283951</v>
      </c>
      <c r="AK133" s="73">
        <f>F133*LeagueRatings!$K$27</f>
        <v>19.1358024691358</v>
      </c>
      <c r="AL133" s="73">
        <f>G133*LeagueRatings!$K$27</f>
        <v>19.1358024691358</v>
      </c>
      <c r="AM133" s="73">
        <f>T133*LeagueRatings!$K$27</f>
        <v>504.32098765432096</v>
      </c>
      <c r="AO133" s="15">
        <f t="shared" si="70"/>
        <v>199</v>
      </c>
    </row>
    <row r="134" spans="1:41" x14ac:dyDescent="0.2">
      <c r="A134" s="42" t="s">
        <v>566</v>
      </c>
      <c r="B134" s="77" t="s">
        <v>254</v>
      </c>
      <c r="C134" s="77">
        <v>2</v>
      </c>
      <c r="D134" s="77">
        <v>9</v>
      </c>
      <c r="E134" s="98">
        <v>4.93</v>
      </c>
      <c r="F134" s="77">
        <v>14</v>
      </c>
      <c r="G134" s="77">
        <v>12</v>
      </c>
      <c r="H134" s="77">
        <v>0</v>
      </c>
      <c r="I134" s="77">
        <v>0</v>
      </c>
      <c r="J134" s="77">
        <v>0</v>
      </c>
      <c r="K134" s="77">
        <v>0</v>
      </c>
      <c r="L134" s="98">
        <v>69.33</v>
      </c>
      <c r="M134" s="77">
        <v>82</v>
      </c>
      <c r="N134" s="77">
        <v>42</v>
      </c>
      <c r="O134" s="77">
        <v>38</v>
      </c>
      <c r="P134" s="77">
        <v>6</v>
      </c>
      <c r="Q134" s="77">
        <v>19</v>
      </c>
      <c r="R134" s="77">
        <v>0</v>
      </c>
      <c r="S134" s="77">
        <v>57</v>
      </c>
      <c r="T134" s="77">
        <v>311</v>
      </c>
      <c r="U134" s="77"/>
      <c r="V134" s="51">
        <f t="shared" si="67"/>
        <v>6.109324758842444</v>
      </c>
      <c r="W134" s="7">
        <f>IF(V134&lt;LeagueRatings!$K$21,((LeagueRatings!$K$21-V134)/LeagueRatings!$K$21)*36,(LeagueRatings!$K$21-V134)*6.48)</f>
        <v>8.9038648661235982</v>
      </c>
      <c r="X134" s="17">
        <v>-0.74</v>
      </c>
      <c r="Y134" s="17">
        <f t="shared" si="68"/>
        <v>1.929260450160772</v>
      </c>
      <c r="Z134" s="7">
        <f>IF(Y134&lt;LeagueRatings!$K$19,((LeagueRatings!$K$19-Y134)/LeagueRatings!$K$19)*36,(LeagueRatings!$K$19-Y134)/LeagueRatings!$K$22)</f>
        <v>4.8569013327855721</v>
      </c>
      <c r="AA134" s="17">
        <v>-0.35</v>
      </c>
      <c r="AB134" s="18">
        <f>+((LeagueRatings!$I$17-E134)*5)+9.5</f>
        <v>3.1429093316940957</v>
      </c>
      <c r="AC134" s="18">
        <f t="shared" si="73"/>
        <v>4</v>
      </c>
      <c r="AD134" s="18">
        <f t="shared" si="69"/>
        <v>-0.91374585316601808</v>
      </c>
      <c r="AE134" s="4">
        <f>+X134+AA134+AC134+AD134</f>
        <v>1.9962541468339821</v>
      </c>
      <c r="AF134" s="42" t="s">
        <v>566</v>
      </c>
      <c r="AG134" s="5" t="s">
        <v>54</v>
      </c>
      <c r="AH134" s="5" t="s">
        <v>67</v>
      </c>
      <c r="AI134" s="5" t="s">
        <v>51</v>
      </c>
      <c r="AJ134" s="15">
        <f>+AO134*LeagueRatings!$K$27</f>
        <v>43.209876543209873</v>
      </c>
      <c r="AK134" s="73">
        <f>F134*LeagueRatings!$K$27</f>
        <v>8.6419753086419746</v>
      </c>
      <c r="AL134" s="73">
        <f>G134*LeagueRatings!$K$27</f>
        <v>7.4074074074074066</v>
      </c>
      <c r="AM134" s="73">
        <f>T134*LeagueRatings!$K$27</f>
        <v>191.97530864197529</v>
      </c>
      <c r="AO134" s="15">
        <f t="shared" si="70"/>
        <v>70</v>
      </c>
    </row>
    <row r="135" spans="1:41" x14ac:dyDescent="0.2">
      <c r="A135" s="42" t="s">
        <v>578</v>
      </c>
      <c r="B135" s="77" t="s">
        <v>254</v>
      </c>
      <c r="C135" s="77">
        <v>17</v>
      </c>
      <c r="D135" s="77">
        <v>11</v>
      </c>
      <c r="E135" s="98">
        <v>3.53</v>
      </c>
      <c r="F135" s="77">
        <v>32</v>
      </c>
      <c r="G135" s="77">
        <v>32</v>
      </c>
      <c r="H135" s="77">
        <v>0</v>
      </c>
      <c r="I135" s="77">
        <v>0</v>
      </c>
      <c r="J135" s="77">
        <v>0</v>
      </c>
      <c r="K135" s="77">
        <v>0</v>
      </c>
      <c r="L135" s="98">
        <v>198.67</v>
      </c>
      <c r="M135" s="77">
        <v>198</v>
      </c>
      <c r="N135" s="77">
        <v>88</v>
      </c>
      <c r="O135" s="77">
        <v>78</v>
      </c>
      <c r="P135" s="77">
        <v>23</v>
      </c>
      <c r="Q135" s="77">
        <v>61</v>
      </c>
      <c r="R135" s="77">
        <v>0</v>
      </c>
      <c r="S135" s="77">
        <v>154</v>
      </c>
      <c r="T135" s="77">
        <v>838</v>
      </c>
      <c r="U135" s="77"/>
      <c r="V135" s="51">
        <f t="shared" si="67"/>
        <v>7.2792362768496419</v>
      </c>
      <c r="W135" s="7">
        <f>IF(V135&lt;LeagueRatings!$K$21,((LeagueRatings!$K$21-V135)/LeagueRatings!$K$21)*36,(LeagueRatings!$K$21-V135)*6.48)</f>
        <v>3.715062201685142</v>
      </c>
      <c r="X135" s="17">
        <v>-0.32</v>
      </c>
      <c r="Y135" s="17">
        <f t="shared" si="68"/>
        <v>2.7446300715990453</v>
      </c>
      <c r="Z135" s="7">
        <f>IF(Y135&lt;LeagueRatings!$K$19,((LeagueRatings!$K$19-Y135)/LeagueRatings!$K$19)*36,(LeagueRatings!$K$19-Y135)/LeagueRatings!$K$22)</f>
        <v>-4.2199994636775626</v>
      </c>
      <c r="AA135" s="17">
        <v>0.33</v>
      </c>
      <c r="AB135" s="18">
        <f>+((LeagueRatings!$I$17-E135)*5)+9.5</f>
        <v>10.142909331694096</v>
      </c>
      <c r="AC135" s="18">
        <f t="shared" si="73"/>
        <v>10.142909331694096</v>
      </c>
      <c r="AD135" s="216">
        <f t="shared" si="69"/>
        <v>-4.6393013540041828E-2</v>
      </c>
      <c r="AE135" s="4">
        <f>+X135+AA135+AC135+AD135</f>
        <v>10.106516318154053</v>
      </c>
      <c r="AF135" s="42" t="s">
        <v>578</v>
      </c>
      <c r="AG135" s="5" t="s">
        <v>42</v>
      </c>
      <c r="AH135" s="5" t="s">
        <v>33</v>
      </c>
      <c r="AI135" s="5" t="s">
        <v>81</v>
      </c>
      <c r="AJ135" s="15">
        <f>+AO135*LeagueRatings!$K$27</f>
        <v>122.83950617283951</v>
      </c>
      <c r="AK135" s="73">
        <f>F135*LeagueRatings!$K$27</f>
        <v>19.753086419753085</v>
      </c>
      <c r="AL135" s="73">
        <f>G135*LeagueRatings!$K$27</f>
        <v>19.753086419753085</v>
      </c>
      <c r="AM135" s="73">
        <f>T135*LeagueRatings!$K$27</f>
        <v>517.28395061728395</v>
      </c>
      <c r="AO135" s="15">
        <f t="shared" si="70"/>
        <v>199</v>
      </c>
    </row>
    <row r="136" spans="1:41" x14ac:dyDescent="0.2">
      <c r="A136" s="42" t="s">
        <v>567</v>
      </c>
      <c r="B136" s="77" t="s">
        <v>254</v>
      </c>
      <c r="C136" s="77">
        <v>5</v>
      </c>
      <c r="D136" s="77">
        <v>5</v>
      </c>
      <c r="E136" s="98">
        <v>3.04</v>
      </c>
      <c r="F136" s="77">
        <v>69</v>
      </c>
      <c r="G136" s="77">
        <v>0</v>
      </c>
      <c r="H136" s="77">
        <v>0</v>
      </c>
      <c r="I136" s="77">
        <v>0</v>
      </c>
      <c r="J136" s="77">
        <v>44</v>
      </c>
      <c r="K136" s="77">
        <v>49</v>
      </c>
      <c r="L136" s="98">
        <v>68</v>
      </c>
      <c r="M136" s="77">
        <v>49</v>
      </c>
      <c r="N136" s="77">
        <v>23</v>
      </c>
      <c r="O136" s="77">
        <v>23</v>
      </c>
      <c r="P136" s="77">
        <v>14</v>
      </c>
      <c r="Q136" s="77">
        <v>18</v>
      </c>
      <c r="R136" s="77">
        <v>1</v>
      </c>
      <c r="S136" s="77">
        <v>73</v>
      </c>
      <c r="T136" s="77">
        <v>268</v>
      </c>
      <c r="U136" s="77"/>
      <c r="V136" s="53">
        <f t="shared" si="67"/>
        <v>6.3670411985018731</v>
      </c>
      <c r="W136" s="54">
        <f>IF(V136&lt;LeagueRatings!$K$21,((LeagueRatings!$K$21-V136)/LeagueRatings!$K$21)*36,(LeagueRatings!$K$21-V136)*6.48)</f>
        <v>7.76083846780908</v>
      </c>
      <c r="X136" s="55">
        <v>-0.65</v>
      </c>
      <c r="Y136" s="55">
        <f t="shared" si="68"/>
        <v>5.2434456928838955</v>
      </c>
      <c r="Z136" s="54">
        <f>IF(Y136&lt;LeagueRatings!$K$19,((LeagueRatings!$K$19-Y136)/LeagueRatings!$K$19)*36,(LeagueRatings!$K$19-Y136)/LeagueRatings!$K$22)</f>
        <v>-24.715902874216223</v>
      </c>
      <c r="AA136" s="55">
        <v>2.92</v>
      </c>
      <c r="AB136" s="56">
        <f>+((LeagueRatings!$I$17-E136)*5)+9.5</f>
        <v>12.592909331694093</v>
      </c>
      <c r="AC136" s="56">
        <f t="shared" si="73"/>
        <v>12.592909331694093</v>
      </c>
      <c r="AD136" s="18">
        <f t="shared" si="69"/>
        <v>1.8858823529411766</v>
      </c>
      <c r="AE136" s="57">
        <f t="shared" si="74"/>
        <v>16.748791684635268</v>
      </c>
      <c r="AF136" s="42" t="s">
        <v>567</v>
      </c>
      <c r="AG136" s="5" t="s">
        <v>57</v>
      </c>
      <c r="AH136" s="5" t="s">
        <v>21</v>
      </c>
      <c r="AI136" s="5" t="s">
        <v>15</v>
      </c>
      <c r="AJ136" s="15">
        <f>+AO136*LeagueRatings!$K$27</f>
        <v>41.975308641975303</v>
      </c>
      <c r="AK136" s="73">
        <f>F136*LeagueRatings!$K$27</f>
        <v>42.592592592592588</v>
      </c>
      <c r="AL136" s="73">
        <f>G136*LeagueRatings!$K$27</f>
        <v>0</v>
      </c>
      <c r="AM136" s="73">
        <f>T136*LeagueRatings!$K$27</f>
        <v>165.4320987654321</v>
      </c>
      <c r="AO136" s="15">
        <f t="shared" si="70"/>
        <v>68</v>
      </c>
    </row>
    <row r="137" spans="1:41" x14ac:dyDescent="0.2">
      <c r="A137" s="42" t="s">
        <v>805</v>
      </c>
      <c r="B137" s="77" t="s">
        <v>254</v>
      </c>
      <c r="C137" s="77">
        <v>1</v>
      </c>
      <c r="D137" s="77">
        <v>3</v>
      </c>
      <c r="E137" s="98">
        <v>3.7</v>
      </c>
      <c r="F137" s="77">
        <v>78</v>
      </c>
      <c r="G137" s="77">
        <v>0</v>
      </c>
      <c r="H137" s="77">
        <v>0</v>
      </c>
      <c r="I137" s="77">
        <v>0</v>
      </c>
      <c r="J137" s="77">
        <v>1</v>
      </c>
      <c r="K137" s="77">
        <v>6</v>
      </c>
      <c r="L137" s="98">
        <v>65.67</v>
      </c>
      <c r="M137" s="77">
        <v>62</v>
      </c>
      <c r="N137" s="77">
        <v>31</v>
      </c>
      <c r="O137" s="77">
        <v>27</v>
      </c>
      <c r="P137" s="77">
        <v>6</v>
      </c>
      <c r="Q137" s="77">
        <v>31</v>
      </c>
      <c r="R137" s="77">
        <v>6</v>
      </c>
      <c r="S137" s="77">
        <v>86</v>
      </c>
      <c r="T137" s="77">
        <v>286</v>
      </c>
      <c r="U137" s="77"/>
      <c r="V137" s="53">
        <f t="shared" ref="V137:V138" si="75">+(Q137-R137)/(T137-R137)*100</f>
        <v>8.9285714285714288</v>
      </c>
      <c r="W137" s="54">
        <f>IF(V137&lt;LeagueRatings!$K$21,((LeagueRatings!$K$21-V137)/LeagueRatings!$K$21)*36,(LeagueRatings!$K$21-V137)*6.48)</f>
        <v>-5.2598527749510842</v>
      </c>
      <c r="X137" s="55">
        <v>0.45</v>
      </c>
      <c r="Y137" s="55">
        <f t="shared" ref="Y137:Y138" si="76">(P137/(T137-R137))*100</f>
        <v>2.1428571428571428</v>
      </c>
      <c r="Z137" s="54">
        <f>IF(Y137&lt;LeagueRatings!$K$19,((LeagueRatings!$K$19-Y137)/LeagueRatings!$K$19)*36,(LeagueRatings!$K$19-Y137)/LeagueRatings!$K$22)</f>
        <v>1.408915408915409</v>
      </c>
      <c r="AA137" s="55">
        <v>-7.0000000000000007E-2</v>
      </c>
      <c r="AB137" s="56">
        <f>+((LeagueRatings!$I$17-E137)*5)+9.5</f>
        <v>9.2929093316940925</v>
      </c>
      <c r="AC137" s="56">
        <f t="shared" si="73"/>
        <v>9.2929093316940925</v>
      </c>
      <c r="AD137" s="18">
        <f t="shared" ref="AD137:AD138" si="77">IF(M137&lt;L137,((1-(M137/L137))*7)-0.07,(1-(M137/L137))*5)</f>
        <v>0.32119841632404483</v>
      </c>
      <c r="AE137" s="57">
        <f t="shared" si="74"/>
        <v>9.9941077480181377</v>
      </c>
      <c r="AF137" s="42" t="s">
        <v>805</v>
      </c>
      <c r="AG137" s="10" t="s">
        <v>42</v>
      </c>
      <c r="AH137" s="10" t="s">
        <v>27</v>
      </c>
      <c r="AI137" s="10" t="s">
        <v>62</v>
      </c>
      <c r="AJ137" s="15">
        <f>+AO137*LeagueRatings!$K$27</f>
        <v>40.74074074074074</v>
      </c>
      <c r="AK137" s="73">
        <f>F137*LeagueRatings!$K$27</f>
        <v>48.148148148148145</v>
      </c>
      <c r="AL137" s="73">
        <f>G137*LeagueRatings!$K$27</f>
        <v>0</v>
      </c>
      <c r="AM137" s="73">
        <f>T137*LeagueRatings!$K$27</f>
        <v>176.54320987654319</v>
      </c>
      <c r="AO137" s="15">
        <f t="shared" ref="AO137:AO138" si="78">ROUNDUP(L137,0)</f>
        <v>66</v>
      </c>
    </row>
    <row r="138" spans="1:41" x14ac:dyDescent="0.2">
      <c r="A138" s="42" t="s">
        <v>568</v>
      </c>
      <c r="B138" s="77" t="s">
        <v>254</v>
      </c>
      <c r="C138" s="77">
        <v>3</v>
      </c>
      <c r="D138" s="77">
        <v>1</v>
      </c>
      <c r="E138" s="98">
        <v>4.25</v>
      </c>
      <c r="F138" s="77">
        <v>27</v>
      </c>
      <c r="G138" s="77">
        <v>0</v>
      </c>
      <c r="H138" s="77">
        <v>0</v>
      </c>
      <c r="I138" s="77">
        <v>0</v>
      </c>
      <c r="J138" s="77">
        <v>0</v>
      </c>
      <c r="K138" s="77">
        <v>0</v>
      </c>
      <c r="L138" s="98">
        <v>29.67</v>
      </c>
      <c r="M138" s="77">
        <v>24</v>
      </c>
      <c r="N138" s="77">
        <v>14</v>
      </c>
      <c r="O138" s="77">
        <v>14</v>
      </c>
      <c r="P138" s="77">
        <v>1</v>
      </c>
      <c r="Q138" s="77">
        <v>21</v>
      </c>
      <c r="R138" s="77">
        <v>0</v>
      </c>
      <c r="S138" s="77">
        <v>28</v>
      </c>
      <c r="T138" s="77">
        <v>131</v>
      </c>
      <c r="U138" s="77"/>
      <c r="V138" s="53">
        <f t="shared" si="75"/>
        <v>16.030534351145036</v>
      </c>
      <c r="W138" s="54">
        <f>IF(V138&lt;LeagueRatings!$K$21,((LeagueRatings!$K$21-V138)/LeagueRatings!$K$21)*36,(LeagueRatings!$K$21-V138)*6.48)</f>
        <v>-51.280572513228059</v>
      </c>
      <c r="X138" s="55">
        <v>5.44</v>
      </c>
      <c r="Y138" s="55">
        <f t="shared" si="76"/>
        <v>0.76335877862595414</v>
      </c>
      <c r="Z138" s="54">
        <f>IF(Y138&lt;LeagueRatings!$K$19,((LeagueRatings!$K$19-Y138)/LeagueRatings!$K$19)*36,(LeagueRatings!$K$19-Y138)/LeagueRatings!$K$22)</f>
        <v>23.677476227094548</v>
      </c>
      <c r="AA138" s="55">
        <v>-1.98</v>
      </c>
      <c r="AB138" s="56">
        <f>+((LeagueRatings!$I$17-E138)*5)+9.5</f>
        <v>6.5429093316940943</v>
      </c>
      <c r="AC138" s="56">
        <f t="shared" si="73"/>
        <v>6.5429093316940943</v>
      </c>
      <c r="AD138" s="18">
        <f t="shared" si="77"/>
        <v>1.2677148634984834</v>
      </c>
      <c r="AE138" s="57">
        <f t="shared" si="74"/>
        <v>11.270624195192578</v>
      </c>
      <c r="AF138" s="42" t="s">
        <v>568</v>
      </c>
      <c r="AG138" s="10" t="s">
        <v>64</v>
      </c>
      <c r="AH138" s="10" t="s">
        <v>66</v>
      </c>
      <c r="AI138" s="10" t="s">
        <v>83</v>
      </c>
      <c r="AJ138" s="15">
        <f>+AO138*LeagueRatings!$K$27</f>
        <v>18.518518518518519</v>
      </c>
      <c r="AK138" s="73">
        <f>F138*LeagueRatings!$K$27</f>
        <v>16.666666666666664</v>
      </c>
      <c r="AL138" s="73">
        <f>G138*LeagueRatings!$K$27</f>
        <v>0</v>
      </c>
      <c r="AM138" s="73">
        <f>T138*LeagueRatings!$K$27</f>
        <v>80.864197530864189</v>
      </c>
      <c r="AO138" s="15">
        <f t="shared" si="78"/>
        <v>30</v>
      </c>
    </row>
    <row r="139" spans="1:41" x14ac:dyDescent="0.2">
      <c r="A139" s="42" t="s">
        <v>575</v>
      </c>
      <c r="B139" s="77" t="s">
        <v>254</v>
      </c>
      <c r="C139" s="77">
        <v>1</v>
      </c>
      <c r="D139" s="77">
        <v>4</v>
      </c>
      <c r="E139" s="98">
        <v>4.72</v>
      </c>
      <c r="F139" s="77">
        <v>40</v>
      </c>
      <c r="G139" s="77">
        <v>0</v>
      </c>
      <c r="H139" s="77">
        <v>0</v>
      </c>
      <c r="I139" s="77">
        <v>0</v>
      </c>
      <c r="J139" s="77">
        <v>0</v>
      </c>
      <c r="K139" s="77">
        <v>0</v>
      </c>
      <c r="L139" s="98">
        <v>34.33</v>
      </c>
      <c r="M139" s="77">
        <v>42</v>
      </c>
      <c r="N139" s="77">
        <v>18</v>
      </c>
      <c r="O139" s="77">
        <v>18</v>
      </c>
      <c r="P139" s="77">
        <v>1</v>
      </c>
      <c r="Q139" s="77">
        <v>8</v>
      </c>
      <c r="R139" s="77">
        <v>0</v>
      </c>
      <c r="S139" s="77">
        <v>29</v>
      </c>
      <c r="T139" s="77">
        <v>147</v>
      </c>
      <c r="U139" s="77"/>
      <c r="V139" s="53">
        <f t="shared" si="67"/>
        <v>5.4421768707482991</v>
      </c>
      <c r="W139" s="54">
        <f>IF(V139&lt;LeagueRatings!$K$21,((LeagueRatings!$K$21-V139)/LeagueRatings!$K$21)*36,(LeagueRatings!$K$21-V139)*6.48)</f>
        <v>11.86280550909972</v>
      </c>
      <c r="X139" s="55">
        <v>-1.01</v>
      </c>
      <c r="Y139" s="55">
        <f t="shared" si="68"/>
        <v>0.68027210884353739</v>
      </c>
      <c r="Z139" s="54">
        <f>IF(Y139&lt;LeagueRatings!$K$19,((LeagueRatings!$K$19-Y139)/LeagueRatings!$K$19)*36,(LeagueRatings!$K$19-Y139)/LeagueRatings!$K$22)</f>
        <v>25.018703304417592</v>
      </c>
      <c r="AA139" s="55">
        <v>-2.08</v>
      </c>
      <c r="AB139" s="56">
        <f>+((LeagueRatings!$I$17-E139)*5)+9.5</f>
        <v>4.1929093316940946</v>
      </c>
      <c r="AC139" s="56">
        <f t="shared" ref="AC139" si="79">IF(AB139&lt;4,4,AB139)</f>
        <v>4.1929093316940946</v>
      </c>
      <c r="AD139" s="18">
        <f t="shared" si="69"/>
        <v>-1.1170987474512095</v>
      </c>
      <c r="AE139" s="57">
        <f t="shared" ref="AE139" si="80">+X139+AA139+AC139+AD139</f>
        <v>-1.4189415757114743E-2</v>
      </c>
      <c r="AF139" s="42" t="s">
        <v>575</v>
      </c>
      <c r="AG139" s="10" t="s">
        <v>28</v>
      </c>
      <c r="AH139" s="10" t="s">
        <v>52</v>
      </c>
      <c r="AI139" s="10" t="s">
        <v>100</v>
      </c>
      <c r="AJ139" s="15">
        <f>+AO139*LeagueRatings!$K$27</f>
        <v>21.604938271604937</v>
      </c>
      <c r="AK139" s="73">
        <f>F139*LeagueRatings!$K$27</f>
        <v>24.691358024691358</v>
      </c>
      <c r="AL139" s="73">
        <f>G139*LeagueRatings!$K$27</f>
        <v>0</v>
      </c>
      <c r="AM139" s="73">
        <f>T139*LeagueRatings!$K$27</f>
        <v>90.740740740740733</v>
      </c>
      <c r="AO139" s="15">
        <f t="shared" si="70"/>
        <v>35</v>
      </c>
    </row>
    <row r="140" spans="1:41" s="29" customFormat="1" x14ac:dyDescent="0.2">
      <c r="A140" s="110"/>
      <c r="B140" s="43"/>
      <c r="C140" s="43"/>
      <c r="D140" s="56"/>
      <c r="E140" s="56"/>
      <c r="F140" s="43"/>
      <c r="G140" s="62"/>
      <c r="H140" s="43"/>
      <c r="I140" s="56"/>
      <c r="J140" s="62"/>
      <c r="K140" s="56"/>
      <c r="L140" s="56"/>
      <c r="M140" s="43"/>
      <c r="N140" s="43"/>
      <c r="O140" s="43"/>
      <c r="P140" s="43"/>
      <c r="Q140" s="43"/>
      <c r="R140" s="43"/>
      <c r="S140" s="55"/>
      <c r="T140" s="43"/>
      <c r="U140" s="43"/>
      <c r="V140" s="53"/>
      <c r="W140" s="54"/>
      <c r="X140" s="55"/>
      <c r="Y140" s="55"/>
      <c r="Z140" s="54"/>
      <c r="AA140" s="55"/>
      <c r="AB140" s="56"/>
      <c r="AC140" s="56"/>
      <c r="AD140" s="56"/>
      <c r="AE140" s="57"/>
      <c r="AF140" s="110"/>
      <c r="AG140" s="10"/>
      <c r="AH140" s="10"/>
      <c r="AI140" s="10"/>
      <c r="AJ140" s="15"/>
      <c r="AK140" s="73"/>
      <c r="AL140" s="73"/>
      <c r="AM140" s="73"/>
      <c r="AO140" s="15"/>
    </row>
    <row r="141" spans="1:41" s="125" customFormat="1" x14ac:dyDescent="0.2">
      <c r="A141" s="70" t="s">
        <v>151</v>
      </c>
      <c r="B141" s="71" t="s">
        <v>245</v>
      </c>
      <c r="C141" s="72" t="s">
        <v>105</v>
      </c>
      <c r="D141" s="71" t="s">
        <v>106</v>
      </c>
      <c r="E141" s="72" t="s">
        <v>107</v>
      </c>
      <c r="F141" s="71" t="s">
        <v>153</v>
      </c>
      <c r="G141" s="71" t="s">
        <v>108</v>
      </c>
      <c r="H141" s="71" t="s">
        <v>109</v>
      </c>
      <c r="I141" s="73" t="s">
        <v>434</v>
      </c>
      <c r="J141" s="73" t="s">
        <v>110</v>
      </c>
      <c r="K141" s="73" t="s">
        <v>246</v>
      </c>
      <c r="L141" s="72" t="s">
        <v>111</v>
      </c>
      <c r="M141" s="71" t="s">
        <v>112</v>
      </c>
      <c r="N141" s="71" t="s">
        <v>113</v>
      </c>
      <c r="O141" s="71" t="s">
        <v>114</v>
      </c>
      <c r="P141" s="71" t="s">
        <v>115</v>
      </c>
      <c r="Q141" s="71" t="s">
        <v>116</v>
      </c>
      <c r="R141" s="71" t="s">
        <v>118</v>
      </c>
      <c r="S141" s="71" t="s">
        <v>117</v>
      </c>
      <c r="T141" s="71" t="s">
        <v>156</v>
      </c>
      <c r="U141" s="71"/>
      <c r="V141" s="118" t="s">
        <v>2</v>
      </c>
      <c r="W141" s="119" t="s">
        <v>3</v>
      </c>
      <c r="X141" s="120" t="s">
        <v>4</v>
      </c>
      <c r="Y141" s="121" t="s">
        <v>5</v>
      </c>
      <c r="Z141" s="119" t="s">
        <v>6</v>
      </c>
      <c r="AA141" s="120" t="s">
        <v>7</v>
      </c>
      <c r="AB141" s="122" t="s">
        <v>8</v>
      </c>
      <c r="AC141" s="122" t="s">
        <v>101</v>
      </c>
      <c r="AD141" s="122" t="s">
        <v>9</v>
      </c>
      <c r="AE141" s="123" t="s">
        <v>10</v>
      </c>
      <c r="AF141" s="70" t="s">
        <v>151</v>
      </c>
      <c r="AG141" s="8" t="s">
        <v>11</v>
      </c>
      <c r="AH141" s="8" t="s">
        <v>12</v>
      </c>
      <c r="AI141" s="8" t="s">
        <v>13</v>
      </c>
      <c r="AJ141" s="15"/>
      <c r="AK141" s="73"/>
      <c r="AL141" s="73"/>
      <c r="AM141" s="73"/>
      <c r="AO141" s="15"/>
    </row>
    <row r="142" spans="1:41" s="29" customFormat="1" x14ac:dyDescent="0.2">
      <c r="A142" s="70"/>
      <c r="B142" s="71"/>
      <c r="C142" s="72"/>
      <c r="D142" s="71"/>
      <c r="E142" s="72"/>
      <c r="F142" s="71"/>
      <c r="G142" s="71"/>
      <c r="H142" s="71"/>
      <c r="I142" s="73"/>
      <c r="J142" s="73"/>
      <c r="K142" s="73"/>
      <c r="L142" s="72"/>
      <c r="M142" s="71"/>
      <c r="N142" s="71"/>
      <c r="O142" s="71"/>
      <c r="P142" s="71"/>
      <c r="Q142" s="71"/>
      <c r="R142" s="71"/>
      <c r="S142" s="71"/>
      <c r="T142" s="71"/>
      <c r="U142" s="71"/>
      <c r="V142" s="53"/>
      <c r="W142" s="54"/>
      <c r="X142" s="55"/>
      <c r="Y142" s="55"/>
      <c r="Z142" s="54"/>
      <c r="AA142" s="55"/>
      <c r="AB142" s="56"/>
      <c r="AC142" s="56"/>
      <c r="AD142" s="56"/>
      <c r="AE142" s="57"/>
      <c r="AF142" s="70"/>
      <c r="AG142" s="10"/>
      <c r="AH142" s="10"/>
      <c r="AI142" s="10"/>
      <c r="AJ142" s="15"/>
      <c r="AK142" s="73"/>
      <c r="AL142" s="73"/>
      <c r="AM142" s="73"/>
      <c r="AO142" s="15"/>
    </row>
    <row r="143" spans="1:41" x14ac:dyDescent="0.2">
      <c r="A143" s="42" t="s">
        <v>587</v>
      </c>
      <c r="B143" s="77" t="s">
        <v>255</v>
      </c>
      <c r="C143" s="77">
        <v>2</v>
      </c>
      <c r="D143" s="77">
        <v>3</v>
      </c>
      <c r="E143" s="98">
        <v>2.6</v>
      </c>
      <c r="F143" s="77">
        <v>41</v>
      </c>
      <c r="G143" s="77">
        <v>0</v>
      </c>
      <c r="H143" s="77">
        <v>0</v>
      </c>
      <c r="I143" s="77">
        <v>0</v>
      </c>
      <c r="J143" s="77">
        <v>0</v>
      </c>
      <c r="K143" s="77">
        <v>0</v>
      </c>
      <c r="L143" s="98">
        <v>34.67</v>
      </c>
      <c r="M143" s="77">
        <v>26</v>
      </c>
      <c r="N143" s="77">
        <v>12</v>
      </c>
      <c r="O143" s="77">
        <v>10</v>
      </c>
      <c r="P143" s="77">
        <v>2</v>
      </c>
      <c r="Q143" s="77">
        <v>19</v>
      </c>
      <c r="R143" s="77">
        <v>0</v>
      </c>
      <c r="S143" s="77">
        <v>32</v>
      </c>
      <c r="T143" s="77">
        <v>148</v>
      </c>
      <c r="U143" s="77"/>
      <c r="V143" s="51">
        <f t="shared" ref="V143:V157" si="81">+(Q143-R143)/(T143-R143)*100</f>
        <v>12.837837837837837</v>
      </c>
      <c r="W143" s="7">
        <f>IF(V143&lt;LeagueRatings!$K$21,((LeagueRatings!$K$21-V143)/LeagueRatings!$K$21)*36,(LeagueRatings!$K$21-V143)*6.48)</f>
        <v>-30.59189910699741</v>
      </c>
      <c r="X143" s="17">
        <v>4.3899999999999997</v>
      </c>
      <c r="Y143" s="17">
        <f t="shared" ref="Y143:Y157" si="82">(P143/(T143-R143))*100</f>
        <v>1.3513513513513513</v>
      </c>
      <c r="Z143" s="7">
        <f>IF(Y143&lt;LeagueRatings!$K$19,((LeagueRatings!$K$19-Y143)/LeagueRatings!$K$19)*36,(LeagueRatings!$K$19-Y143)/LeagueRatings!$K$22)</f>
        <v>14.185802510126834</v>
      </c>
      <c r="AA143" s="17">
        <v>-1.05</v>
      </c>
      <c r="AB143" s="18">
        <f>+((LeagueRatings!$I$17-E143)*5)+9.5</f>
        <v>14.792909331694094</v>
      </c>
      <c r="AC143" s="18">
        <f t="shared" ref="AC143:AC145" si="83">IF(AB143&lt;4,4,AB143)</f>
        <v>14.792909331694094</v>
      </c>
      <c r="AD143" s="18">
        <f t="shared" ref="AD143:AD157" si="84">IF(M143&lt;L143,((1-(M143/L143))*7)-0.07,(1-(M143/L143))*5)</f>
        <v>1.6805047591577733</v>
      </c>
      <c r="AE143" s="4">
        <f t="shared" ref="AE143:AE157" si="85">+X143+AA143+AC143+AD143</f>
        <v>19.813414090851868</v>
      </c>
      <c r="AF143" s="42" t="s">
        <v>587</v>
      </c>
      <c r="AG143" s="5" t="s">
        <v>82</v>
      </c>
      <c r="AH143" s="5" t="s">
        <v>283</v>
      </c>
      <c r="AI143" s="5" t="s">
        <v>39</v>
      </c>
      <c r="AJ143" s="15">
        <f>+AO143*LeagueRatings!$K$27</f>
        <v>21.604938271604937</v>
      </c>
      <c r="AK143" s="73">
        <f>F143*LeagueRatings!$K$27</f>
        <v>25.308641975308639</v>
      </c>
      <c r="AL143" s="73">
        <f>G143*LeagueRatings!$K$27</f>
        <v>0</v>
      </c>
      <c r="AM143" s="73">
        <f>T143*LeagueRatings!$K$27</f>
        <v>91.358024691358025</v>
      </c>
      <c r="AO143" s="15">
        <f t="shared" ref="AO143:AO157" si="86">ROUNDUP(L143,0)</f>
        <v>35</v>
      </c>
    </row>
    <row r="144" spans="1:41" x14ac:dyDescent="0.2">
      <c r="A144" s="42" t="s">
        <v>1139</v>
      </c>
      <c r="B144" s="77" t="s">
        <v>255</v>
      </c>
      <c r="C144" s="77">
        <v>1</v>
      </c>
      <c r="D144" s="77">
        <v>1</v>
      </c>
      <c r="E144" s="98">
        <v>1.45</v>
      </c>
      <c r="F144" s="77">
        <v>27</v>
      </c>
      <c r="G144" s="77">
        <v>0</v>
      </c>
      <c r="H144" s="77">
        <v>0</v>
      </c>
      <c r="I144" s="77">
        <v>0</v>
      </c>
      <c r="J144" s="77">
        <v>0</v>
      </c>
      <c r="K144" s="77">
        <v>0</v>
      </c>
      <c r="L144" s="98">
        <v>31</v>
      </c>
      <c r="M144" s="77">
        <v>23</v>
      </c>
      <c r="N144" s="77">
        <v>6</v>
      </c>
      <c r="O144" s="77">
        <v>5</v>
      </c>
      <c r="P144" s="77">
        <v>2</v>
      </c>
      <c r="Q144" s="77">
        <v>5</v>
      </c>
      <c r="R144" s="77">
        <v>0</v>
      </c>
      <c r="S144" s="77">
        <v>28</v>
      </c>
      <c r="T144" s="77">
        <v>119</v>
      </c>
      <c r="U144" s="77"/>
      <c r="V144" s="51">
        <f t="shared" si="81"/>
        <v>4.2016806722689077</v>
      </c>
      <c r="W144" s="7">
        <f>IF(V144&lt;LeagueRatings!$K$21,((LeagueRatings!$K$21-V144)/LeagueRatings!$K$21)*36,(LeagueRatings!$K$21-V144)*6.48)</f>
        <v>17.36466601805493</v>
      </c>
      <c r="X144" s="17">
        <v>-1.49</v>
      </c>
      <c r="Y144" s="17">
        <f t="shared" si="82"/>
        <v>1.680672268907563</v>
      </c>
      <c r="Z144" s="7">
        <f>IF(Y144&lt;LeagueRatings!$K$19,((LeagueRatings!$K$19-Y144)/LeagueRatings!$K$19)*36,(LeagueRatings!$K$19-Y144)/LeagueRatings!$K$22)</f>
        <v>8.8697375756199275</v>
      </c>
      <c r="AA144" s="17">
        <v>-0.65</v>
      </c>
      <c r="AB144" s="18">
        <f>+((LeagueRatings!$I$17-E144)*5)+9.5</f>
        <v>20.542909331694094</v>
      </c>
      <c r="AC144" s="18">
        <f t="shared" si="83"/>
        <v>20.542909331694094</v>
      </c>
      <c r="AD144" s="18">
        <f t="shared" si="84"/>
        <v>1.7364516129032257</v>
      </c>
      <c r="AE144" s="4">
        <f t="shared" si="85"/>
        <v>20.139360944597321</v>
      </c>
      <c r="AF144" s="42" t="s">
        <v>1139</v>
      </c>
      <c r="AG144" s="5" t="s">
        <v>82</v>
      </c>
      <c r="AH144" s="5" t="s">
        <v>88</v>
      </c>
      <c r="AI144" s="5" t="s">
        <v>67</v>
      </c>
      <c r="AJ144" s="15">
        <f>+AO144*LeagueRatings!$K$27</f>
        <v>19.1358024691358</v>
      </c>
      <c r="AK144" s="73">
        <f>F144*LeagueRatings!$K$27</f>
        <v>16.666666666666664</v>
      </c>
      <c r="AL144" s="73">
        <f>G144*LeagueRatings!$K$27</f>
        <v>0</v>
      </c>
      <c r="AM144" s="73">
        <f>T144*LeagueRatings!$K$27</f>
        <v>73.456790123456784</v>
      </c>
      <c r="AO144" s="15">
        <f t="shared" si="86"/>
        <v>31</v>
      </c>
    </row>
    <row r="145" spans="1:41" x14ac:dyDescent="0.2">
      <c r="A145" s="42" t="s">
        <v>864</v>
      </c>
      <c r="B145" s="77" t="s">
        <v>255</v>
      </c>
      <c r="C145" s="77">
        <v>15</v>
      </c>
      <c r="D145" s="77">
        <v>13</v>
      </c>
      <c r="E145" s="98">
        <v>4.09</v>
      </c>
      <c r="F145" s="77">
        <v>31</v>
      </c>
      <c r="G145" s="77">
        <v>31</v>
      </c>
      <c r="H145" s="77">
        <v>0</v>
      </c>
      <c r="I145" s="77">
        <v>0</v>
      </c>
      <c r="J145" s="77">
        <v>0</v>
      </c>
      <c r="K145" s="77">
        <v>0</v>
      </c>
      <c r="L145" s="98">
        <v>202.33</v>
      </c>
      <c r="M145" s="77">
        <v>218</v>
      </c>
      <c r="N145" s="77">
        <v>97</v>
      </c>
      <c r="O145" s="77">
        <v>92</v>
      </c>
      <c r="P145" s="77">
        <v>22</v>
      </c>
      <c r="Q145" s="77">
        <v>30</v>
      </c>
      <c r="R145" s="77">
        <v>3</v>
      </c>
      <c r="S145" s="77">
        <v>151</v>
      </c>
      <c r="T145" s="77">
        <v>846</v>
      </c>
      <c r="U145" s="77"/>
      <c r="V145" s="51">
        <f t="shared" si="81"/>
        <v>3.2028469750889679</v>
      </c>
      <c r="W145" s="7">
        <f>IF(V145&lt;LeagueRatings!$K$21,((LeagueRatings!$K$21-V145)/LeagueRatings!$K$21)*36,(LeagueRatings!$K$21-V145)*6.48)</f>
        <v>21.794702708424794</v>
      </c>
      <c r="X145" s="17">
        <v>-2</v>
      </c>
      <c r="Y145" s="17">
        <f t="shared" si="82"/>
        <v>2.6097271648873073</v>
      </c>
      <c r="Z145" s="7">
        <f>IF(Y145&lt;LeagueRatings!$K$19,((LeagueRatings!$K$19-Y145)/LeagueRatings!$K$19)*36,(LeagueRatings!$K$19-Y145)/LeagueRatings!$K$22)</f>
        <v>-3.1134924760419591</v>
      </c>
      <c r="AA145" s="17">
        <v>0.24</v>
      </c>
      <c r="AB145" s="18">
        <f>+((LeagueRatings!$I$17-E145)*5)+9.5</f>
        <v>7.342909331694095</v>
      </c>
      <c r="AC145" s="18">
        <f t="shared" si="83"/>
        <v>7.342909331694095</v>
      </c>
      <c r="AD145" s="18">
        <f t="shared" si="84"/>
        <v>-0.38723866950032049</v>
      </c>
      <c r="AE145" s="4">
        <f t="shared" si="85"/>
        <v>5.1956706621937752</v>
      </c>
      <c r="AF145" s="42" t="s">
        <v>864</v>
      </c>
      <c r="AG145" s="5" t="s">
        <v>25</v>
      </c>
      <c r="AH145" s="5" t="s">
        <v>93</v>
      </c>
      <c r="AI145" s="5" t="s">
        <v>76</v>
      </c>
      <c r="AJ145" s="15">
        <f>+AO145*LeagueRatings!$K$27</f>
        <v>125.30864197530863</v>
      </c>
      <c r="AK145" s="73">
        <f>F145*LeagueRatings!$K$27</f>
        <v>19.1358024691358</v>
      </c>
      <c r="AL145" s="73">
        <f>G145*LeagueRatings!$K$27</f>
        <v>19.1358024691358</v>
      </c>
      <c r="AM145" s="73">
        <f>T145*LeagueRatings!$K$27</f>
        <v>522.22222222222217</v>
      </c>
      <c r="AO145" s="15">
        <f t="shared" si="86"/>
        <v>203</v>
      </c>
    </row>
    <row r="146" spans="1:41" x14ac:dyDescent="0.2">
      <c r="A146" s="42" t="s">
        <v>1141</v>
      </c>
      <c r="B146" s="77" t="s">
        <v>255</v>
      </c>
      <c r="C146" s="77">
        <v>9</v>
      </c>
      <c r="D146" s="77">
        <v>6</v>
      </c>
      <c r="E146" s="98">
        <v>2.69</v>
      </c>
      <c r="F146" s="77">
        <v>22</v>
      </c>
      <c r="G146" s="77">
        <v>22</v>
      </c>
      <c r="H146" s="77">
        <v>0</v>
      </c>
      <c r="I146" s="77">
        <v>0</v>
      </c>
      <c r="J146" s="77">
        <v>0</v>
      </c>
      <c r="K146" s="77">
        <v>0</v>
      </c>
      <c r="L146" s="98">
        <v>140.33000000000001</v>
      </c>
      <c r="M146" s="77">
        <v>117</v>
      </c>
      <c r="N146" s="77">
        <v>44</v>
      </c>
      <c r="O146" s="77">
        <v>42</v>
      </c>
      <c r="P146" s="77">
        <v>7</v>
      </c>
      <c r="Q146" s="77">
        <v>43</v>
      </c>
      <c r="R146" s="77">
        <v>2</v>
      </c>
      <c r="S146" s="77">
        <v>144</v>
      </c>
      <c r="T146" s="77">
        <v>565</v>
      </c>
      <c r="U146" s="77"/>
      <c r="V146" s="51">
        <f t="shared" si="81"/>
        <v>7.2824156305506218</v>
      </c>
      <c r="W146" s="7">
        <f>IF(V146&lt;LeagueRatings!$K$21,((LeagueRatings!$K$21-V146)/LeagueRatings!$K$21)*36,(LeagueRatings!$K$21-V146)*6.48)</f>
        <v>3.7009611019857922</v>
      </c>
      <c r="X146" s="17">
        <v>-0.32</v>
      </c>
      <c r="Y146" s="17">
        <f t="shared" si="82"/>
        <v>1.2433392539964476</v>
      </c>
      <c r="Z146" s="7">
        <f>IF(Y146&lt;LeagueRatings!$K$19,((LeagueRatings!$K$19-Y146)/LeagueRatings!$K$19)*36,(LeagueRatings!$K$19-Y146)/LeagueRatings!$K$22)</f>
        <v>15.929388455143339</v>
      </c>
      <c r="AA146" s="17">
        <v>-1.23</v>
      </c>
      <c r="AB146" s="18">
        <f>+((LeagueRatings!$I$17-E146)*5)+9.5</f>
        <v>14.342909331694095</v>
      </c>
      <c r="AC146" s="18">
        <f t="shared" ref="AC146:AC157" si="87">IF(AB146&lt;4,4,AB146)</f>
        <v>14.342909331694095</v>
      </c>
      <c r="AD146" s="18">
        <f t="shared" si="84"/>
        <v>1.0937568588327522</v>
      </c>
      <c r="AE146" s="4">
        <f t="shared" si="85"/>
        <v>13.886666190526846</v>
      </c>
      <c r="AF146" s="42" t="s">
        <v>1141</v>
      </c>
      <c r="AG146" s="5" t="s">
        <v>22</v>
      </c>
      <c r="AH146" s="5" t="s">
        <v>33</v>
      </c>
      <c r="AI146" s="5" t="s">
        <v>53</v>
      </c>
      <c r="AJ146" s="15">
        <f>+AO146*LeagueRatings!$K$27</f>
        <v>87.037037037037038</v>
      </c>
      <c r="AK146" s="73">
        <f>F146*LeagueRatings!$K$27</f>
        <v>13.580246913580247</v>
      </c>
      <c r="AL146" s="73">
        <f>G146*LeagueRatings!$K$27</f>
        <v>13.580246913580247</v>
      </c>
      <c r="AM146" s="73">
        <f>T146*LeagueRatings!$K$27</f>
        <v>348.76543209876542</v>
      </c>
      <c r="AO146" s="15">
        <f t="shared" si="86"/>
        <v>141</v>
      </c>
    </row>
    <row r="147" spans="1:41" x14ac:dyDescent="0.2">
      <c r="A147" s="42" t="s">
        <v>592</v>
      </c>
      <c r="B147" s="77" t="s">
        <v>255</v>
      </c>
      <c r="C147" s="77">
        <v>1</v>
      </c>
      <c r="D147" s="77">
        <v>0</v>
      </c>
      <c r="E147" s="98">
        <v>1.32</v>
      </c>
      <c r="F147" s="77">
        <v>47</v>
      </c>
      <c r="G147" s="77">
        <v>0</v>
      </c>
      <c r="H147" s="77">
        <v>0</v>
      </c>
      <c r="I147" s="77">
        <v>0</v>
      </c>
      <c r="J147" s="77">
        <v>0</v>
      </c>
      <c r="K147" s="77">
        <v>1</v>
      </c>
      <c r="L147" s="98">
        <v>27.33</v>
      </c>
      <c r="M147" s="77">
        <v>19</v>
      </c>
      <c r="N147" s="77">
        <v>6</v>
      </c>
      <c r="O147" s="77">
        <v>4</v>
      </c>
      <c r="P147" s="77">
        <v>2</v>
      </c>
      <c r="Q147" s="77">
        <v>6</v>
      </c>
      <c r="R147" s="77">
        <v>0</v>
      </c>
      <c r="S147" s="77">
        <v>28</v>
      </c>
      <c r="T147" s="77">
        <v>104</v>
      </c>
      <c r="U147" s="77"/>
      <c r="V147" s="51">
        <f t="shared" si="81"/>
        <v>5.7692307692307692</v>
      </c>
      <c r="W147" s="7">
        <f>IF(V147&lt;LeagueRatings!$K$21,((LeagueRatings!$K$21-V147)/LeagueRatings!$K$21)*36,(LeagueRatings!$K$21-V147)*6.48)</f>
        <v>10.41225295556004</v>
      </c>
      <c r="X147" s="17">
        <v>-0.83</v>
      </c>
      <c r="Y147" s="17">
        <f t="shared" si="82"/>
        <v>1.9230769230769231</v>
      </c>
      <c r="Z147" s="7">
        <f>IF(Y147&lt;LeagueRatings!$K$19,((LeagueRatings!$K$19-Y147)/LeagueRatings!$K$19)*36,(LeagueRatings!$K$19-Y147)/LeagueRatings!$K$22)</f>
        <v>4.9567189567189551</v>
      </c>
      <c r="AA147" s="17">
        <v>-0.35</v>
      </c>
      <c r="AB147" s="18">
        <f>+((LeagueRatings!$I$17-E147)*5)+9.5</f>
        <v>21.192909331694096</v>
      </c>
      <c r="AC147" s="18">
        <f t="shared" si="87"/>
        <v>21.192909331694096</v>
      </c>
      <c r="AD147" s="18">
        <f t="shared" si="84"/>
        <v>2.0635528723015</v>
      </c>
      <c r="AE147" s="4">
        <f t="shared" si="85"/>
        <v>22.076462203995597</v>
      </c>
      <c r="AF147" s="42" t="s">
        <v>592</v>
      </c>
      <c r="AG147" s="59">
        <v>22</v>
      </c>
      <c r="AH147" s="5" t="s">
        <v>70</v>
      </c>
      <c r="AI147" s="5" t="s">
        <v>51</v>
      </c>
      <c r="AJ147" s="15">
        <f>+AO147*LeagueRatings!$K$27</f>
        <v>17.283950617283949</v>
      </c>
      <c r="AK147" s="73">
        <f>F147*LeagueRatings!$K$27</f>
        <v>29.012345679012345</v>
      </c>
      <c r="AL147" s="73">
        <f>G147*LeagueRatings!$K$27</f>
        <v>0</v>
      </c>
      <c r="AM147" s="73">
        <f>T147*LeagueRatings!$K$27</f>
        <v>64.197530864197532</v>
      </c>
      <c r="AO147" s="15">
        <f t="shared" si="86"/>
        <v>28</v>
      </c>
    </row>
    <row r="148" spans="1:41" x14ac:dyDescent="0.2">
      <c r="A148" s="42" t="s">
        <v>1140</v>
      </c>
      <c r="B148" s="77" t="s">
        <v>255</v>
      </c>
      <c r="C148" s="77">
        <v>1</v>
      </c>
      <c r="D148" s="77">
        <v>1</v>
      </c>
      <c r="E148" s="98">
        <v>2.63</v>
      </c>
      <c r="F148" s="77">
        <v>30</v>
      </c>
      <c r="G148" s="77">
        <v>0</v>
      </c>
      <c r="H148" s="77">
        <v>0</v>
      </c>
      <c r="I148" s="77">
        <v>0</v>
      </c>
      <c r="J148" s="77">
        <v>1</v>
      </c>
      <c r="K148" s="77">
        <v>2</v>
      </c>
      <c r="L148" s="98">
        <v>27.33</v>
      </c>
      <c r="M148" s="77">
        <v>24</v>
      </c>
      <c r="N148" s="77">
        <v>8</v>
      </c>
      <c r="O148" s="77">
        <v>8</v>
      </c>
      <c r="P148" s="77">
        <v>2</v>
      </c>
      <c r="Q148" s="77">
        <v>6</v>
      </c>
      <c r="R148" s="77">
        <v>1</v>
      </c>
      <c r="S148" s="77">
        <v>27</v>
      </c>
      <c r="T148" s="77">
        <v>115</v>
      </c>
      <c r="U148" s="77"/>
      <c r="V148" s="51">
        <f t="shared" si="81"/>
        <v>4.3859649122807012</v>
      </c>
      <c r="W148" s="7">
        <f>IF(V148&lt;LeagueRatings!$K$21,((LeagueRatings!$K$21-V148)/LeagueRatings!$K$21)*36,(LeagueRatings!$K$21-V148)*6.48)</f>
        <v>16.547326808320502</v>
      </c>
      <c r="X148" s="17">
        <v>-1.49</v>
      </c>
      <c r="Y148" s="17">
        <f t="shared" si="82"/>
        <v>1.7543859649122806</v>
      </c>
      <c r="Z148" s="7">
        <f>IF(Y148&lt;LeagueRatings!$K$19,((LeagueRatings!$K$19-Y148)/LeagueRatings!$K$19)*36,(LeagueRatings!$K$19-Y148)/LeagueRatings!$K$22)</f>
        <v>7.6798137850769441</v>
      </c>
      <c r="AA148" s="17">
        <v>-0.56999999999999995</v>
      </c>
      <c r="AB148" s="18">
        <f>+((LeagueRatings!$I$17-E148)*5)+9.5</f>
        <v>14.642909331694094</v>
      </c>
      <c r="AC148" s="18">
        <f t="shared" si="87"/>
        <v>14.642909331694094</v>
      </c>
      <c r="AD148" s="18">
        <f t="shared" si="84"/>
        <v>0.78290889132821073</v>
      </c>
      <c r="AE148" s="4">
        <f t="shared" si="85"/>
        <v>13.365818223022304</v>
      </c>
      <c r="AF148" s="42" t="s">
        <v>1140</v>
      </c>
      <c r="AG148" s="59">
        <v>13</v>
      </c>
      <c r="AH148" s="5" t="s">
        <v>88</v>
      </c>
      <c r="AI148" s="5" t="s">
        <v>21</v>
      </c>
      <c r="AJ148" s="15">
        <f>+AO148*LeagueRatings!$K$27</f>
        <v>17.283950617283949</v>
      </c>
      <c r="AK148" s="73">
        <f>F148*LeagueRatings!$K$27</f>
        <v>18.518518518518519</v>
      </c>
      <c r="AL148" s="73">
        <f>G148*LeagueRatings!$K$27</f>
        <v>0</v>
      </c>
      <c r="AM148" s="73">
        <f>T148*LeagueRatings!$K$27</f>
        <v>70.987654320987644</v>
      </c>
      <c r="AO148" s="15">
        <f t="shared" si="86"/>
        <v>28</v>
      </c>
    </row>
    <row r="149" spans="1:41" x14ac:dyDescent="0.2">
      <c r="A149" s="42" t="s">
        <v>594</v>
      </c>
      <c r="B149" s="77" t="s">
        <v>255</v>
      </c>
      <c r="C149" s="77">
        <v>2</v>
      </c>
      <c r="D149" s="77">
        <v>5</v>
      </c>
      <c r="E149" s="98">
        <v>2.21</v>
      </c>
      <c r="F149" s="77">
        <v>76</v>
      </c>
      <c r="G149" s="77">
        <v>0</v>
      </c>
      <c r="H149" s="77">
        <v>0</v>
      </c>
      <c r="I149" s="77">
        <v>0</v>
      </c>
      <c r="J149" s="77">
        <v>5</v>
      </c>
      <c r="K149" s="77">
        <v>10</v>
      </c>
      <c r="L149" s="98">
        <v>77.33</v>
      </c>
      <c r="M149" s="77">
        <v>59</v>
      </c>
      <c r="N149" s="77">
        <v>26</v>
      </c>
      <c r="O149" s="77">
        <v>19</v>
      </c>
      <c r="P149" s="77">
        <v>3</v>
      </c>
      <c r="Q149" s="77">
        <v>32</v>
      </c>
      <c r="R149" s="77">
        <v>5</v>
      </c>
      <c r="S149" s="77">
        <v>73</v>
      </c>
      <c r="T149" s="77">
        <v>322</v>
      </c>
      <c r="U149" s="77"/>
      <c r="V149" s="51">
        <f t="shared" si="81"/>
        <v>8.517350157728707</v>
      </c>
      <c r="W149" s="7">
        <f>IF(V149&lt;LeagueRatings!$K$21,((LeagueRatings!$K$21-V149)/LeagueRatings!$K$21)*36,(LeagueRatings!$K$21-V149)*6.48)</f>
        <v>-2.595138939890246</v>
      </c>
      <c r="X149" s="17">
        <v>0.27</v>
      </c>
      <c r="Y149" s="17">
        <f t="shared" si="82"/>
        <v>0.94637223974763407</v>
      </c>
      <c r="Z149" s="7">
        <f>IF(Y149&lt;LeagueRatings!$K$19,((LeagueRatings!$K$19-Y149)/LeagueRatings!$K$19)*36,(LeagueRatings!$K$19-Y149)/LeagueRatings!$K$22)</f>
        <v>20.723180306776523</v>
      </c>
      <c r="AA149" s="17">
        <v>-1.68</v>
      </c>
      <c r="AB149" s="18">
        <f>+((LeagueRatings!$I$17-E149)*5)+9.5</f>
        <v>16.742909331694094</v>
      </c>
      <c r="AC149" s="18">
        <f t="shared" si="87"/>
        <v>16.742909331694094</v>
      </c>
      <c r="AD149" s="18">
        <f t="shared" si="84"/>
        <v>1.589252553989396</v>
      </c>
      <c r="AE149" s="4">
        <f t="shared" si="85"/>
        <v>16.92216188568349</v>
      </c>
      <c r="AF149" s="42" t="s">
        <v>594</v>
      </c>
      <c r="AG149" s="59">
        <v>17</v>
      </c>
      <c r="AH149" s="5" t="s">
        <v>76</v>
      </c>
      <c r="AI149" s="5" t="s">
        <v>85</v>
      </c>
      <c r="AJ149" s="15">
        <f>+AO149*LeagueRatings!$K$27</f>
        <v>48.148148148148145</v>
      </c>
      <c r="AK149" s="73">
        <f>F149*LeagueRatings!$K$27</f>
        <v>46.913580246913575</v>
      </c>
      <c r="AL149" s="73">
        <f>G149*LeagueRatings!$K$27</f>
        <v>0</v>
      </c>
      <c r="AM149" s="73">
        <f>T149*LeagueRatings!$K$27</f>
        <v>198.76543209876542</v>
      </c>
      <c r="AO149" s="15">
        <f t="shared" si="86"/>
        <v>78</v>
      </c>
    </row>
    <row r="150" spans="1:41" x14ac:dyDescent="0.2">
      <c r="A150" s="42" t="s">
        <v>589</v>
      </c>
      <c r="B150" s="77" t="s">
        <v>255</v>
      </c>
      <c r="C150" s="77">
        <v>7</v>
      </c>
      <c r="D150" s="77">
        <v>8</v>
      </c>
      <c r="E150" s="98">
        <v>4</v>
      </c>
      <c r="F150" s="77">
        <v>22</v>
      </c>
      <c r="G150" s="77">
        <v>22</v>
      </c>
      <c r="H150" s="77">
        <v>0</v>
      </c>
      <c r="I150" s="77">
        <v>0</v>
      </c>
      <c r="J150" s="77">
        <v>0</v>
      </c>
      <c r="K150" s="77">
        <v>0</v>
      </c>
      <c r="L150" s="98">
        <v>137.30000000000001</v>
      </c>
      <c r="M150" s="77">
        <v>128</v>
      </c>
      <c r="N150" s="77">
        <v>61</v>
      </c>
      <c r="O150" s="77">
        <v>61</v>
      </c>
      <c r="P150" s="77">
        <v>18</v>
      </c>
      <c r="Q150" s="77">
        <v>43</v>
      </c>
      <c r="R150" s="77">
        <v>0</v>
      </c>
      <c r="S150" s="77">
        <v>94</v>
      </c>
      <c r="T150" s="77">
        <v>570</v>
      </c>
      <c r="U150" s="77"/>
      <c r="V150" s="51">
        <f t="shared" si="81"/>
        <v>7.5438596491228065</v>
      </c>
      <c r="W150" s="7">
        <f>IF(V150&lt;LeagueRatings!$K$21,((LeagueRatings!$K$21-V150)/LeagueRatings!$K$21)*36,(LeagueRatings!$K$21-V150)*6.48)</f>
        <v>2.541402110311259</v>
      </c>
      <c r="X150" s="17">
        <v>-0.24</v>
      </c>
      <c r="Y150" s="17">
        <f t="shared" si="82"/>
        <v>3.1578947368421053</v>
      </c>
      <c r="Z150" s="7">
        <f>IF(Y150&lt;LeagueRatings!$K$19,((LeagueRatings!$K$19-Y150)/LeagueRatings!$K$19)*36,(LeagueRatings!$K$19-Y150)/LeagueRatings!$K$22)</f>
        <v>-7.6096984033116506</v>
      </c>
      <c r="AA150" s="17">
        <v>0.71</v>
      </c>
      <c r="AB150" s="18">
        <f>+((LeagueRatings!$I$17-E150)*5)+9.5</f>
        <v>7.7929093316940943</v>
      </c>
      <c r="AC150" s="18">
        <f t="shared" si="87"/>
        <v>7.7929093316940943</v>
      </c>
      <c r="AD150" s="18">
        <f t="shared" si="84"/>
        <v>0.40414420975965121</v>
      </c>
      <c r="AE150" s="4">
        <f t="shared" si="85"/>
        <v>8.6670535414537468</v>
      </c>
      <c r="AF150" s="42" t="s">
        <v>589</v>
      </c>
      <c r="AG150" s="59">
        <v>9</v>
      </c>
      <c r="AH150" s="5" t="s">
        <v>23</v>
      </c>
      <c r="AI150" s="5" t="s">
        <v>50</v>
      </c>
      <c r="AJ150" s="15">
        <f>+AO150*LeagueRatings!$K$27</f>
        <v>85.185185185185176</v>
      </c>
      <c r="AK150" s="73">
        <f>F150*LeagueRatings!$K$27</f>
        <v>13.580246913580247</v>
      </c>
      <c r="AL150" s="73">
        <f>G150*LeagueRatings!$K$27</f>
        <v>13.580246913580247</v>
      </c>
      <c r="AM150" s="73">
        <f>T150*LeagueRatings!$K$27</f>
        <v>351.85185185185185</v>
      </c>
      <c r="AO150" s="15">
        <f t="shared" si="86"/>
        <v>138</v>
      </c>
    </row>
    <row r="151" spans="1:41" x14ac:dyDescent="0.2">
      <c r="A151" s="42" t="s">
        <v>597</v>
      </c>
      <c r="B151" s="77" t="s">
        <v>255</v>
      </c>
      <c r="C151" s="77">
        <v>3</v>
      </c>
      <c r="D151" s="77">
        <v>3</v>
      </c>
      <c r="E151" s="98">
        <v>3.89</v>
      </c>
      <c r="F151" s="77">
        <v>34</v>
      </c>
      <c r="G151" s="77">
        <v>9</v>
      </c>
      <c r="H151" s="77">
        <v>0</v>
      </c>
      <c r="I151" s="77">
        <v>0</v>
      </c>
      <c r="J151" s="77">
        <v>1</v>
      </c>
      <c r="K151" s="77">
        <v>2</v>
      </c>
      <c r="L151" s="98">
        <v>83.33</v>
      </c>
      <c r="M151" s="77">
        <v>62</v>
      </c>
      <c r="N151" s="77">
        <v>38</v>
      </c>
      <c r="O151" s="77">
        <v>36</v>
      </c>
      <c r="P151" s="77">
        <v>6</v>
      </c>
      <c r="Q151" s="77">
        <v>50</v>
      </c>
      <c r="R151" s="77">
        <v>5</v>
      </c>
      <c r="S151" s="77">
        <v>78</v>
      </c>
      <c r="T151" s="77">
        <v>359</v>
      </c>
      <c r="U151" s="77"/>
      <c r="V151" s="51">
        <f t="shared" si="81"/>
        <v>12.711864406779661</v>
      </c>
      <c r="W151" s="7">
        <f>IF(V151&lt;LeagueRatings!$K$21,((LeagueRatings!$K$21-V151)/LeagueRatings!$K$21)*36,(LeagueRatings!$K$21-V151)*6.48)</f>
        <v>-29.775591273740428</v>
      </c>
      <c r="X151" s="17">
        <v>4.18</v>
      </c>
      <c r="Y151" s="17">
        <f t="shared" si="82"/>
        <v>1.6949152542372881</v>
      </c>
      <c r="Z151" s="7">
        <f>IF(Y151&lt;LeagueRatings!$K$19,((LeagueRatings!$K$19-Y151)/LeagueRatings!$K$19)*36,(LeagueRatings!$K$19-Y151)/LeagueRatings!$K$22)</f>
        <v>8.6398200974472168</v>
      </c>
      <c r="AA151" s="17">
        <v>-0.65</v>
      </c>
      <c r="AB151" s="18">
        <f>+((LeagueRatings!$I$17-E151)*5)+9.5</f>
        <v>8.3429093316940932</v>
      </c>
      <c r="AC151" s="18">
        <f t="shared" si="87"/>
        <v>8.3429093316940932</v>
      </c>
      <c r="AD151" s="18">
        <f t="shared" si="84"/>
        <v>1.7217916716668666</v>
      </c>
      <c r="AE151" s="4">
        <f t="shared" si="85"/>
        <v>13.59470100336096</v>
      </c>
      <c r="AF151" s="42" t="s">
        <v>597</v>
      </c>
      <c r="AG151" s="59">
        <v>14</v>
      </c>
      <c r="AH151" s="5" t="s">
        <v>94</v>
      </c>
      <c r="AI151" s="5" t="s">
        <v>67</v>
      </c>
      <c r="AJ151" s="15">
        <f>+AO151*LeagueRatings!$K$27</f>
        <v>51.851851851851848</v>
      </c>
      <c r="AK151" s="73">
        <f>F151*LeagueRatings!$K$27</f>
        <v>20.987654320987652</v>
      </c>
      <c r="AL151" s="73">
        <f>G151*LeagueRatings!$K$27</f>
        <v>5.5555555555555554</v>
      </c>
      <c r="AM151" s="73">
        <f>T151*LeagueRatings!$K$27</f>
        <v>221.60493827160494</v>
      </c>
      <c r="AO151" s="15">
        <f t="shared" si="86"/>
        <v>84</v>
      </c>
    </row>
    <row r="152" spans="1:41" x14ac:dyDescent="0.2">
      <c r="A152" s="42" t="s">
        <v>583</v>
      </c>
      <c r="B152" s="77" t="s">
        <v>255</v>
      </c>
      <c r="C152" s="77">
        <v>6</v>
      </c>
      <c r="D152" s="77">
        <v>6</v>
      </c>
      <c r="E152" s="98">
        <v>3.65</v>
      </c>
      <c r="F152" s="77">
        <v>63</v>
      </c>
      <c r="G152" s="77">
        <v>7</v>
      </c>
      <c r="H152" s="77">
        <v>0</v>
      </c>
      <c r="I152" s="77">
        <v>0</v>
      </c>
      <c r="J152" s="77">
        <v>28</v>
      </c>
      <c r="K152" s="77">
        <v>31</v>
      </c>
      <c r="L152" s="98">
        <v>93.67</v>
      </c>
      <c r="M152" s="77">
        <v>98</v>
      </c>
      <c r="N152" s="77">
        <v>41</v>
      </c>
      <c r="O152" s="77">
        <v>38</v>
      </c>
      <c r="P152" s="77">
        <v>9</v>
      </c>
      <c r="Q152" s="77">
        <v>41</v>
      </c>
      <c r="R152" s="77">
        <v>8</v>
      </c>
      <c r="S152" s="77">
        <v>98</v>
      </c>
      <c r="T152" s="77">
        <v>417</v>
      </c>
      <c r="U152" s="77"/>
      <c r="V152" s="51">
        <f t="shared" si="81"/>
        <v>8.0684596577017107</v>
      </c>
      <c r="W152" s="7">
        <f>IF(V152&lt;LeagueRatings!$K$21,((LeagueRatings!$K$21-V152)/LeagueRatings!$K$21)*36,(LeagueRatings!$K$21-V152)*6.48)</f>
        <v>0.21469117501306598</v>
      </c>
      <c r="X152" s="17">
        <v>0</v>
      </c>
      <c r="Y152" s="17">
        <f t="shared" si="82"/>
        <v>2.2004889975550124</v>
      </c>
      <c r="Z152" s="7">
        <f>IF(Y152&lt;LeagueRatings!$K$19,((LeagueRatings!$K$19-Y152)/LeagueRatings!$K$19)*36,(LeagueRatings!$K$19-Y152)/LeagueRatings!$K$22)</f>
        <v>0.47859284045102785</v>
      </c>
      <c r="AA152" s="17">
        <v>0</v>
      </c>
      <c r="AB152" s="18">
        <f>+((LeagueRatings!$I$17-E152)*5)+9.5</f>
        <v>9.5429093316940943</v>
      </c>
      <c r="AC152" s="18">
        <f t="shared" si="87"/>
        <v>9.5429093316940943</v>
      </c>
      <c r="AD152" s="18">
        <f t="shared" si="84"/>
        <v>-0.23113056474858507</v>
      </c>
      <c r="AE152" s="4">
        <f t="shared" si="85"/>
        <v>9.3117787669455083</v>
      </c>
      <c r="AF152" s="42" t="s">
        <v>583</v>
      </c>
      <c r="AG152" s="59">
        <v>10</v>
      </c>
      <c r="AH152" s="5" t="s">
        <v>48</v>
      </c>
      <c r="AI152" s="5" t="s">
        <v>48</v>
      </c>
      <c r="AJ152" s="15">
        <f>+AO152*LeagueRatings!$K$27</f>
        <v>58.02469135802469</v>
      </c>
      <c r="AK152" s="73">
        <f>F152*LeagueRatings!$K$27</f>
        <v>38.888888888888886</v>
      </c>
      <c r="AL152" s="73">
        <f>G152*LeagueRatings!$K$27</f>
        <v>4.3209876543209873</v>
      </c>
      <c r="AM152" s="73">
        <f>T152*LeagueRatings!$K$27</f>
        <v>257.40740740740739</v>
      </c>
      <c r="AO152" s="15">
        <f t="shared" si="86"/>
        <v>94</v>
      </c>
    </row>
    <row r="153" spans="1:41" x14ac:dyDescent="0.2">
      <c r="A153" s="42" t="s">
        <v>1143</v>
      </c>
      <c r="B153" s="77" t="s">
        <v>255</v>
      </c>
      <c r="C153" s="77">
        <v>1</v>
      </c>
      <c r="D153" s="77">
        <v>3</v>
      </c>
      <c r="E153" s="98">
        <v>4.0599999999999996</v>
      </c>
      <c r="F153" s="77">
        <v>10</v>
      </c>
      <c r="G153" s="77">
        <v>8</v>
      </c>
      <c r="H153" s="77">
        <v>0</v>
      </c>
      <c r="I153" s="77">
        <v>0</v>
      </c>
      <c r="J153" s="77">
        <v>0</v>
      </c>
      <c r="K153" s="77">
        <v>0</v>
      </c>
      <c r="L153" s="98">
        <v>44.33</v>
      </c>
      <c r="M153" s="77">
        <v>44</v>
      </c>
      <c r="N153" s="77">
        <v>21</v>
      </c>
      <c r="O153" s="77">
        <v>20</v>
      </c>
      <c r="P153" s="77">
        <v>8</v>
      </c>
      <c r="Q153" s="77">
        <v>23</v>
      </c>
      <c r="R153" s="77">
        <v>0</v>
      </c>
      <c r="S153" s="77">
        <v>42</v>
      </c>
      <c r="T153" s="77">
        <v>194</v>
      </c>
      <c r="U153" s="77"/>
      <c r="V153" s="51">
        <f t="shared" si="81"/>
        <v>11.855670103092782</v>
      </c>
      <c r="W153" s="7">
        <f>IF(V153&lt;LeagueRatings!$K$21,((LeagueRatings!$K$21-V153)/LeagueRatings!$K$21)*36,(LeagueRatings!$K$21-V153)*6.48)</f>
        <v>-24.227452185849454</v>
      </c>
      <c r="X153" s="17">
        <v>3.06</v>
      </c>
      <c r="Y153" s="17">
        <f t="shared" si="82"/>
        <v>4.1237113402061851</v>
      </c>
      <c r="Z153" s="7">
        <f>IF(Y153&lt;LeagueRatings!$K$19,((LeagueRatings!$K$19-Y153)/LeagueRatings!$K$19)*36,(LeagueRatings!$K$19-Y153)/LeagueRatings!$K$22)</f>
        <v>-15.531564925286688</v>
      </c>
      <c r="AA153" s="17">
        <v>1.63</v>
      </c>
      <c r="AB153" s="18">
        <f>+((LeagueRatings!$I$17-E153)*5)+9.5</f>
        <v>7.4929093316940953</v>
      </c>
      <c r="AC153" s="18">
        <f t="shared" si="87"/>
        <v>7.4929093316940953</v>
      </c>
      <c r="AD153" s="216">
        <f t="shared" si="84"/>
        <v>-1.7890818858561086E-2</v>
      </c>
      <c r="AE153" s="4">
        <f t="shared" si="85"/>
        <v>12.165018512835534</v>
      </c>
      <c r="AF153" s="42" t="s">
        <v>1143</v>
      </c>
      <c r="AG153" s="59">
        <v>12</v>
      </c>
      <c r="AH153" s="5" t="s">
        <v>86</v>
      </c>
      <c r="AI153" s="5" t="s">
        <v>74</v>
      </c>
      <c r="AJ153" s="15">
        <f>+AO153*LeagueRatings!$K$27</f>
        <v>27.777777777777775</v>
      </c>
      <c r="AK153" s="73">
        <f>F153*LeagueRatings!$K$27</f>
        <v>6.1728395061728394</v>
      </c>
      <c r="AL153" s="73">
        <f>G153*LeagueRatings!$K$27</f>
        <v>4.9382716049382713</v>
      </c>
      <c r="AM153" s="73">
        <f>T153*LeagueRatings!$K$27</f>
        <v>119.75308641975307</v>
      </c>
      <c r="AO153" s="15">
        <f t="shared" si="86"/>
        <v>45</v>
      </c>
    </row>
    <row r="154" spans="1:41" x14ac:dyDescent="0.2">
      <c r="A154" s="42" t="s">
        <v>591</v>
      </c>
      <c r="B154" s="77" t="s">
        <v>255</v>
      </c>
      <c r="C154" s="77">
        <v>9</v>
      </c>
      <c r="D154" s="77">
        <v>11</v>
      </c>
      <c r="E154" s="98">
        <v>3.4</v>
      </c>
      <c r="F154" s="77">
        <v>30</v>
      </c>
      <c r="G154" s="77">
        <v>30</v>
      </c>
      <c r="H154" s="77">
        <v>0</v>
      </c>
      <c r="I154" s="77">
        <v>0</v>
      </c>
      <c r="J154" s="77">
        <v>0</v>
      </c>
      <c r="K154" s="77">
        <v>0</v>
      </c>
      <c r="L154" s="98">
        <v>187.67</v>
      </c>
      <c r="M154" s="77">
        <v>193</v>
      </c>
      <c r="N154" s="77">
        <v>80</v>
      </c>
      <c r="O154" s="77">
        <v>71</v>
      </c>
      <c r="P154" s="77">
        <v>17</v>
      </c>
      <c r="Q154" s="77">
        <v>45</v>
      </c>
      <c r="R154" s="77">
        <v>0</v>
      </c>
      <c r="S154" s="77">
        <v>138</v>
      </c>
      <c r="T154" s="77">
        <v>786</v>
      </c>
      <c r="U154" s="77"/>
      <c r="V154" s="51">
        <f t="shared" si="81"/>
        <v>5.7251908396946565</v>
      </c>
      <c r="W154" s="7">
        <f>IF(V154&lt;LeagueRatings!$K$21,((LeagueRatings!$K$21-V154)/LeagueRatings!$K$21)*36,(LeagueRatings!$K$21-V154)*6.48)</f>
        <v>10.607579268876375</v>
      </c>
      <c r="X154" s="17">
        <v>-0.92</v>
      </c>
      <c r="Y154" s="17">
        <f t="shared" si="82"/>
        <v>2.1628498727735366</v>
      </c>
      <c r="Z154" s="7">
        <f>IF(Y154&lt;LeagueRatings!$K$19,((LeagueRatings!$K$19-Y154)/LeagueRatings!$K$19)*36,(LeagueRatings!$K$19-Y154)/LeagueRatings!$K$22)</f>
        <v>1.0861826434345561</v>
      </c>
      <c r="AA154" s="17">
        <v>-7.0000000000000007E-2</v>
      </c>
      <c r="AB154" s="18">
        <f>+((LeagueRatings!$I$17-E154)*5)+9.5</f>
        <v>10.792909331694094</v>
      </c>
      <c r="AC154" s="18">
        <f t="shared" si="87"/>
        <v>10.792909331694094</v>
      </c>
      <c r="AD154" s="18">
        <f t="shared" si="84"/>
        <v>-0.14200458251185655</v>
      </c>
      <c r="AE154" s="4">
        <f t="shared" si="85"/>
        <v>9.6609047491822366</v>
      </c>
      <c r="AF154" s="42" t="s">
        <v>591</v>
      </c>
      <c r="AG154" s="59">
        <v>10</v>
      </c>
      <c r="AH154" s="5" t="s">
        <v>70</v>
      </c>
      <c r="AI154" s="5" t="s">
        <v>62</v>
      </c>
      <c r="AJ154" s="15">
        <f>+AO154*LeagueRatings!$K$27</f>
        <v>116.04938271604938</v>
      </c>
      <c r="AK154" s="73">
        <f>F154*LeagueRatings!$K$27</f>
        <v>18.518518518518519</v>
      </c>
      <c r="AL154" s="73">
        <f>G154*LeagueRatings!$K$27</f>
        <v>18.518518518518519</v>
      </c>
      <c r="AM154" s="73">
        <f>T154*LeagueRatings!$K$27</f>
        <v>485.18518518518516</v>
      </c>
      <c r="AO154" s="15">
        <f t="shared" si="86"/>
        <v>188</v>
      </c>
    </row>
    <row r="155" spans="1:41" x14ac:dyDescent="0.2">
      <c r="A155" s="42" t="s">
        <v>590</v>
      </c>
      <c r="B155" s="77" t="s">
        <v>255</v>
      </c>
      <c r="C155" s="77">
        <v>1</v>
      </c>
      <c r="D155" s="77">
        <v>2</v>
      </c>
      <c r="E155" s="98">
        <v>5.93</v>
      </c>
      <c r="F155" s="77">
        <v>32</v>
      </c>
      <c r="G155" s="77">
        <v>0</v>
      </c>
      <c r="H155" s="77">
        <v>0</v>
      </c>
      <c r="I155" s="77">
        <v>0</v>
      </c>
      <c r="J155" s="77">
        <v>0</v>
      </c>
      <c r="K155" s="77">
        <v>2</v>
      </c>
      <c r="L155" s="98">
        <v>13.67</v>
      </c>
      <c r="M155" s="77">
        <v>15</v>
      </c>
      <c r="N155" s="77">
        <v>9</v>
      </c>
      <c r="O155" s="77">
        <v>9</v>
      </c>
      <c r="P155" s="77">
        <v>1</v>
      </c>
      <c r="Q155" s="77">
        <v>12</v>
      </c>
      <c r="R155" s="77">
        <v>1</v>
      </c>
      <c r="S155" s="77">
        <v>13</v>
      </c>
      <c r="T155" s="77">
        <v>66</v>
      </c>
      <c r="U155" s="77"/>
      <c r="V155" s="51">
        <f t="shared" si="81"/>
        <v>16.923076923076923</v>
      </c>
      <c r="W155" s="7">
        <f>IF(V155&lt;LeagueRatings!$K$21,((LeagueRatings!$K$21-V155)/LeagueRatings!$K$21)*36,(LeagueRatings!$K$21-V155)*6.48)</f>
        <v>-57.064248379346694</v>
      </c>
      <c r="X155" s="17">
        <v>5.44</v>
      </c>
      <c r="Y155" s="17">
        <f t="shared" si="82"/>
        <v>1.5384615384615385</v>
      </c>
      <c r="Z155" s="7">
        <f>IF(Y155&lt;LeagueRatings!$K$19,((LeagueRatings!$K$19-Y155)/LeagueRatings!$K$19)*36,(LeagueRatings!$K$19-Y155)/LeagueRatings!$K$22)</f>
        <v>11.165375165375163</v>
      </c>
      <c r="AA155" s="17">
        <v>-0.81</v>
      </c>
      <c r="AB155" s="18">
        <f>+((LeagueRatings!$I$17-E155)*5)+9.5</f>
        <v>-1.8570906683059043</v>
      </c>
      <c r="AC155" s="18">
        <f t="shared" si="87"/>
        <v>4</v>
      </c>
      <c r="AD155" s="18">
        <f t="shared" si="84"/>
        <v>-0.48646671543525977</v>
      </c>
      <c r="AE155" s="4">
        <f t="shared" si="85"/>
        <v>8.1435332845647412</v>
      </c>
      <c r="AF155" s="42" t="s">
        <v>590</v>
      </c>
      <c r="AG155" s="59">
        <v>8</v>
      </c>
      <c r="AH155" s="5" t="s">
        <v>66</v>
      </c>
      <c r="AI155" s="5" t="s">
        <v>63</v>
      </c>
      <c r="AJ155" s="15">
        <f>+AO155*LeagueRatings!$K$27</f>
        <v>8.6419753086419746</v>
      </c>
      <c r="AK155" s="73">
        <f>F155*LeagueRatings!$K$27</f>
        <v>19.753086419753085</v>
      </c>
      <c r="AL155" s="73">
        <f>G155*LeagueRatings!$K$27</f>
        <v>0</v>
      </c>
      <c r="AM155" s="73">
        <f>T155*LeagueRatings!$K$27</f>
        <v>40.74074074074074</v>
      </c>
      <c r="AO155" s="15">
        <f t="shared" si="86"/>
        <v>14</v>
      </c>
    </row>
    <row r="156" spans="1:41" x14ac:dyDescent="0.2">
      <c r="A156" s="42" t="s">
        <v>586</v>
      </c>
      <c r="B156" s="77" t="s">
        <v>255</v>
      </c>
      <c r="C156" s="77">
        <v>8</v>
      </c>
      <c r="D156" s="77">
        <v>6</v>
      </c>
      <c r="E156" s="98">
        <v>3.06</v>
      </c>
      <c r="F156" s="77">
        <v>73</v>
      </c>
      <c r="G156" s="77">
        <v>1</v>
      </c>
      <c r="H156" s="77">
        <v>0</v>
      </c>
      <c r="I156" s="77">
        <v>0</v>
      </c>
      <c r="J156" s="77">
        <v>2</v>
      </c>
      <c r="K156" s="77">
        <v>5</v>
      </c>
      <c r="L156" s="98">
        <v>97</v>
      </c>
      <c r="M156" s="77">
        <v>89</v>
      </c>
      <c r="N156" s="77">
        <v>35</v>
      </c>
      <c r="O156" s="77">
        <v>33</v>
      </c>
      <c r="P156" s="77">
        <v>11</v>
      </c>
      <c r="Q156" s="77">
        <v>38</v>
      </c>
      <c r="R156" s="77">
        <v>4</v>
      </c>
      <c r="S156" s="77">
        <v>96</v>
      </c>
      <c r="T156" s="77">
        <v>405</v>
      </c>
      <c r="U156" s="77"/>
      <c r="V156" s="51">
        <f t="shared" si="81"/>
        <v>8.4788029925187036</v>
      </c>
      <c r="W156" s="7">
        <f>IF(V156&lt;LeagueRatings!$K$21,((LeagueRatings!$K$21-V156)/LeagueRatings!$K$21)*36,(LeagueRatings!$K$21-V156)*6.48)</f>
        <v>-2.3453533093294245</v>
      </c>
      <c r="X156" s="17">
        <v>0.18</v>
      </c>
      <c r="Y156" s="17">
        <f t="shared" si="82"/>
        <v>2.7431421446384037</v>
      </c>
      <c r="Z156" s="7">
        <f>IF(Y156&lt;LeagueRatings!$K$19,((LeagueRatings!$K$19-Y156)/LeagueRatings!$K$19)*36,(LeagueRatings!$K$19-Y156)/LeagueRatings!$K$22)</f>
        <v>-4.20779511894421</v>
      </c>
      <c r="AA156" s="17">
        <v>0.33</v>
      </c>
      <c r="AB156" s="18">
        <f>+((LeagueRatings!$I$17-E156)*5)+9.5</f>
        <v>12.492909331694094</v>
      </c>
      <c r="AC156" s="18">
        <f t="shared" si="87"/>
        <v>12.492909331694094</v>
      </c>
      <c r="AD156" s="18">
        <f t="shared" si="84"/>
        <v>0.50731958762886631</v>
      </c>
      <c r="AE156" s="4">
        <f t="shared" si="85"/>
        <v>13.510228919322959</v>
      </c>
      <c r="AF156" s="42" t="s">
        <v>586</v>
      </c>
      <c r="AG156" s="59">
        <v>14</v>
      </c>
      <c r="AH156" s="5" t="s">
        <v>32</v>
      </c>
      <c r="AI156" s="5" t="s">
        <v>81</v>
      </c>
      <c r="AJ156" s="15">
        <f>+AO156*LeagueRatings!$K$27</f>
        <v>59.876543209876537</v>
      </c>
      <c r="AK156" s="73">
        <f>F156*LeagueRatings!$K$27</f>
        <v>45.061728395061728</v>
      </c>
      <c r="AL156" s="73">
        <f>G156*LeagueRatings!$K$27</f>
        <v>0.61728395061728392</v>
      </c>
      <c r="AM156" s="73">
        <f>T156*LeagueRatings!$K$27</f>
        <v>250</v>
      </c>
      <c r="AO156" s="15">
        <f t="shared" si="86"/>
        <v>97</v>
      </c>
    </row>
    <row r="157" spans="1:41" x14ac:dyDescent="0.2">
      <c r="A157" s="42" t="s">
        <v>585</v>
      </c>
      <c r="B157" s="77" t="s">
        <v>255</v>
      </c>
      <c r="C157" s="77">
        <v>11</v>
      </c>
      <c r="D157" s="77">
        <v>11</v>
      </c>
      <c r="E157" s="98">
        <v>3.54</v>
      </c>
      <c r="F157" s="77">
        <v>32</v>
      </c>
      <c r="G157" s="77">
        <v>32</v>
      </c>
      <c r="H157" s="77">
        <v>1</v>
      </c>
      <c r="I157" s="77">
        <v>1</v>
      </c>
      <c r="J157" s="77">
        <v>0</v>
      </c>
      <c r="K157" s="77">
        <v>0</v>
      </c>
      <c r="L157" s="98">
        <v>185.33</v>
      </c>
      <c r="M157" s="77">
        <v>167</v>
      </c>
      <c r="N157" s="77">
        <v>84</v>
      </c>
      <c r="O157" s="77">
        <v>73</v>
      </c>
      <c r="P157" s="77">
        <v>14</v>
      </c>
      <c r="Q157" s="77">
        <v>79</v>
      </c>
      <c r="R157" s="77">
        <v>3</v>
      </c>
      <c r="S157" s="77">
        <v>187</v>
      </c>
      <c r="T157" s="77">
        <v>794</v>
      </c>
      <c r="U157" s="77"/>
      <c r="V157" s="51">
        <f t="shared" si="81"/>
        <v>9.6080910240202275</v>
      </c>
      <c r="W157" s="7">
        <f>IF(V157&lt;LeagueRatings!$K$21,((LeagueRatings!$K$21-V157)/LeagueRatings!$K$21)*36,(LeagueRatings!$K$21-V157)*6.48)</f>
        <v>-9.6631397534592995</v>
      </c>
      <c r="X157" s="17">
        <v>0.98</v>
      </c>
      <c r="Y157" s="17">
        <f t="shared" si="82"/>
        <v>1.7699115044247788</v>
      </c>
      <c r="Z157" s="7">
        <f>IF(Y157&lt;LeagueRatings!$K$19,((LeagueRatings!$K$19-Y157)/LeagueRatings!$K$19)*36,(LeagueRatings!$K$19-Y157)/LeagueRatings!$K$22)</f>
        <v>7.4291926681307192</v>
      </c>
      <c r="AA157" s="17">
        <v>-0.49</v>
      </c>
      <c r="AB157" s="18">
        <f>+((LeagueRatings!$I$17-E157)*5)+9.5</f>
        <v>10.092909331694093</v>
      </c>
      <c r="AC157" s="18">
        <f t="shared" si="87"/>
        <v>10.092909331694093</v>
      </c>
      <c r="AD157" s="18">
        <f t="shared" si="84"/>
        <v>0.62233259590999901</v>
      </c>
      <c r="AE157" s="4">
        <f t="shared" si="85"/>
        <v>11.205241927604092</v>
      </c>
      <c r="AF157" s="42" t="s">
        <v>585</v>
      </c>
      <c r="AG157" s="59">
        <v>12</v>
      </c>
      <c r="AH157" s="5" t="s">
        <v>49</v>
      </c>
      <c r="AI157" s="5" t="s">
        <v>43</v>
      </c>
      <c r="AJ157" s="15">
        <f>+AO157*LeagueRatings!$K$27</f>
        <v>114.81481481481481</v>
      </c>
      <c r="AK157" s="73">
        <f>F157*LeagueRatings!$K$27</f>
        <v>19.753086419753085</v>
      </c>
      <c r="AL157" s="73">
        <f>G157*LeagueRatings!$K$27</f>
        <v>19.753086419753085</v>
      </c>
      <c r="AM157" s="73">
        <f>T157*LeagueRatings!$K$27</f>
        <v>490.12345679012344</v>
      </c>
      <c r="AO157" s="15">
        <f t="shared" si="86"/>
        <v>186</v>
      </c>
    </row>
    <row r="158" spans="1:41" s="29" customFormat="1" x14ac:dyDescent="0.2">
      <c r="A158" s="127"/>
      <c r="B158" s="128"/>
      <c r="C158" s="128"/>
      <c r="D158" s="128"/>
      <c r="E158" s="129"/>
      <c r="F158" s="128"/>
      <c r="G158" s="128"/>
      <c r="H158" s="128"/>
      <c r="I158" s="128"/>
      <c r="J158" s="128"/>
      <c r="K158" s="128"/>
      <c r="L158" s="129"/>
      <c r="M158" s="128"/>
      <c r="N158" s="128"/>
      <c r="O158" s="128"/>
      <c r="P158" s="128"/>
      <c r="Q158" s="128"/>
      <c r="R158" s="128"/>
      <c r="S158" s="128"/>
      <c r="T158" s="128"/>
      <c r="U158" s="128"/>
      <c r="V158" s="53"/>
      <c r="W158" s="54"/>
      <c r="X158" s="55"/>
      <c r="Y158" s="55"/>
      <c r="Z158" s="54"/>
      <c r="AA158" s="55"/>
      <c r="AB158" s="56"/>
      <c r="AC158" s="56"/>
      <c r="AD158" s="56"/>
      <c r="AE158" s="57"/>
      <c r="AF158" s="127"/>
      <c r="AG158" s="132"/>
      <c r="AH158" s="10"/>
      <c r="AI158" s="10"/>
      <c r="AJ158" s="15"/>
      <c r="AK158" s="73"/>
      <c r="AL158" s="73"/>
      <c r="AM158" s="73"/>
      <c r="AO158" s="15"/>
    </row>
    <row r="159" spans="1:41" s="125" customFormat="1" x14ac:dyDescent="0.2">
      <c r="A159" s="70" t="s">
        <v>151</v>
      </c>
      <c r="B159" s="71" t="s">
        <v>245</v>
      </c>
      <c r="C159" s="72" t="s">
        <v>105</v>
      </c>
      <c r="D159" s="71" t="s">
        <v>106</v>
      </c>
      <c r="E159" s="72" t="s">
        <v>107</v>
      </c>
      <c r="F159" s="71" t="s">
        <v>153</v>
      </c>
      <c r="G159" s="71" t="s">
        <v>108</v>
      </c>
      <c r="H159" s="71" t="s">
        <v>109</v>
      </c>
      <c r="I159" s="73" t="s">
        <v>434</v>
      </c>
      <c r="J159" s="73" t="s">
        <v>110</v>
      </c>
      <c r="K159" s="73" t="s">
        <v>246</v>
      </c>
      <c r="L159" s="72" t="s">
        <v>111</v>
      </c>
      <c r="M159" s="71" t="s">
        <v>112</v>
      </c>
      <c r="N159" s="71" t="s">
        <v>113</v>
      </c>
      <c r="O159" s="71" t="s">
        <v>114</v>
      </c>
      <c r="P159" s="71" t="s">
        <v>115</v>
      </c>
      <c r="Q159" s="71" t="s">
        <v>116</v>
      </c>
      <c r="R159" s="71" t="s">
        <v>118</v>
      </c>
      <c r="S159" s="71" t="s">
        <v>117</v>
      </c>
      <c r="T159" s="71" t="s">
        <v>156</v>
      </c>
      <c r="U159" s="71"/>
      <c r="V159" s="118" t="s">
        <v>2</v>
      </c>
      <c r="W159" s="119" t="s">
        <v>3</v>
      </c>
      <c r="X159" s="120" t="s">
        <v>4</v>
      </c>
      <c r="Y159" s="121" t="s">
        <v>5</v>
      </c>
      <c r="Z159" s="119" t="s">
        <v>6</v>
      </c>
      <c r="AA159" s="120" t="s">
        <v>7</v>
      </c>
      <c r="AB159" s="122" t="s">
        <v>8</v>
      </c>
      <c r="AC159" s="122" t="s">
        <v>101</v>
      </c>
      <c r="AD159" s="122" t="s">
        <v>9</v>
      </c>
      <c r="AE159" s="133" t="s">
        <v>10</v>
      </c>
      <c r="AF159" s="70" t="s">
        <v>151</v>
      </c>
      <c r="AG159" s="8" t="s">
        <v>11</v>
      </c>
      <c r="AH159" s="8" t="s">
        <v>12</v>
      </c>
      <c r="AI159" s="8" t="s">
        <v>13</v>
      </c>
      <c r="AJ159" s="15"/>
      <c r="AK159" s="73"/>
      <c r="AL159" s="73"/>
      <c r="AM159" s="73"/>
      <c r="AO159" s="15"/>
    </row>
    <row r="160" spans="1:41" s="29" customFormat="1" x14ac:dyDescent="0.2">
      <c r="A160" s="70"/>
      <c r="B160" s="71"/>
      <c r="C160" s="72"/>
      <c r="D160" s="71"/>
      <c r="E160" s="72"/>
      <c r="F160" s="71"/>
      <c r="G160" s="71"/>
      <c r="H160" s="71"/>
      <c r="I160" s="73"/>
      <c r="J160" s="73"/>
      <c r="K160" s="73"/>
      <c r="L160" s="72"/>
      <c r="M160" s="71"/>
      <c r="N160" s="71"/>
      <c r="O160" s="71"/>
      <c r="P160" s="71"/>
      <c r="Q160" s="71"/>
      <c r="R160" s="71"/>
      <c r="S160" s="71"/>
      <c r="T160" s="71"/>
      <c r="U160" s="71"/>
      <c r="V160" s="53"/>
      <c r="W160" s="54"/>
      <c r="X160" s="55"/>
      <c r="Y160" s="55"/>
      <c r="Z160" s="54"/>
      <c r="AA160" s="55"/>
      <c r="AB160" s="56"/>
      <c r="AC160" s="56"/>
      <c r="AD160" s="56"/>
      <c r="AE160" s="57"/>
      <c r="AF160" s="70"/>
      <c r="AG160" s="132"/>
      <c r="AH160" s="10"/>
      <c r="AI160" s="10"/>
      <c r="AJ160" s="15"/>
      <c r="AK160" s="73"/>
      <c r="AL160" s="73"/>
      <c r="AM160" s="73"/>
      <c r="AO160" s="15"/>
    </row>
    <row r="161" spans="1:41" x14ac:dyDescent="0.2">
      <c r="A161" s="42" t="s">
        <v>607</v>
      </c>
      <c r="B161" s="77" t="s">
        <v>256</v>
      </c>
      <c r="C161" s="77">
        <v>2</v>
      </c>
      <c r="D161" s="77">
        <v>1</v>
      </c>
      <c r="E161" s="98">
        <v>2.89</v>
      </c>
      <c r="F161" s="77">
        <v>22</v>
      </c>
      <c r="G161" s="77">
        <v>0</v>
      </c>
      <c r="H161" s="77">
        <v>0</v>
      </c>
      <c r="I161" s="77">
        <v>0</v>
      </c>
      <c r="J161" s="77">
        <v>0</v>
      </c>
      <c r="K161" s="77">
        <v>2</v>
      </c>
      <c r="L161" s="98">
        <v>18.670000000000002</v>
      </c>
      <c r="M161" s="77">
        <v>16</v>
      </c>
      <c r="N161" s="77">
        <v>8</v>
      </c>
      <c r="O161" s="77">
        <v>6</v>
      </c>
      <c r="P161" s="77">
        <v>1</v>
      </c>
      <c r="Q161" s="77">
        <v>8</v>
      </c>
      <c r="R161" s="77">
        <v>1</v>
      </c>
      <c r="S161" s="77">
        <v>21</v>
      </c>
      <c r="T161" s="77">
        <v>79</v>
      </c>
      <c r="U161" s="77"/>
      <c r="V161" s="51">
        <f t="shared" ref="V161:V175" si="88">+(Q161-R161)/(T161-R161)*100</f>
        <v>8.9743589743589745</v>
      </c>
      <c r="W161" s="7">
        <f>IF(V161&lt;LeagueRatings!$K$21,((LeagueRatings!$K$21-V161)/LeagueRatings!$K$21)*36,(LeagueRatings!$K$21-V161)*6.48)</f>
        <v>-5.5565560716543798</v>
      </c>
      <c r="X161" s="17">
        <v>0.54</v>
      </c>
      <c r="Y161" s="17">
        <f t="shared" ref="Y161:Y175" si="89">(P161/(T161-R161))*100</f>
        <v>1.2820512820512819</v>
      </c>
      <c r="Z161" s="7">
        <f>IF(Y161&lt;LeagueRatings!$K$19,((LeagueRatings!$K$19-Y161)/LeagueRatings!$K$19)*36,(LeagueRatings!$K$19-Y161)/LeagueRatings!$K$22)</f>
        <v>15.304479304479306</v>
      </c>
      <c r="AA161" s="17">
        <v>-1.1399999999999999</v>
      </c>
      <c r="AB161" s="18">
        <f>+((LeagueRatings!$I$17-E161)*5)+9.5</f>
        <v>13.342909331694093</v>
      </c>
      <c r="AC161" s="18">
        <f t="shared" ref="AC161:AC174" si="90">IF(AB161&lt;4,4,AB161)</f>
        <v>13.342909331694093</v>
      </c>
      <c r="AD161" s="18">
        <f t="shared" ref="AD161:AD175" si="91">IF(M161&lt;L161,((1-(M161/L161))*7)-0.07,(1-(M161/L161))*5)</f>
        <v>0.93107123727905816</v>
      </c>
      <c r="AE161" s="4">
        <f t="shared" ref="AE161:AE174" si="92">+X161+AA161+AC161+AD161</f>
        <v>13.673980568973152</v>
      </c>
      <c r="AF161" s="42" t="s">
        <v>607</v>
      </c>
      <c r="AG161" s="59">
        <v>14</v>
      </c>
      <c r="AH161" s="5" t="s">
        <v>47</v>
      </c>
      <c r="AI161" s="5" t="s">
        <v>29</v>
      </c>
      <c r="AJ161" s="15">
        <f>+AO161*LeagueRatings!$K$27</f>
        <v>11.728395061728394</v>
      </c>
      <c r="AK161" s="73">
        <f>F161*LeagueRatings!$K$27</f>
        <v>13.580246913580247</v>
      </c>
      <c r="AL161" s="73">
        <f>G161*LeagueRatings!$K$27</f>
        <v>0</v>
      </c>
      <c r="AM161" s="73">
        <f>T161*LeagueRatings!$K$27</f>
        <v>48.76543209876543</v>
      </c>
      <c r="AO161" s="15">
        <f t="shared" ref="AO161:AO175" si="93">ROUNDUP(L161,0)</f>
        <v>19</v>
      </c>
    </row>
    <row r="162" spans="1:41" x14ac:dyDescent="0.2">
      <c r="A162" s="42" t="s">
        <v>598</v>
      </c>
      <c r="B162" s="77" t="s">
        <v>256</v>
      </c>
      <c r="C162" s="77">
        <v>5</v>
      </c>
      <c r="D162" s="77">
        <v>7</v>
      </c>
      <c r="E162" s="98">
        <v>3.94</v>
      </c>
      <c r="F162" s="77">
        <v>67</v>
      </c>
      <c r="G162" s="77">
        <v>0</v>
      </c>
      <c r="H162" s="77">
        <v>0</v>
      </c>
      <c r="I162" s="77">
        <v>0</v>
      </c>
      <c r="J162" s="77">
        <v>0</v>
      </c>
      <c r="K162" s="77">
        <v>2</v>
      </c>
      <c r="L162" s="98">
        <v>64</v>
      </c>
      <c r="M162" s="77">
        <v>43</v>
      </c>
      <c r="N162" s="77">
        <v>31</v>
      </c>
      <c r="O162" s="77">
        <v>28</v>
      </c>
      <c r="P162" s="77">
        <v>4</v>
      </c>
      <c r="Q162" s="77">
        <v>34</v>
      </c>
      <c r="R162" s="77">
        <v>4</v>
      </c>
      <c r="S162" s="77">
        <v>81</v>
      </c>
      <c r="T162" s="77">
        <v>271</v>
      </c>
      <c r="U162" s="77"/>
      <c r="V162" s="51">
        <f t="shared" si="88"/>
        <v>11.235955056179774</v>
      </c>
      <c r="W162" s="7">
        <f>IF(V162&lt;LeagueRatings!$K$21,((LeagueRatings!$K$21-V162)/LeagueRatings!$K$21)*36,(LeagueRatings!$K$21-V162)*6.48)</f>
        <v>-20.211698681853164</v>
      </c>
      <c r="X162" s="17">
        <v>2.38</v>
      </c>
      <c r="Y162" s="17">
        <f t="shared" si="89"/>
        <v>1.4981273408239701</v>
      </c>
      <c r="Z162" s="7">
        <f>IF(Y162&lt;LeagueRatings!$K$19,((LeagueRatings!$K$19-Y162)/LeagueRatings!$K$19)*36,(LeagueRatings!$K$19-Y162)/LeagueRatings!$K$22)</f>
        <v>11.816470198492668</v>
      </c>
      <c r="AA162" s="17">
        <v>-0.89</v>
      </c>
      <c r="AB162" s="18">
        <f>+((LeagueRatings!$I$17-E162)*5)+9.5</f>
        <v>8.092909331694095</v>
      </c>
      <c r="AC162" s="18">
        <f t="shared" si="90"/>
        <v>8.092909331694095</v>
      </c>
      <c r="AD162" s="18">
        <f t="shared" si="91"/>
        <v>2.2268750000000002</v>
      </c>
      <c r="AE162" s="4">
        <f t="shared" si="92"/>
        <v>11.809784331694095</v>
      </c>
      <c r="AF162" s="42" t="s">
        <v>598</v>
      </c>
      <c r="AG162" s="59">
        <v>12</v>
      </c>
      <c r="AH162" s="5" t="s">
        <v>90</v>
      </c>
      <c r="AI162" s="5" t="s">
        <v>52</v>
      </c>
      <c r="AJ162" s="15">
        <f>+AO162*LeagueRatings!$K$27</f>
        <v>39.506172839506171</v>
      </c>
      <c r="AK162" s="73">
        <f>F162*LeagueRatings!$K$27</f>
        <v>41.358024691358025</v>
      </c>
      <c r="AL162" s="73">
        <f>G162*LeagueRatings!$K$27</f>
        <v>0</v>
      </c>
      <c r="AM162" s="73">
        <f>T162*LeagueRatings!$K$27</f>
        <v>167.28395061728395</v>
      </c>
      <c r="AO162" s="15">
        <f t="shared" si="93"/>
        <v>64</v>
      </c>
    </row>
    <row r="163" spans="1:41" x14ac:dyDescent="0.2">
      <c r="A163" s="42" t="s">
        <v>1147</v>
      </c>
      <c r="B163" s="77" t="s">
        <v>256</v>
      </c>
      <c r="C163" s="77">
        <v>6</v>
      </c>
      <c r="D163" s="77">
        <v>8</v>
      </c>
      <c r="E163" s="98">
        <v>3.75</v>
      </c>
      <c r="F163" s="77">
        <v>20</v>
      </c>
      <c r="G163" s="77">
        <v>20</v>
      </c>
      <c r="H163" s="77">
        <v>0</v>
      </c>
      <c r="I163" s="77">
        <v>0</v>
      </c>
      <c r="J163" s="77">
        <v>0</v>
      </c>
      <c r="K163" s="77">
        <v>0</v>
      </c>
      <c r="L163" s="98">
        <v>117.67</v>
      </c>
      <c r="M163" s="77">
        <v>120</v>
      </c>
      <c r="N163" s="77">
        <v>55</v>
      </c>
      <c r="O163" s="77">
        <v>49</v>
      </c>
      <c r="P163" s="77">
        <v>12</v>
      </c>
      <c r="Q163" s="77">
        <v>32</v>
      </c>
      <c r="R163" s="77">
        <v>2</v>
      </c>
      <c r="S163" s="77">
        <v>71</v>
      </c>
      <c r="T163" s="77">
        <v>503</v>
      </c>
      <c r="U163" s="77"/>
      <c r="V163" s="51">
        <f t="shared" si="88"/>
        <v>5.9880239520958085</v>
      </c>
      <c r="W163" s="7">
        <f>IF(V163&lt;LeagueRatings!$K$21,((LeagueRatings!$K$21-V163)/LeagueRatings!$K$21)*36,(LeagueRatings!$K$21-V163)*6.48)</f>
        <v>9.441859355072296</v>
      </c>
      <c r="X163" s="17">
        <v>-0.74</v>
      </c>
      <c r="Y163" s="17">
        <f t="shared" si="89"/>
        <v>2.3952095808383236</v>
      </c>
      <c r="Z163" s="7">
        <f>IF(Y163&lt;LeagueRatings!$K$19,((LeagueRatings!$K$19-Y163)/LeagueRatings!$K$19)*36,(LeagueRatings!$K$19-Y163)/LeagueRatings!$K$22)</f>
        <v>-1.3539662248536659</v>
      </c>
      <c r="AA163" s="17">
        <v>0.08</v>
      </c>
      <c r="AB163" s="18">
        <f>+((LeagueRatings!$I$17-E163)*5)+9.5</f>
        <v>9.0429093316940943</v>
      </c>
      <c r="AC163" s="18">
        <f t="shared" si="90"/>
        <v>9.0429093316940943</v>
      </c>
      <c r="AD163" s="18">
        <f t="shared" si="91"/>
        <v>-9.9005693889691049E-2</v>
      </c>
      <c r="AE163" s="4">
        <f t="shared" si="92"/>
        <v>8.2839036378044035</v>
      </c>
      <c r="AF163" s="42" t="s">
        <v>1147</v>
      </c>
      <c r="AG163" s="59">
        <v>9</v>
      </c>
      <c r="AH163" s="5" t="s">
        <v>67</v>
      </c>
      <c r="AI163" s="5" t="s">
        <v>16</v>
      </c>
      <c r="AJ163" s="15">
        <f>+AO163*LeagueRatings!$K$27</f>
        <v>72.839506172839506</v>
      </c>
      <c r="AK163" s="73">
        <f>F163*LeagueRatings!$K$27</f>
        <v>12.345679012345679</v>
      </c>
      <c r="AL163" s="73">
        <f>G163*LeagueRatings!$K$27</f>
        <v>12.345679012345679</v>
      </c>
      <c r="AM163" s="73">
        <f>T163*LeagueRatings!$K$27</f>
        <v>310.49382716049382</v>
      </c>
      <c r="AO163" s="15">
        <f t="shared" si="93"/>
        <v>118</v>
      </c>
    </row>
    <row r="164" spans="1:41" x14ac:dyDescent="0.2">
      <c r="A164" s="42" t="s">
        <v>472</v>
      </c>
      <c r="B164" s="77" t="s">
        <v>256</v>
      </c>
      <c r="C164" s="77">
        <v>8</v>
      </c>
      <c r="D164" s="77">
        <v>18</v>
      </c>
      <c r="E164" s="98">
        <v>4.59</v>
      </c>
      <c r="F164" s="77">
        <v>34</v>
      </c>
      <c r="G164" s="77">
        <v>34</v>
      </c>
      <c r="H164" s="77">
        <v>1</v>
      </c>
      <c r="I164" s="77">
        <v>0</v>
      </c>
      <c r="J164" s="77">
        <v>0</v>
      </c>
      <c r="K164" s="77">
        <v>0</v>
      </c>
      <c r="L164" s="98">
        <v>213.67</v>
      </c>
      <c r="M164" s="77">
        <v>205</v>
      </c>
      <c r="N164" s="77">
        <v>122</v>
      </c>
      <c r="O164" s="77">
        <v>109</v>
      </c>
      <c r="P164" s="77">
        <v>20</v>
      </c>
      <c r="Q164" s="77">
        <v>96</v>
      </c>
      <c r="R164" s="77">
        <v>2</v>
      </c>
      <c r="S164" s="77">
        <v>190</v>
      </c>
      <c r="T164" s="77">
        <v>935</v>
      </c>
      <c r="U164" s="77"/>
      <c r="V164" s="51">
        <f t="shared" si="88"/>
        <v>10.07502679528403</v>
      </c>
      <c r="W164" s="7">
        <f>IF(V164&lt;LeagueRatings!$K$21,((LeagueRatings!$K$21-V164)/LeagueRatings!$K$21)*36,(LeagueRatings!$K$21-V164)*6.48)</f>
        <v>-12.68888355124874</v>
      </c>
      <c r="X164" s="17">
        <v>1.37</v>
      </c>
      <c r="Y164" s="17">
        <f t="shared" si="89"/>
        <v>2.1436227224008575</v>
      </c>
      <c r="Z164" s="7">
        <f>IF(Y164&lt;LeagueRatings!$K$19,((LeagueRatings!$K$19-Y164)/LeagueRatings!$K$19)*36,(LeagueRatings!$K$19-Y164)/LeagueRatings!$K$22)</f>
        <v>1.3965570364284172</v>
      </c>
      <c r="AA164" s="17">
        <v>-7.0000000000000007E-2</v>
      </c>
      <c r="AB164" s="18">
        <f>+((LeagueRatings!$I$17-E164)*5)+9.5</f>
        <v>4.842909331694095</v>
      </c>
      <c r="AC164" s="18">
        <f t="shared" si="90"/>
        <v>4.842909331694095</v>
      </c>
      <c r="AD164" s="18">
        <f t="shared" si="91"/>
        <v>0.2140361304815836</v>
      </c>
      <c r="AE164" s="4">
        <f t="shared" si="92"/>
        <v>6.3569454621756787</v>
      </c>
      <c r="AF164" s="42" t="s">
        <v>472</v>
      </c>
      <c r="AG164" s="59">
        <v>7</v>
      </c>
      <c r="AH164" s="5" t="s">
        <v>45</v>
      </c>
      <c r="AI164" s="5" t="s">
        <v>62</v>
      </c>
      <c r="AJ164" s="15">
        <f>+AO164*LeagueRatings!$K$27</f>
        <v>132.09876543209876</v>
      </c>
      <c r="AK164" s="73">
        <f>F164*LeagueRatings!$K$27</f>
        <v>20.987654320987652</v>
      </c>
      <c r="AL164" s="73">
        <f>G164*LeagueRatings!$K$27</f>
        <v>20.987654320987652</v>
      </c>
      <c r="AM164" s="73">
        <f>T164*LeagueRatings!$K$27</f>
        <v>577.16049382716051</v>
      </c>
      <c r="AO164" s="15">
        <f t="shared" si="93"/>
        <v>214</v>
      </c>
    </row>
    <row r="165" spans="1:41" x14ac:dyDescent="0.2">
      <c r="A165" s="42" t="s">
        <v>606</v>
      </c>
      <c r="B165" s="77" t="s">
        <v>256</v>
      </c>
      <c r="C165" s="77">
        <v>3</v>
      </c>
      <c r="D165" s="77">
        <v>1</v>
      </c>
      <c r="E165" s="98">
        <v>2.39</v>
      </c>
      <c r="F165" s="77">
        <v>54</v>
      </c>
      <c r="G165" s="77">
        <v>0</v>
      </c>
      <c r="H165" s="77">
        <v>0</v>
      </c>
      <c r="I165" s="77">
        <v>0</v>
      </c>
      <c r="J165" s="77">
        <v>0</v>
      </c>
      <c r="K165" s="77">
        <v>2</v>
      </c>
      <c r="L165" s="98">
        <v>52.67</v>
      </c>
      <c r="M165" s="77">
        <v>45</v>
      </c>
      <c r="N165" s="77">
        <v>19</v>
      </c>
      <c r="O165" s="77">
        <v>14</v>
      </c>
      <c r="P165" s="77">
        <v>4</v>
      </c>
      <c r="Q165" s="77">
        <v>12</v>
      </c>
      <c r="R165" s="77">
        <v>4</v>
      </c>
      <c r="S165" s="77">
        <v>49</v>
      </c>
      <c r="T165" s="77">
        <v>219</v>
      </c>
      <c r="U165" s="77"/>
      <c r="V165" s="51">
        <f t="shared" si="88"/>
        <v>3.7209302325581395</v>
      </c>
      <c r="W165" s="7">
        <f>IF(V165&lt;LeagueRatings!$K$21,((LeagueRatings!$K$21-V165)/LeagueRatings!$K$21)*36,(LeagueRatings!$K$21-V165)*6.48)</f>
        <v>19.496894929477484</v>
      </c>
      <c r="X165" s="17">
        <v>-1.69</v>
      </c>
      <c r="Y165" s="17">
        <f t="shared" si="89"/>
        <v>1.8604651162790697</v>
      </c>
      <c r="Z165" s="7">
        <f>IF(Y165&lt;LeagueRatings!$K$19,((LeagueRatings!$K$19-Y165)/LeagueRatings!$K$19)*36,(LeagueRatings!$K$19-Y165)/LeagueRatings!$K$22)</f>
        <v>5.9674304325467116</v>
      </c>
      <c r="AA165" s="17">
        <v>-0.42</v>
      </c>
      <c r="AB165" s="18">
        <f>+((LeagueRatings!$I$17-E165)*5)+9.5</f>
        <v>15.842909331694093</v>
      </c>
      <c r="AC165" s="18">
        <f t="shared" si="90"/>
        <v>15.842909331694093</v>
      </c>
      <c r="AD165" s="18">
        <f t="shared" si="91"/>
        <v>0.94936586292006875</v>
      </c>
      <c r="AE165" s="4">
        <f t="shared" si="92"/>
        <v>14.682275194614162</v>
      </c>
      <c r="AF165" s="42" t="s">
        <v>606</v>
      </c>
      <c r="AG165" s="59">
        <v>15</v>
      </c>
      <c r="AH165" s="5" t="s">
        <v>79</v>
      </c>
      <c r="AI165" s="5" t="s">
        <v>41</v>
      </c>
      <c r="AJ165" s="15">
        <f>+AO165*LeagueRatings!$K$27</f>
        <v>32.716049382716051</v>
      </c>
      <c r="AK165" s="73">
        <f>F165*LeagueRatings!$K$27</f>
        <v>33.333333333333329</v>
      </c>
      <c r="AL165" s="73">
        <f>G165*LeagueRatings!$K$27</f>
        <v>0</v>
      </c>
      <c r="AM165" s="73">
        <f>T165*LeagueRatings!$K$27</f>
        <v>135.18518518518519</v>
      </c>
      <c r="AO165" s="15">
        <f t="shared" si="93"/>
        <v>53</v>
      </c>
    </row>
    <row r="166" spans="1:41" x14ac:dyDescent="0.2">
      <c r="A166" s="42" t="s">
        <v>599</v>
      </c>
      <c r="B166" s="77" t="s">
        <v>256</v>
      </c>
      <c r="C166" s="77">
        <v>5</v>
      </c>
      <c r="D166" s="77">
        <v>5</v>
      </c>
      <c r="E166" s="98">
        <v>3.8</v>
      </c>
      <c r="F166" s="77">
        <v>73</v>
      </c>
      <c r="G166" s="77">
        <v>0</v>
      </c>
      <c r="H166" s="77">
        <v>0</v>
      </c>
      <c r="I166" s="77">
        <v>0</v>
      </c>
      <c r="J166" s="77">
        <v>0</v>
      </c>
      <c r="K166" s="77">
        <v>4</v>
      </c>
      <c r="L166" s="98">
        <v>71</v>
      </c>
      <c r="M166" s="77">
        <v>66</v>
      </c>
      <c r="N166" s="77">
        <v>36</v>
      </c>
      <c r="O166" s="77">
        <v>30</v>
      </c>
      <c r="P166" s="77">
        <v>4</v>
      </c>
      <c r="Q166" s="77">
        <v>35</v>
      </c>
      <c r="R166" s="77">
        <v>5</v>
      </c>
      <c r="S166" s="77">
        <v>100</v>
      </c>
      <c r="T166" s="77">
        <v>313</v>
      </c>
      <c r="U166" s="77"/>
      <c r="V166" s="51">
        <f t="shared" si="88"/>
        <v>9.7402597402597415</v>
      </c>
      <c r="W166" s="7">
        <f>IF(V166&lt;LeagueRatings!$K$21,((LeagueRatings!$K$21-V166)/LeagueRatings!$K$21)*36,(LeagueRatings!$K$21-V166)*6.48)</f>
        <v>-10.519593034691351</v>
      </c>
      <c r="X166" s="17">
        <v>1.1100000000000001</v>
      </c>
      <c r="Y166" s="17">
        <f t="shared" si="89"/>
        <v>1.2987012987012987</v>
      </c>
      <c r="Z166" s="7">
        <f>IF(Y166&lt;LeagueRatings!$K$19,((LeagueRatings!$K$19-Y166)/LeagueRatings!$K$19)*36,(LeagueRatings!$K$19-Y166)/LeagueRatings!$K$22)</f>
        <v>15.03570630843358</v>
      </c>
      <c r="AA166" s="17">
        <v>-1.1399999999999999</v>
      </c>
      <c r="AB166" s="18">
        <f>+((LeagueRatings!$I$17-E166)*5)+9.5</f>
        <v>8.7929093316940943</v>
      </c>
      <c r="AC166" s="18">
        <f t="shared" si="90"/>
        <v>8.7929093316940943</v>
      </c>
      <c r="AD166" s="18">
        <f t="shared" si="91"/>
        <v>0.42295774647887335</v>
      </c>
      <c r="AE166" s="4">
        <f t="shared" si="92"/>
        <v>9.1858670781729685</v>
      </c>
      <c r="AF166" s="42" t="s">
        <v>599</v>
      </c>
      <c r="AG166" s="59">
        <v>10</v>
      </c>
      <c r="AH166" s="5" t="s">
        <v>40</v>
      </c>
      <c r="AI166" s="5" t="s">
        <v>29</v>
      </c>
      <c r="AJ166" s="15">
        <f>+AO166*LeagueRatings!$K$27</f>
        <v>43.827160493827158</v>
      </c>
      <c r="AK166" s="73">
        <f>F166*LeagueRatings!$K$27</f>
        <v>45.061728395061728</v>
      </c>
      <c r="AL166" s="73">
        <f>G166*LeagueRatings!$K$27</f>
        <v>0</v>
      </c>
      <c r="AM166" s="73">
        <f>T166*LeagueRatings!$K$27</f>
        <v>193.20987654320987</v>
      </c>
      <c r="AO166" s="15">
        <f t="shared" si="93"/>
        <v>71</v>
      </c>
    </row>
    <row r="167" spans="1:41" x14ac:dyDescent="0.2">
      <c r="A167" s="42" t="s">
        <v>1146</v>
      </c>
      <c r="B167" s="77" t="s">
        <v>256</v>
      </c>
      <c r="C167" s="77">
        <v>3</v>
      </c>
      <c r="D167" s="77">
        <v>1</v>
      </c>
      <c r="E167" s="98">
        <v>1.18</v>
      </c>
      <c r="F167" s="77">
        <v>44</v>
      </c>
      <c r="G167" s="77">
        <v>0</v>
      </c>
      <c r="H167" s="77">
        <v>0</v>
      </c>
      <c r="I167" s="77">
        <v>0</v>
      </c>
      <c r="J167" s="77">
        <v>1</v>
      </c>
      <c r="K167" s="77">
        <v>1</v>
      </c>
      <c r="L167" s="98">
        <v>45.67</v>
      </c>
      <c r="M167" s="77">
        <v>25</v>
      </c>
      <c r="N167" s="77">
        <v>7</v>
      </c>
      <c r="O167" s="77">
        <v>6</v>
      </c>
      <c r="P167" s="77">
        <v>1</v>
      </c>
      <c r="Q167" s="77">
        <v>11</v>
      </c>
      <c r="R167" s="77">
        <v>1</v>
      </c>
      <c r="S167" s="77">
        <v>64</v>
      </c>
      <c r="T167" s="77">
        <v>166</v>
      </c>
      <c r="U167" s="77"/>
      <c r="V167" s="51">
        <f t="shared" si="88"/>
        <v>6.0606060606060606</v>
      </c>
      <c r="W167" s="7">
        <f>IF(V167&lt;LeagueRatings!$K$21,((LeagueRatings!$K$21-V167)/LeagueRatings!$K$21)*36,(LeagueRatings!$K$21-V167)*6.48)</f>
        <v>9.1199424987701434</v>
      </c>
      <c r="X167" s="17">
        <v>-0.74</v>
      </c>
      <c r="Y167" s="17">
        <f t="shared" si="89"/>
        <v>0.60606060606060608</v>
      </c>
      <c r="Z167" s="7">
        <f>IF(Y167&lt;LeagueRatings!$K$19,((LeagueRatings!$K$19-Y167)/LeagueRatings!$K$19)*36,(LeagueRatings!$K$19-Y167)/LeagueRatings!$K$22)</f>
        <v>26.21666294393567</v>
      </c>
      <c r="AA167" s="17">
        <v>-2.1800000000000002</v>
      </c>
      <c r="AB167" s="18">
        <f>+((LeagueRatings!$I$17-E167)*5)+9.5</f>
        <v>21.892909331694092</v>
      </c>
      <c r="AC167" s="18">
        <f t="shared" si="90"/>
        <v>21.892909331694092</v>
      </c>
      <c r="AD167" s="18">
        <f t="shared" si="91"/>
        <v>3.0981629078169481</v>
      </c>
      <c r="AE167" s="4">
        <f t="shared" si="92"/>
        <v>22.071072239511039</v>
      </c>
      <c r="AF167" s="42" t="s">
        <v>1146</v>
      </c>
      <c r="AG167" s="59">
        <v>22</v>
      </c>
      <c r="AH167" s="5" t="s">
        <v>67</v>
      </c>
      <c r="AI167" s="5" t="s">
        <v>18</v>
      </c>
      <c r="AJ167" s="15">
        <f>+AO167*LeagueRatings!$K$27</f>
        <v>28.39506172839506</v>
      </c>
      <c r="AK167" s="73">
        <f>F167*LeagueRatings!$K$27</f>
        <v>27.160493827160494</v>
      </c>
      <c r="AL167" s="73">
        <f>G167*LeagueRatings!$K$27</f>
        <v>0</v>
      </c>
      <c r="AM167" s="73">
        <f>T167*LeagueRatings!$K$27</f>
        <v>102.46913580246913</v>
      </c>
      <c r="AO167" s="15">
        <f t="shared" si="93"/>
        <v>46</v>
      </c>
    </row>
    <row r="168" spans="1:41" x14ac:dyDescent="0.2">
      <c r="A168" s="42" t="s">
        <v>603</v>
      </c>
      <c r="B168" s="77" t="s">
        <v>256</v>
      </c>
      <c r="C168" s="77">
        <v>9</v>
      </c>
      <c r="D168" s="77">
        <v>9</v>
      </c>
      <c r="E168" s="98">
        <v>2.46</v>
      </c>
      <c r="F168" s="77">
        <v>30</v>
      </c>
      <c r="G168" s="77">
        <v>30</v>
      </c>
      <c r="H168" s="77">
        <v>0</v>
      </c>
      <c r="I168" s="77">
        <v>0</v>
      </c>
      <c r="J168" s="77">
        <v>0</v>
      </c>
      <c r="K168" s="77">
        <v>0</v>
      </c>
      <c r="L168" s="98">
        <v>204.67</v>
      </c>
      <c r="M168" s="77">
        <v>176</v>
      </c>
      <c r="N168" s="77">
        <v>60</v>
      </c>
      <c r="O168" s="77">
        <v>56</v>
      </c>
      <c r="P168" s="77">
        <v>14</v>
      </c>
      <c r="Q168" s="77">
        <v>59</v>
      </c>
      <c r="R168" s="77">
        <v>3</v>
      </c>
      <c r="S168" s="77">
        <v>198</v>
      </c>
      <c r="T168" s="77">
        <v>829</v>
      </c>
      <c r="U168" s="77"/>
      <c r="V168" s="51">
        <f t="shared" si="88"/>
        <v>6.7796610169491522</v>
      </c>
      <c r="W168" s="7">
        <f>IF(V168&lt;LeagueRatings!$K$21,((LeagueRatings!$K$21-V168)/LeagueRatings!$K$21)*36,(LeagueRatings!$K$21-V168)*6.48)</f>
        <v>5.9307831342174486</v>
      </c>
      <c r="X168" s="17">
        <v>-0.48</v>
      </c>
      <c r="Y168" s="17">
        <f t="shared" si="89"/>
        <v>1.6949152542372881</v>
      </c>
      <c r="Z168" s="7">
        <f>IF(Y168&lt;LeagueRatings!$K$19,((LeagueRatings!$K$19-Y168)/LeagueRatings!$K$19)*36,(LeagueRatings!$K$19-Y168)/LeagueRatings!$K$22)</f>
        <v>8.6398200974472168</v>
      </c>
      <c r="AA168" s="17">
        <v>-0.65</v>
      </c>
      <c r="AB168" s="18">
        <f>+((LeagueRatings!$I$17-E168)*5)+9.5</f>
        <v>15.492909331694094</v>
      </c>
      <c r="AC168" s="18">
        <f t="shared" si="90"/>
        <v>15.492909331694094</v>
      </c>
      <c r="AD168" s="18">
        <f t="shared" si="91"/>
        <v>0.91055406263741601</v>
      </c>
      <c r="AE168" s="4">
        <f t="shared" si="92"/>
        <v>15.273463394331511</v>
      </c>
      <c r="AF168" s="42" t="s">
        <v>603</v>
      </c>
      <c r="AG168" s="59">
        <v>15</v>
      </c>
      <c r="AH168" s="5" t="s">
        <v>41</v>
      </c>
      <c r="AI168" s="5" t="s">
        <v>67</v>
      </c>
      <c r="AJ168" s="15">
        <f>+AO168*LeagueRatings!$K$27</f>
        <v>126.5432098765432</v>
      </c>
      <c r="AK168" s="73">
        <f>F168*LeagueRatings!$K$27</f>
        <v>18.518518518518519</v>
      </c>
      <c r="AL168" s="73">
        <f>G168*LeagueRatings!$K$27</f>
        <v>18.518518518518519</v>
      </c>
      <c r="AM168" s="73">
        <f>T168*LeagueRatings!$K$27</f>
        <v>511.72839506172835</v>
      </c>
      <c r="AO168" s="15">
        <f t="shared" si="93"/>
        <v>205</v>
      </c>
    </row>
    <row r="169" spans="1:41" x14ac:dyDescent="0.2">
      <c r="A169" s="42" t="s">
        <v>1148</v>
      </c>
      <c r="B169" s="77" t="s">
        <v>256</v>
      </c>
      <c r="C169" s="77">
        <v>2</v>
      </c>
      <c r="D169" s="77">
        <v>2</v>
      </c>
      <c r="E169" s="98">
        <v>4.4000000000000004</v>
      </c>
      <c r="F169" s="77">
        <v>50</v>
      </c>
      <c r="G169" s="77">
        <v>0</v>
      </c>
      <c r="H169" s="77">
        <v>0</v>
      </c>
      <c r="I169" s="77">
        <v>0</v>
      </c>
      <c r="J169" s="77">
        <v>0</v>
      </c>
      <c r="K169" s="77">
        <v>1</v>
      </c>
      <c r="L169" s="98">
        <v>47</v>
      </c>
      <c r="M169" s="77">
        <v>45</v>
      </c>
      <c r="N169" s="77">
        <v>25</v>
      </c>
      <c r="O169" s="77">
        <v>23</v>
      </c>
      <c r="P169" s="77">
        <v>3</v>
      </c>
      <c r="Q169" s="77">
        <v>21</v>
      </c>
      <c r="R169" s="77">
        <v>2</v>
      </c>
      <c r="S169" s="77">
        <v>35</v>
      </c>
      <c r="T169" s="77">
        <v>204</v>
      </c>
      <c r="U169" s="77"/>
      <c r="V169" s="51">
        <f t="shared" si="88"/>
        <v>9.4059405940594054</v>
      </c>
      <c r="W169" s="7">
        <f>IF(V169&lt;LeagueRatings!$K$21,((LeagueRatings!$K$21-V169)/LeagueRatings!$K$21)*36,(LeagueRatings!$K$21-V169)*6.48)</f>
        <v>-8.3532049673131716</v>
      </c>
      <c r="X169" s="17">
        <v>0.76</v>
      </c>
      <c r="Y169" s="17">
        <f t="shared" si="89"/>
        <v>1.4851485148514851</v>
      </c>
      <c r="Z169" s="7">
        <f>IF(Y169&lt;LeagueRatings!$K$19,((LeagueRatings!$K$19-Y169)/LeagueRatings!$K$19)*36,(LeagueRatings!$K$19-Y169)/LeagueRatings!$K$22)</f>
        <v>12.025980976476026</v>
      </c>
      <c r="AA169" s="17">
        <v>-0.89</v>
      </c>
      <c r="AB169" s="18">
        <f>+((LeagueRatings!$I$17-E169)*5)+9.5</f>
        <v>5.7929093316940925</v>
      </c>
      <c r="AC169" s="18">
        <f t="shared" si="90"/>
        <v>5.7929093316940925</v>
      </c>
      <c r="AD169" s="18">
        <f t="shared" si="91"/>
        <v>0.22787234042553156</v>
      </c>
      <c r="AE169" s="4">
        <f t="shared" si="92"/>
        <v>5.8907816721196244</v>
      </c>
      <c r="AF169" s="42" t="s">
        <v>1148</v>
      </c>
      <c r="AG169" s="59">
        <v>6</v>
      </c>
      <c r="AH169" s="5" t="s">
        <v>50</v>
      </c>
      <c r="AI169" s="5" t="s">
        <v>52</v>
      </c>
      <c r="AJ169" s="15">
        <f>+AO169*LeagueRatings!$K$27</f>
        <v>29.012345679012345</v>
      </c>
      <c r="AK169" s="73">
        <f>F169*LeagueRatings!$K$27</f>
        <v>30.864197530864196</v>
      </c>
      <c r="AL169" s="73">
        <f>G169*LeagueRatings!$K$27</f>
        <v>0</v>
      </c>
      <c r="AM169" s="73">
        <f>T169*LeagueRatings!$K$27</f>
        <v>125.92592592592592</v>
      </c>
      <c r="AO169" s="15">
        <f t="shared" si="93"/>
        <v>47</v>
      </c>
    </row>
    <row r="170" spans="1:41" x14ac:dyDescent="0.2">
      <c r="A170" s="42" t="s">
        <v>604</v>
      </c>
      <c r="B170" s="77" t="s">
        <v>256</v>
      </c>
      <c r="C170" s="77">
        <v>0</v>
      </c>
      <c r="D170" s="77">
        <v>0</v>
      </c>
      <c r="E170" s="98">
        <v>1.69</v>
      </c>
      <c r="F170" s="77">
        <v>16</v>
      </c>
      <c r="G170" s="77">
        <v>0</v>
      </c>
      <c r="H170" s="77">
        <v>0</v>
      </c>
      <c r="I170" s="77">
        <v>0</v>
      </c>
      <c r="J170" s="77">
        <v>0</v>
      </c>
      <c r="K170" s="77">
        <v>0</v>
      </c>
      <c r="L170" s="98">
        <v>16</v>
      </c>
      <c r="M170" s="77">
        <v>14</v>
      </c>
      <c r="N170" s="77">
        <v>3</v>
      </c>
      <c r="O170" s="77">
        <v>3</v>
      </c>
      <c r="P170" s="77">
        <v>1</v>
      </c>
      <c r="Q170" s="77">
        <v>7</v>
      </c>
      <c r="R170" s="77">
        <v>0</v>
      </c>
      <c r="S170" s="77">
        <v>8</v>
      </c>
      <c r="T170" s="77">
        <v>65</v>
      </c>
      <c r="U170" s="77"/>
      <c r="V170" s="51">
        <f t="shared" si="88"/>
        <v>10.76923076923077</v>
      </c>
      <c r="W170" s="7">
        <f>IF(V170&lt;LeagueRatings!$K$21,((LeagueRatings!$K$21-V170)/LeagueRatings!$K$21)*36,(LeagueRatings!$K$21-V170)*6.48)</f>
        <v>-17.187325302423616</v>
      </c>
      <c r="X170" s="17">
        <v>1.93</v>
      </c>
      <c r="Y170" s="17">
        <f t="shared" si="89"/>
        <v>1.5384615384615385</v>
      </c>
      <c r="Z170" s="7">
        <f>IF(Y170&lt;LeagueRatings!$K$19,((LeagueRatings!$K$19-Y170)/LeagueRatings!$K$19)*36,(LeagueRatings!$K$19-Y170)/LeagueRatings!$K$22)</f>
        <v>11.165375165375163</v>
      </c>
      <c r="AA170" s="17">
        <v>-0.81</v>
      </c>
      <c r="AB170" s="18">
        <f>+((LeagueRatings!$I$17-E170)*5)+9.5</f>
        <v>19.342909331694095</v>
      </c>
      <c r="AC170" s="18">
        <f t="shared" si="90"/>
        <v>19.342909331694095</v>
      </c>
      <c r="AD170" s="18">
        <f t="shared" si="91"/>
        <v>0.80499999999999994</v>
      </c>
      <c r="AE170" s="4">
        <f t="shared" si="92"/>
        <v>21.267909331694096</v>
      </c>
      <c r="AF170" s="42" t="s">
        <v>604</v>
      </c>
      <c r="AG170" s="59">
        <v>21</v>
      </c>
      <c r="AH170" s="5" t="s">
        <v>26</v>
      </c>
      <c r="AI170" s="5" t="s">
        <v>63</v>
      </c>
      <c r="AJ170" s="15">
        <f>+AO170*LeagueRatings!$K$27</f>
        <v>9.8765432098765427</v>
      </c>
      <c r="AK170" s="73">
        <f>F170*LeagueRatings!$K$27</f>
        <v>9.8765432098765427</v>
      </c>
      <c r="AL170" s="73">
        <f>G170*LeagueRatings!$K$27</f>
        <v>0</v>
      </c>
      <c r="AM170" s="73">
        <f>T170*LeagueRatings!$K$27</f>
        <v>40.123456790123456</v>
      </c>
      <c r="AO170" s="15">
        <f t="shared" si="93"/>
        <v>16</v>
      </c>
    </row>
    <row r="171" spans="1:41" x14ac:dyDescent="0.2">
      <c r="A171" s="42" t="s">
        <v>611</v>
      </c>
      <c r="B171" s="77" t="s">
        <v>256</v>
      </c>
      <c r="C171" s="77">
        <v>10</v>
      </c>
      <c r="D171" s="77">
        <v>13</v>
      </c>
      <c r="E171" s="98">
        <v>4.6100000000000003</v>
      </c>
      <c r="F171" s="77">
        <v>32</v>
      </c>
      <c r="G171" s="77">
        <v>32</v>
      </c>
      <c r="H171" s="77">
        <v>0</v>
      </c>
      <c r="I171" s="77">
        <v>0</v>
      </c>
      <c r="J171" s="77">
        <v>0</v>
      </c>
      <c r="K171" s="77">
        <v>0</v>
      </c>
      <c r="L171" s="98">
        <v>199</v>
      </c>
      <c r="M171" s="77">
        <v>214</v>
      </c>
      <c r="N171" s="77">
        <v>108</v>
      </c>
      <c r="O171" s="77">
        <v>102</v>
      </c>
      <c r="P171" s="77">
        <v>25</v>
      </c>
      <c r="Q171" s="77">
        <v>57</v>
      </c>
      <c r="R171" s="77">
        <v>4</v>
      </c>
      <c r="S171" s="77">
        <v>121</v>
      </c>
      <c r="T171" s="77">
        <v>865</v>
      </c>
      <c r="U171" s="77"/>
      <c r="V171" s="51">
        <f t="shared" si="88"/>
        <v>6.1556329849012776</v>
      </c>
      <c r="W171" s="7">
        <f>IF(V171&lt;LeagueRatings!$K$21,((LeagueRatings!$K$21-V171)/LeagueRatings!$K$21)*36,(LeagueRatings!$K$21-V171)*6.48)</f>
        <v>8.6984781825487687</v>
      </c>
      <c r="X171" s="17">
        <v>-0.74</v>
      </c>
      <c r="Y171" s="17">
        <f t="shared" si="89"/>
        <v>2.9036004645760745</v>
      </c>
      <c r="Z171" s="7">
        <f>IF(Y171&lt;LeagueRatings!$K$19,((LeagueRatings!$K$19-Y171)/LeagueRatings!$K$19)*36,(LeagueRatings!$K$19-Y171)/LeagueRatings!$K$22)</f>
        <v>-5.5239139229273526</v>
      </c>
      <c r="AA171" s="17">
        <v>0.51</v>
      </c>
      <c r="AB171" s="18">
        <f>+((LeagueRatings!$I$17-E171)*5)+9.5</f>
        <v>4.7429093316940918</v>
      </c>
      <c r="AC171" s="18">
        <f t="shared" si="90"/>
        <v>4.7429093316940918</v>
      </c>
      <c r="AD171" s="18">
        <f t="shared" si="91"/>
        <v>-0.37688442211055273</v>
      </c>
      <c r="AE171" s="4">
        <f t="shared" si="92"/>
        <v>4.1360249095835382</v>
      </c>
      <c r="AF171" s="42" t="s">
        <v>611</v>
      </c>
      <c r="AG171" s="59">
        <v>5</v>
      </c>
      <c r="AH171" s="5" t="s">
        <v>67</v>
      </c>
      <c r="AI171" s="5" t="s">
        <v>47</v>
      </c>
      <c r="AJ171" s="15">
        <f>+AO171*LeagueRatings!$K$27</f>
        <v>122.83950617283951</v>
      </c>
      <c r="AK171" s="73">
        <f>F171*LeagueRatings!$K$27</f>
        <v>19.753086419753085</v>
      </c>
      <c r="AL171" s="73">
        <f>G171*LeagueRatings!$K$27</f>
        <v>19.753086419753085</v>
      </c>
      <c r="AM171" s="73">
        <f>T171*LeagueRatings!$K$27</f>
        <v>533.95061728395058</v>
      </c>
      <c r="AO171" s="15">
        <f t="shared" si="93"/>
        <v>199</v>
      </c>
    </row>
    <row r="172" spans="1:41" x14ac:dyDescent="0.2">
      <c r="A172" s="42" t="s">
        <v>600</v>
      </c>
      <c r="B172" s="77" t="s">
        <v>256</v>
      </c>
      <c r="C172" s="77">
        <v>4</v>
      </c>
      <c r="D172" s="77">
        <v>5</v>
      </c>
      <c r="E172" s="98">
        <v>3.65</v>
      </c>
      <c r="F172" s="77">
        <v>13</v>
      </c>
      <c r="G172" s="77">
        <v>13</v>
      </c>
      <c r="H172" s="77">
        <v>1</v>
      </c>
      <c r="I172" s="77">
        <v>0</v>
      </c>
      <c r="J172" s="77">
        <v>0</v>
      </c>
      <c r="K172" s="77">
        <v>0</v>
      </c>
      <c r="L172" s="98">
        <v>81.33</v>
      </c>
      <c r="M172" s="77">
        <v>100</v>
      </c>
      <c r="N172" s="77">
        <v>40</v>
      </c>
      <c r="O172" s="77">
        <v>33</v>
      </c>
      <c r="P172" s="77">
        <v>7</v>
      </c>
      <c r="Q172" s="77">
        <v>12</v>
      </c>
      <c r="R172" s="77">
        <v>0</v>
      </c>
      <c r="S172" s="77">
        <v>72</v>
      </c>
      <c r="T172" s="77">
        <v>352</v>
      </c>
      <c r="U172" s="77"/>
      <c r="V172" s="51">
        <f t="shared" si="88"/>
        <v>3.4090909090909087</v>
      </c>
      <c r="W172" s="7">
        <f>IF(V172&lt;LeagueRatings!$K$21,((LeagueRatings!$K$21-V172)/LeagueRatings!$K$21)*36,(LeagueRatings!$K$21-V172)*6.48)</f>
        <v>20.879967655558211</v>
      </c>
      <c r="X172" s="17">
        <v>-1.89</v>
      </c>
      <c r="Y172" s="17">
        <f t="shared" si="89"/>
        <v>1.9886363636363635</v>
      </c>
      <c r="Z172" s="7">
        <f>IF(Y172&lt;LeagueRatings!$K$19,((LeagueRatings!$K$19-Y172)/LeagueRatings!$K$19)*36,(LeagueRatings!$K$19-Y172)/LeagueRatings!$K$22)</f>
        <v>3.8984252847889218</v>
      </c>
      <c r="AA172" s="17">
        <v>-0.28000000000000003</v>
      </c>
      <c r="AB172" s="18">
        <f>+((LeagueRatings!$I$17-E172)*5)+9.5</f>
        <v>9.5429093316940943</v>
      </c>
      <c r="AC172" s="18">
        <f t="shared" si="90"/>
        <v>9.5429093316940943</v>
      </c>
      <c r="AD172" s="18">
        <f t="shared" si="91"/>
        <v>-1.1477929423337019</v>
      </c>
      <c r="AE172" s="4">
        <f t="shared" si="92"/>
        <v>6.2251163893603927</v>
      </c>
      <c r="AF172" s="42" t="s">
        <v>600</v>
      </c>
      <c r="AG172" s="59">
        <v>7</v>
      </c>
      <c r="AH172" s="5" t="s">
        <v>85</v>
      </c>
      <c r="AI172" s="5" t="s">
        <v>33</v>
      </c>
      <c r="AJ172" s="15">
        <f>+AO172*LeagueRatings!$K$27</f>
        <v>50.617283950617278</v>
      </c>
      <c r="AK172" s="73">
        <f>F172*LeagueRatings!$K$27</f>
        <v>8.0246913580246915</v>
      </c>
      <c r="AL172" s="73">
        <f>G172*LeagueRatings!$K$27</f>
        <v>8.0246913580246915</v>
      </c>
      <c r="AM172" s="73">
        <f>T172*LeagueRatings!$K$27</f>
        <v>217.28395061728395</v>
      </c>
      <c r="AO172" s="15">
        <f t="shared" si="93"/>
        <v>82</v>
      </c>
    </row>
    <row r="173" spans="1:41" x14ac:dyDescent="0.2">
      <c r="A173" s="42" t="s">
        <v>526</v>
      </c>
      <c r="B173" s="77" t="s">
        <v>256</v>
      </c>
      <c r="C173" s="77">
        <v>1</v>
      </c>
      <c r="D173" s="77">
        <v>2</v>
      </c>
      <c r="E173" s="98">
        <v>6.65</v>
      </c>
      <c r="F173" s="77">
        <v>20</v>
      </c>
      <c r="G173" s="77">
        <v>0</v>
      </c>
      <c r="H173" s="77">
        <v>0</v>
      </c>
      <c r="I173" s="77">
        <v>0</v>
      </c>
      <c r="J173" s="77">
        <v>0</v>
      </c>
      <c r="K173" s="77">
        <v>0</v>
      </c>
      <c r="L173" s="98">
        <v>23</v>
      </c>
      <c r="M173" s="77">
        <v>24</v>
      </c>
      <c r="N173" s="77">
        <v>17</v>
      </c>
      <c r="O173" s="77">
        <v>17</v>
      </c>
      <c r="P173" s="77">
        <v>1</v>
      </c>
      <c r="Q173" s="77">
        <v>14</v>
      </c>
      <c r="R173" s="77">
        <v>5</v>
      </c>
      <c r="S173" s="77">
        <v>16</v>
      </c>
      <c r="T173" s="77">
        <v>105</v>
      </c>
      <c r="U173" s="77"/>
      <c r="V173" s="51">
        <f t="shared" si="88"/>
        <v>9</v>
      </c>
      <c r="W173" s="7">
        <f>IF(V173&lt;LeagueRatings!$K$21,((LeagueRatings!$K$21-V173)/LeagueRatings!$K$21)*36,(LeagueRatings!$K$21-V173)*6.48)</f>
        <v>-5.722709917808225</v>
      </c>
      <c r="X173" s="17">
        <v>0.54</v>
      </c>
      <c r="Y173" s="17">
        <f t="shared" si="89"/>
        <v>1</v>
      </c>
      <c r="Z173" s="7">
        <f>IF(Y173&lt;LeagueRatings!$K$19,((LeagueRatings!$K$19-Y173)/LeagueRatings!$K$19)*36,(LeagueRatings!$K$19-Y173)/LeagueRatings!$K$22)</f>
        <v>19.857493857493857</v>
      </c>
      <c r="AA173" s="17">
        <v>-1.59</v>
      </c>
      <c r="AB173" s="18">
        <f>+((LeagueRatings!$I$17-E173)*5)+9.5</f>
        <v>-5.4570906683059075</v>
      </c>
      <c r="AC173" s="18">
        <f t="shared" si="90"/>
        <v>4</v>
      </c>
      <c r="AD173" s="18">
        <f t="shared" si="91"/>
        <v>-0.21739130434782594</v>
      </c>
      <c r="AE173" s="4">
        <f t="shared" si="92"/>
        <v>2.732608695652174</v>
      </c>
      <c r="AF173" s="42" t="s">
        <v>526</v>
      </c>
      <c r="AG173" s="59">
        <v>3</v>
      </c>
      <c r="AH173" s="5" t="s">
        <v>47</v>
      </c>
      <c r="AI173" s="5" t="s">
        <v>87</v>
      </c>
      <c r="AJ173" s="15">
        <f>+AO173*LeagueRatings!$K$27</f>
        <v>14.19753086419753</v>
      </c>
      <c r="AK173" s="73">
        <f>F173*LeagueRatings!$K$27</f>
        <v>12.345679012345679</v>
      </c>
      <c r="AL173" s="73">
        <f>G173*LeagueRatings!$K$27</f>
        <v>0</v>
      </c>
      <c r="AM173" s="73">
        <f>T173*LeagueRatings!$K$27</f>
        <v>64.81481481481481</v>
      </c>
      <c r="AO173" s="15">
        <f t="shared" si="93"/>
        <v>23</v>
      </c>
    </row>
    <row r="174" spans="1:41" x14ac:dyDescent="0.2">
      <c r="A174" s="42" t="s">
        <v>601</v>
      </c>
      <c r="B174" s="77" t="s">
        <v>256</v>
      </c>
      <c r="C174" s="77">
        <v>2</v>
      </c>
      <c r="D174" s="77">
        <v>3</v>
      </c>
      <c r="E174" s="98">
        <v>2.04</v>
      </c>
      <c r="F174" s="77">
        <v>66</v>
      </c>
      <c r="G174" s="77">
        <v>0</v>
      </c>
      <c r="H174" s="77">
        <v>0</v>
      </c>
      <c r="I174" s="77">
        <v>0</v>
      </c>
      <c r="J174" s="77">
        <v>39</v>
      </c>
      <c r="K174" s="77">
        <v>43</v>
      </c>
      <c r="L174" s="98">
        <v>66.33</v>
      </c>
      <c r="M174" s="77">
        <v>45</v>
      </c>
      <c r="N174" s="77">
        <v>15</v>
      </c>
      <c r="O174" s="77">
        <v>15</v>
      </c>
      <c r="P174" s="77">
        <v>2</v>
      </c>
      <c r="Q174" s="77">
        <v>15</v>
      </c>
      <c r="R174" s="77">
        <v>1</v>
      </c>
      <c r="S174" s="77">
        <v>63</v>
      </c>
      <c r="T174" s="77">
        <v>259</v>
      </c>
      <c r="U174" s="77"/>
      <c r="V174" s="51">
        <f t="shared" si="88"/>
        <v>5.4263565891472867</v>
      </c>
      <c r="W174" s="7">
        <f>IF(V174&lt;LeagueRatings!$K$21,((LeagueRatings!$K$21-V174)/LeagueRatings!$K$21)*36,(LeagueRatings!$K$21-V174)*6.48)</f>
        <v>11.932971772154662</v>
      </c>
      <c r="X174" s="17">
        <v>-1.01</v>
      </c>
      <c r="Y174" s="17">
        <f t="shared" si="89"/>
        <v>0.77519379844961245</v>
      </c>
      <c r="Z174" s="7">
        <f>IF(Y174&lt;LeagueRatings!$K$19,((LeagueRatings!$K$19-Y174)/LeagueRatings!$K$19)*36,(LeagueRatings!$K$19-Y174)/LeagueRatings!$K$22)</f>
        <v>23.486429346894461</v>
      </c>
      <c r="AA174" s="17">
        <v>-1.88</v>
      </c>
      <c r="AB174" s="18">
        <f>+((LeagueRatings!$I$17-E174)*5)+9.5</f>
        <v>17.592909331694095</v>
      </c>
      <c r="AC174" s="18">
        <f t="shared" si="90"/>
        <v>17.592909331694095</v>
      </c>
      <c r="AD174" s="18">
        <f t="shared" si="91"/>
        <v>2.1810176390773406</v>
      </c>
      <c r="AE174" s="4">
        <f t="shared" si="92"/>
        <v>16.883926970771434</v>
      </c>
      <c r="AF174" s="42" t="s">
        <v>601</v>
      </c>
      <c r="AG174" s="59">
        <v>17</v>
      </c>
      <c r="AH174" s="5" t="s">
        <v>52</v>
      </c>
      <c r="AI174" s="5" t="s">
        <v>36</v>
      </c>
      <c r="AJ174" s="15">
        <f>+AO174*LeagueRatings!$K$27</f>
        <v>41.358024691358025</v>
      </c>
      <c r="AK174" s="73">
        <f>F174*LeagueRatings!$K$27</f>
        <v>40.74074074074074</v>
      </c>
      <c r="AL174" s="73">
        <f>G174*LeagueRatings!$K$27</f>
        <v>0</v>
      </c>
      <c r="AM174" s="73">
        <f>T174*LeagueRatings!$K$27</f>
        <v>159.87654320987653</v>
      </c>
      <c r="AO174" s="15">
        <f t="shared" si="93"/>
        <v>67</v>
      </c>
    </row>
    <row r="175" spans="1:41" x14ac:dyDescent="0.2">
      <c r="A175" s="42" t="s">
        <v>825</v>
      </c>
      <c r="B175" s="77" t="s">
        <v>256</v>
      </c>
      <c r="C175" s="77">
        <v>4</v>
      </c>
      <c r="D175" s="77">
        <v>2</v>
      </c>
      <c r="E175" s="98">
        <v>2.83</v>
      </c>
      <c r="F175" s="77">
        <v>9</v>
      </c>
      <c r="G175" s="77">
        <v>9</v>
      </c>
      <c r="H175" s="77">
        <v>0</v>
      </c>
      <c r="I175" s="77">
        <v>0</v>
      </c>
      <c r="J175" s="77">
        <v>0</v>
      </c>
      <c r="K175" s="77">
        <v>0</v>
      </c>
      <c r="L175" s="98">
        <v>57.33</v>
      </c>
      <c r="M175" s="77">
        <v>48</v>
      </c>
      <c r="N175" s="77">
        <v>20</v>
      </c>
      <c r="O175" s="77">
        <v>18</v>
      </c>
      <c r="P175" s="77">
        <v>5</v>
      </c>
      <c r="Q175" s="77">
        <v>17</v>
      </c>
      <c r="R175" s="77">
        <v>1</v>
      </c>
      <c r="S175" s="77">
        <v>38</v>
      </c>
      <c r="T175" s="77">
        <v>230</v>
      </c>
      <c r="U175" s="77"/>
      <c r="V175" s="51">
        <f t="shared" si="88"/>
        <v>6.9868995633187767</v>
      </c>
      <c r="W175" s="7">
        <f>IF(V175&lt;LeagueRatings!$K$21,((LeagueRatings!$K$21-V175)/LeagueRatings!$K$21)*36,(LeagueRatings!$K$21-V175)*6.48)</f>
        <v>5.0116367671411277</v>
      </c>
      <c r="X175" s="17">
        <v>-0.4</v>
      </c>
      <c r="Y175" s="17">
        <f t="shared" si="89"/>
        <v>2.1834061135371177</v>
      </c>
      <c r="Z175" s="7">
        <f>IF(Y175&lt;LeagueRatings!$K$19,((LeagueRatings!$K$19-Y175)/LeagueRatings!$K$19)*36,(LeagueRatings!$K$19-Y175)/LeagueRatings!$K$22)</f>
        <v>0.75435340064161316</v>
      </c>
      <c r="AA175" s="17">
        <v>-7.0000000000000007E-2</v>
      </c>
      <c r="AB175" s="18">
        <f>+((LeagueRatings!$I$17-E175)*5)+9.5</f>
        <v>13.642909331694094</v>
      </c>
      <c r="AC175" s="18">
        <f t="shared" ref="AC175" si="94">IF(AB175&lt;4,4,AB175)</f>
        <v>13.642909331694094</v>
      </c>
      <c r="AD175" s="18">
        <f t="shared" si="91"/>
        <v>1.0691941391941391</v>
      </c>
      <c r="AE175" s="4">
        <f t="shared" ref="AE175" si="95">+X175+AA175+AC175+AD175</f>
        <v>14.242103470888232</v>
      </c>
      <c r="AF175" s="42" t="s">
        <v>825</v>
      </c>
      <c r="AG175" s="59">
        <v>14</v>
      </c>
      <c r="AH175" s="5" t="s">
        <v>51</v>
      </c>
      <c r="AI175" s="5" t="s">
        <v>62</v>
      </c>
      <c r="AJ175" s="15">
        <f>+AO175*LeagueRatings!$K$27</f>
        <v>35.802469135802468</v>
      </c>
      <c r="AK175" s="73">
        <f>F175*LeagueRatings!$K$27</f>
        <v>5.5555555555555554</v>
      </c>
      <c r="AL175" s="73">
        <f>G175*LeagueRatings!$K$27</f>
        <v>5.5555555555555554</v>
      </c>
      <c r="AM175" s="73">
        <f>T175*LeagueRatings!$K$27</f>
        <v>141.97530864197529</v>
      </c>
      <c r="AO175" s="15">
        <f t="shared" si="93"/>
        <v>58</v>
      </c>
    </row>
    <row r="176" spans="1:41" s="29" customFormat="1" x14ac:dyDescent="0.2">
      <c r="A176" s="127"/>
      <c r="B176" s="128"/>
      <c r="C176" s="128"/>
      <c r="D176" s="128"/>
      <c r="E176" s="129"/>
      <c r="F176" s="128"/>
      <c r="G176" s="128"/>
      <c r="H176" s="9"/>
      <c r="I176" s="9"/>
      <c r="J176" s="128"/>
      <c r="K176" s="128"/>
      <c r="L176" s="129"/>
      <c r="M176" s="128"/>
      <c r="N176" s="128"/>
      <c r="O176" s="128"/>
      <c r="P176" s="128"/>
      <c r="Q176" s="128"/>
      <c r="R176" s="9"/>
      <c r="S176" s="128"/>
      <c r="T176" s="9"/>
      <c r="U176" s="9"/>
      <c r="V176" s="53"/>
      <c r="W176" s="54"/>
      <c r="X176" s="55"/>
      <c r="Y176" s="55"/>
      <c r="Z176" s="54"/>
      <c r="AA176" s="55"/>
      <c r="AB176" s="56"/>
      <c r="AC176" s="56"/>
      <c r="AD176" s="56"/>
      <c r="AE176" s="57"/>
      <c r="AF176" s="127"/>
      <c r="AG176" s="132"/>
      <c r="AH176" s="10"/>
      <c r="AI176" s="10"/>
      <c r="AJ176" s="15"/>
      <c r="AK176" s="73"/>
      <c r="AL176" s="73"/>
      <c r="AM176" s="73"/>
      <c r="AO176" s="15"/>
    </row>
    <row r="177" spans="1:41" s="125" customFormat="1" x14ac:dyDescent="0.2">
      <c r="A177" s="70" t="s">
        <v>151</v>
      </c>
      <c r="B177" s="71" t="s">
        <v>245</v>
      </c>
      <c r="C177" s="72" t="s">
        <v>105</v>
      </c>
      <c r="D177" s="71" t="s">
        <v>106</v>
      </c>
      <c r="E177" s="72" t="s">
        <v>107</v>
      </c>
      <c r="F177" s="71" t="s">
        <v>153</v>
      </c>
      <c r="G177" s="71" t="s">
        <v>108</v>
      </c>
      <c r="H177" s="71" t="s">
        <v>109</v>
      </c>
      <c r="I177" s="73" t="s">
        <v>434</v>
      </c>
      <c r="J177" s="73" t="s">
        <v>110</v>
      </c>
      <c r="K177" s="73" t="s">
        <v>246</v>
      </c>
      <c r="L177" s="72" t="s">
        <v>111</v>
      </c>
      <c r="M177" s="71" t="s">
        <v>112</v>
      </c>
      <c r="N177" s="71" t="s">
        <v>113</v>
      </c>
      <c r="O177" s="71" t="s">
        <v>114</v>
      </c>
      <c r="P177" s="71" t="s">
        <v>115</v>
      </c>
      <c r="Q177" s="71" t="s">
        <v>116</v>
      </c>
      <c r="R177" s="71" t="s">
        <v>118</v>
      </c>
      <c r="S177" s="71" t="s">
        <v>117</v>
      </c>
      <c r="T177" s="71" t="s">
        <v>156</v>
      </c>
      <c r="U177" s="71"/>
      <c r="V177" s="118" t="s">
        <v>2</v>
      </c>
      <c r="W177" s="119" t="s">
        <v>3</v>
      </c>
      <c r="X177" s="120" t="s">
        <v>4</v>
      </c>
      <c r="Y177" s="121" t="s">
        <v>5</v>
      </c>
      <c r="Z177" s="119" t="s">
        <v>6</v>
      </c>
      <c r="AA177" s="120" t="s">
        <v>7</v>
      </c>
      <c r="AB177" s="122" t="s">
        <v>8</v>
      </c>
      <c r="AC177" s="122" t="s">
        <v>101</v>
      </c>
      <c r="AD177" s="122" t="s">
        <v>9</v>
      </c>
      <c r="AE177" s="133" t="s">
        <v>10</v>
      </c>
      <c r="AF177" s="70" t="s">
        <v>151</v>
      </c>
      <c r="AG177" s="8" t="s">
        <v>11</v>
      </c>
      <c r="AH177" s="8" t="s">
        <v>12</v>
      </c>
      <c r="AI177" s="8" t="s">
        <v>13</v>
      </c>
      <c r="AJ177" s="15"/>
      <c r="AK177" s="73"/>
      <c r="AL177" s="73"/>
      <c r="AM177" s="73"/>
      <c r="AO177" s="15"/>
    </row>
    <row r="178" spans="1:41" s="29" customFormat="1" x14ac:dyDescent="0.2">
      <c r="A178" s="70"/>
      <c r="B178" s="71"/>
      <c r="C178" s="72"/>
      <c r="D178" s="71"/>
      <c r="E178" s="72"/>
      <c r="F178" s="71"/>
      <c r="G178" s="71"/>
      <c r="H178" s="71"/>
      <c r="I178" s="73"/>
      <c r="J178" s="73"/>
      <c r="K178" s="73"/>
      <c r="L178" s="72"/>
      <c r="M178" s="71"/>
      <c r="N178" s="71"/>
      <c r="O178" s="71"/>
      <c r="P178" s="71"/>
      <c r="Q178" s="71"/>
      <c r="R178" s="71"/>
      <c r="S178" s="71"/>
      <c r="T178" s="71"/>
      <c r="U178" s="71"/>
      <c r="V178" s="53"/>
      <c r="W178" s="54"/>
      <c r="X178" s="55"/>
      <c r="Y178" s="55"/>
      <c r="Z178" s="54"/>
      <c r="AA178" s="55"/>
      <c r="AB178" s="56"/>
      <c r="AC178" s="56"/>
      <c r="AD178" s="56"/>
      <c r="AE178" s="57"/>
      <c r="AF178" s="70"/>
      <c r="AG178" s="132"/>
      <c r="AH178" s="10"/>
      <c r="AI178" s="10"/>
      <c r="AJ178" s="15"/>
      <c r="AK178" s="73"/>
      <c r="AL178" s="73"/>
      <c r="AM178" s="73"/>
      <c r="AO178" s="15"/>
    </row>
    <row r="179" spans="1:41" x14ac:dyDescent="0.2">
      <c r="A179" s="42" t="s">
        <v>579</v>
      </c>
      <c r="B179" s="77" t="s">
        <v>257</v>
      </c>
      <c r="C179" s="77">
        <v>0</v>
      </c>
      <c r="D179" s="77">
        <v>1</v>
      </c>
      <c r="E179" s="98">
        <v>4.09</v>
      </c>
      <c r="F179" s="77">
        <v>13</v>
      </c>
      <c r="G179" s="77">
        <v>0</v>
      </c>
      <c r="H179" s="77">
        <v>0</v>
      </c>
      <c r="I179" s="77">
        <v>0</v>
      </c>
      <c r="J179" s="77">
        <v>0</v>
      </c>
      <c r="K179" s="77">
        <v>0</v>
      </c>
      <c r="L179" s="98">
        <v>11</v>
      </c>
      <c r="M179" s="77">
        <v>9</v>
      </c>
      <c r="N179" s="77">
        <v>5</v>
      </c>
      <c r="O179" s="77">
        <v>5</v>
      </c>
      <c r="P179" s="77">
        <v>0</v>
      </c>
      <c r="Q179" s="77">
        <v>6</v>
      </c>
      <c r="R179" s="77">
        <v>0</v>
      </c>
      <c r="S179" s="77">
        <v>12</v>
      </c>
      <c r="T179" s="77">
        <v>47</v>
      </c>
      <c r="U179" s="77"/>
      <c r="V179" s="51">
        <f t="shared" ref="V179:V193" si="96">+(Q179-R179)/(T179-R179)*100</f>
        <v>12.76595744680851</v>
      </c>
      <c r="W179" s="7">
        <f>IF(V179&lt;LeagueRatings!$K$21,((LeagueRatings!$K$21-V179)/LeagueRatings!$K$21)*36,(LeagueRatings!$K$21-V179)*6.48)</f>
        <v>-30.126114173127373</v>
      </c>
      <c r="X179" s="17">
        <v>4.18</v>
      </c>
      <c r="Y179" s="17">
        <f t="shared" ref="Y179:Y193" si="97">(P179/(T179-R179))*100</f>
        <v>0</v>
      </c>
      <c r="Z179" s="7">
        <f>IF(Y179&lt;LeagueRatings!$K$19,((LeagueRatings!$K$19-Y179)/LeagueRatings!$K$19)*36,(LeagueRatings!$K$19-Y179)/LeagueRatings!$K$22)</f>
        <v>36</v>
      </c>
      <c r="AA179" s="17">
        <v>-3.26</v>
      </c>
      <c r="AB179" s="18">
        <f>+((LeagueRatings!$I$17-E179)*5)+9.5</f>
        <v>7.342909331694095</v>
      </c>
      <c r="AC179" s="18">
        <f t="shared" ref="AC179" si="98">IF(AB179&lt;4,4,AB179)</f>
        <v>7.342909331694095</v>
      </c>
      <c r="AD179" s="18">
        <f t="shared" ref="AD179:AD193" si="99">IF(M179&lt;L179,((1-(M179/L179))*7)-0.07,(1-(M179/L179))*5)</f>
        <v>1.2027272727272724</v>
      </c>
      <c r="AE179" s="4">
        <f t="shared" ref="AE179" si="100">+X179+AA179+AC179+AD179</f>
        <v>9.465636604421368</v>
      </c>
      <c r="AF179" s="42" t="s">
        <v>579</v>
      </c>
      <c r="AG179" s="59">
        <v>10</v>
      </c>
      <c r="AH179" s="5" t="s">
        <v>94</v>
      </c>
      <c r="AI179" s="5" t="s">
        <v>30</v>
      </c>
      <c r="AJ179" s="15">
        <f>+AO179*LeagueRatings!$K$27</f>
        <v>6.7901234567901234</v>
      </c>
      <c r="AK179" s="73">
        <f>F179*LeagueRatings!$K$27</f>
        <v>8.0246913580246915</v>
      </c>
      <c r="AL179" s="73">
        <f>G179*LeagueRatings!$K$27</f>
        <v>0</v>
      </c>
      <c r="AM179" s="73">
        <f>T179*LeagueRatings!$K$27</f>
        <v>29.012345679012345</v>
      </c>
      <c r="AO179" s="15">
        <f t="shared" ref="AO179:AO193" si="101">ROUNDUP(L179,0)</f>
        <v>11</v>
      </c>
    </row>
    <row r="180" spans="1:41" x14ac:dyDescent="0.2">
      <c r="A180" s="42" t="s">
        <v>625</v>
      </c>
      <c r="B180" s="77" t="s">
        <v>257</v>
      </c>
      <c r="C180" s="77">
        <v>11</v>
      </c>
      <c r="D180" s="77">
        <v>5</v>
      </c>
      <c r="E180" s="98">
        <v>3.65</v>
      </c>
      <c r="F180" s="77">
        <v>22</v>
      </c>
      <c r="G180" s="77">
        <v>22</v>
      </c>
      <c r="H180" s="77">
        <v>0</v>
      </c>
      <c r="I180" s="77">
        <v>0</v>
      </c>
      <c r="J180" s="77">
        <v>0</v>
      </c>
      <c r="K180" s="77">
        <v>0</v>
      </c>
      <c r="L180" s="98">
        <v>138</v>
      </c>
      <c r="M180" s="77">
        <v>127</v>
      </c>
      <c r="N180" s="77">
        <v>58</v>
      </c>
      <c r="O180" s="77">
        <v>56</v>
      </c>
      <c r="P180" s="77">
        <v>11</v>
      </c>
      <c r="Q180" s="77">
        <v>40</v>
      </c>
      <c r="R180" s="77">
        <v>1</v>
      </c>
      <c r="S180" s="77">
        <v>138</v>
      </c>
      <c r="T180" s="77">
        <v>571</v>
      </c>
      <c r="U180" s="77"/>
      <c r="V180" s="51">
        <f t="shared" si="96"/>
        <v>6.8421052631578956</v>
      </c>
      <c r="W180" s="7">
        <f>IF(V180&lt;LeagueRatings!$K$21,((LeagueRatings!$K$21-V180)/LeagueRatings!$K$21)*36,(LeagueRatings!$K$21-V180)*6.48)</f>
        <v>5.6538298209799729</v>
      </c>
      <c r="X180" s="17">
        <v>-0.48</v>
      </c>
      <c r="Y180" s="17">
        <f t="shared" si="97"/>
        <v>1.9298245614035088</v>
      </c>
      <c r="Z180" s="7">
        <f>IF(Y180&lt;LeagueRatings!$K$19,((LeagueRatings!$K$19-Y180)/LeagueRatings!$K$19)*36,(LeagueRatings!$K$19-Y180)/LeagueRatings!$K$22)</f>
        <v>4.8477951635846361</v>
      </c>
      <c r="AA180" s="17">
        <v>-0.35</v>
      </c>
      <c r="AB180" s="18">
        <f>+((LeagueRatings!$I$17-E180)*5)+9.5</f>
        <v>9.5429093316940943</v>
      </c>
      <c r="AC180" s="18">
        <f t="shared" ref="AC180:AC192" si="102">IF(AB180&lt;4,4,AB180)</f>
        <v>9.5429093316940943</v>
      </c>
      <c r="AD180" s="18">
        <f t="shared" si="99"/>
        <v>0.48797101449275376</v>
      </c>
      <c r="AE180" s="4">
        <f t="shared" ref="AE180:AE192" si="103">+X180+AA180+AC180+AD180</f>
        <v>9.2008803461868478</v>
      </c>
      <c r="AF180" s="42" t="s">
        <v>625</v>
      </c>
      <c r="AG180" s="59">
        <v>10</v>
      </c>
      <c r="AH180" s="5" t="s">
        <v>41</v>
      </c>
      <c r="AI180" s="5" t="s">
        <v>51</v>
      </c>
      <c r="AJ180" s="15">
        <f>+AO180*LeagueRatings!$K$27</f>
        <v>85.185185185185176</v>
      </c>
      <c r="AK180" s="73">
        <f>F180*LeagueRatings!$K$27</f>
        <v>13.580246913580247</v>
      </c>
      <c r="AL180" s="73">
        <f>G180*LeagueRatings!$K$27</f>
        <v>13.580246913580247</v>
      </c>
      <c r="AM180" s="73">
        <f>T180*LeagueRatings!$K$27</f>
        <v>352.46913580246911</v>
      </c>
      <c r="AO180" s="15">
        <f t="shared" si="101"/>
        <v>138</v>
      </c>
    </row>
    <row r="181" spans="1:41" x14ac:dyDescent="0.2">
      <c r="A181" s="42" t="s">
        <v>619</v>
      </c>
      <c r="B181" s="77" t="s">
        <v>257</v>
      </c>
      <c r="C181" s="77">
        <v>3</v>
      </c>
      <c r="D181" s="77">
        <v>4</v>
      </c>
      <c r="E181" s="98">
        <v>4.8899999999999997</v>
      </c>
      <c r="F181" s="77">
        <v>16</v>
      </c>
      <c r="G181" s="77">
        <v>10</v>
      </c>
      <c r="H181" s="77">
        <v>0</v>
      </c>
      <c r="I181" s="77">
        <v>0</v>
      </c>
      <c r="J181" s="77">
        <v>0</v>
      </c>
      <c r="K181" s="77">
        <v>0</v>
      </c>
      <c r="L181" s="98">
        <v>70</v>
      </c>
      <c r="M181" s="77">
        <v>82</v>
      </c>
      <c r="N181" s="77">
        <v>41</v>
      </c>
      <c r="O181" s="77">
        <v>38</v>
      </c>
      <c r="P181" s="77">
        <v>2</v>
      </c>
      <c r="Q181" s="77">
        <v>18</v>
      </c>
      <c r="R181" s="77">
        <v>2</v>
      </c>
      <c r="S181" s="77">
        <v>46</v>
      </c>
      <c r="T181" s="77">
        <v>309</v>
      </c>
      <c r="U181" s="77"/>
      <c r="V181" s="51">
        <f t="shared" si="96"/>
        <v>5.2117263843648214</v>
      </c>
      <c r="W181" s="7">
        <f>IF(V181&lt;LeagueRatings!$K$21,((LeagueRatings!$K$21-V181)/LeagueRatings!$K$21)*36,(LeagueRatings!$K$21-V181)*6.48)</f>
        <v>12.884901692753475</v>
      </c>
      <c r="X181" s="17">
        <v>-1.1000000000000001</v>
      </c>
      <c r="Y181" s="17">
        <f t="shared" si="97"/>
        <v>0.65146579804560267</v>
      </c>
      <c r="Z181" s="7">
        <f>IF(Y181&lt;LeagueRatings!$K$19,((LeagueRatings!$K$19-Y181)/LeagueRatings!$K$19)*36,(LeagueRatings!$K$19-Y181)/LeagueRatings!$K$22)</f>
        <v>25.483709353416192</v>
      </c>
      <c r="AA181" s="17">
        <v>-2.08</v>
      </c>
      <c r="AB181" s="18">
        <f>+((LeagueRatings!$I$17-E181)*5)+9.5</f>
        <v>3.342909331694095</v>
      </c>
      <c r="AC181" s="18">
        <f t="shared" si="102"/>
        <v>4</v>
      </c>
      <c r="AD181" s="18">
        <f t="shared" si="99"/>
        <v>-0.85714285714285743</v>
      </c>
      <c r="AE181" s="4">
        <f t="shared" si="103"/>
        <v>-3.7142857142857588E-2</v>
      </c>
      <c r="AF181" s="42" t="s">
        <v>619</v>
      </c>
      <c r="AG181" s="59">
        <v>1</v>
      </c>
      <c r="AH181" s="5" t="s">
        <v>24</v>
      </c>
      <c r="AI181" s="5" t="s">
        <v>100</v>
      </c>
      <c r="AJ181" s="15">
        <f>+AO181*LeagueRatings!$K$27</f>
        <v>43.209876543209873</v>
      </c>
      <c r="AK181" s="73">
        <f>F181*LeagueRatings!$K$27</f>
        <v>9.8765432098765427</v>
      </c>
      <c r="AL181" s="73">
        <f>G181*LeagueRatings!$K$27</f>
        <v>6.1728395061728394</v>
      </c>
      <c r="AM181" s="73">
        <f>T181*LeagueRatings!$K$27</f>
        <v>190.74074074074073</v>
      </c>
      <c r="AO181" s="15">
        <f t="shared" si="101"/>
        <v>70</v>
      </c>
    </row>
    <row r="182" spans="1:41" x14ac:dyDescent="0.2">
      <c r="A182" s="42" t="s">
        <v>821</v>
      </c>
      <c r="B182" s="77" t="s">
        <v>257</v>
      </c>
      <c r="C182" s="77">
        <v>1</v>
      </c>
      <c r="D182" s="77">
        <v>1</v>
      </c>
      <c r="E182" s="98">
        <v>10.130000000000001</v>
      </c>
      <c r="F182" s="77">
        <v>14</v>
      </c>
      <c r="G182" s="77">
        <v>0</v>
      </c>
      <c r="H182" s="77">
        <v>0</v>
      </c>
      <c r="I182" s="77">
        <v>0</v>
      </c>
      <c r="J182" s="77">
        <v>0</v>
      </c>
      <c r="K182" s="77">
        <v>0</v>
      </c>
      <c r="L182" s="98">
        <v>10.67</v>
      </c>
      <c r="M182" s="77">
        <v>14</v>
      </c>
      <c r="N182" s="77">
        <v>12</v>
      </c>
      <c r="O182" s="77">
        <v>12</v>
      </c>
      <c r="P182" s="77">
        <v>3</v>
      </c>
      <c r="Q182" s="77">
        <v>5</v>
      </c>
      <c r="R182" s="77">
        <v>1</v>
      </c>
      <c r="S182" s="77">
        <v>10</v>
      </c>
      <c r="T182" s="77">
        <v>51</v>
      </c>
      <c r="U182" s="77"/>
      <c r="V182" s="51">
        <f t="shared" si="96"/>
        <v>8</v>
      </c>
      <c r="W182" s="7">
        <f>IF(V182&lt;LeagueRatings!$K$21,((LeagueRatings!$K$21-V182)/LeagueRatings!$K$21)*36,(LeagueRatings!$K$21-V182)*6.48)</f>
        <v>0.51832409837658799</v>
      </c>
      <c r="X182" s="17">
        <v>-0.08</v>
      </c>
      <c r="Y182" s="17">
        <f t="shared" si="97"/>
        <v>6</v>
      </c>
      <c r="Z182" s="7">
        <f>IF(Y182&lt;LeagueRatings!$K$19,((LeagueRatings!$K$19-Y182)/LeagueRatings!$K$19)*36,(LeagueRatings!$K$19-Y182)/LeagueRatings!$K$22)</f>
        <v>-30.921348314606742</v>
      </c>
      <c r="AA182" s="17">
        <v>3.93</v>
      </c>
      <c r="AB182" s="18">
        <f>+((LeagueRatings!$I$17-E182)*5)+9.5</f>
        <v>-22.857090668305908</v>
      </c>
      <c r="AC182" s="18">
        <f t="shared" si="102"/>
        <v>4</v>
      </c>
      <c r="AD182" s="18">
        <f t="shared" si="99"/>
        <v>-1.560449859418932</v>
      </c>
      <c r="AE182" s="4">
        <f t="shared" si="103"/>
        <v>6.2895501405810679</v>
      </c>
      <c r="AF182" s="42" t="s">
        <v>821</v>
      </c>
      <c r="AG182" s="59">
        <v>7</v>
      </c>
      <c r="AH182" s="5" t="s">
        <v>62</v>
      </c>
      <c r="AI182" s="5" t="s">
        <v>283</v>
      </c>
      <c r="AJ182" s="15">
        <f>+AO182*LeagueRatings!$K$27</f>
        <v>6.7901234567901234</v>
      </c>
      <c r="AK182" s="73">
        <f>F182*LeagueRatings!$K$27</f>
        <v>8.6419753086419746</v>
      </c>
      <c r="AL182" s="73">
        <f>G182*LeagueRatings!$K$27</f>
        <v>0</v>
      </c>
      <c r="AM182" s="73">
        <f>T182*LeagueRatings!$K$27</f>
        <v>31.481481481481481</v>
      </c>
      <c r="AO182" s="15">
        <f t="shared" si="101"/>
        <v>11</v>
      </c>
    </row>
    <row r="183" spans="1:41" x14ac:dyDescent="0.2">
      <c r="A183" s="42" t="s">
        <v>627</v>
      </c>
      <c r="B183" s="77" t="s">
        <v>257</v>
      </c>
      <c r="C183" s="77">
        <v>2</v>
      </c>
      <c r="D183" s="77">
        <v>2</v>
      </c>
      <c r="E183" s="98">
        <v>3.19</v>
      </c>
      <c r="F183" s="77">
        <v>44</v>
      </c>
      <c r="G183" s="77">
        <v>0</v>
      </c>
      <c r="H183" s="77">
        <v>0</v>
      </c>
      <c r="I183" s="77">
        <v>0</v>
      </c>
      <c r="J183" s="77">
        <v>1</v>
      </c>
      <c r="K183" s="77">
        <v>1</v>
      </c>
      <c r="L183" s="98">
        <v>62</v>
      </c>
      <c r="M183" s="77">
        <v>70</v>
      </c>
      <c r="N183" s="77">
        <v>24</v>
      </c>
      <c r="O183" s="77">
        <v>22</v>
      </c>
      <c r="P183" s="77">
        <v>6</v>
      </c>
      <c r="Q183" s="77">
        <v>23</v>
      </c>
      <c r="R183" s="77">
        <v>7</v>
      </c>
      <c r="S183" s="77">
        <v>38</v>
      </c>
      <c r="T183" s="77">
        <v>270</v>
      </c>
      <c r="U183" s="77"/>
      <c r="V183" s="51">
        <f t="shared" si="96"/>
        <v>6.083650190114068</v>
      </c>
      <c r="W183" s="7">
        <f>IF(V183&lt;LeagueRatings!$K$21,((LeagueRatings!$K$21-V183)/LeagueRatings!$K$21)*36,(LeagueRatings!$K$21-V183)*6.48)</f>
        <v>9.0177369569403716</v>
      </c>
      <c r="X183" s="17">
        <v>-0.74</v>
      </c>
      <c r="Y183" s="17">
        <f t="shared" si="97"/>
        <v>2.2813688212927756</v>
      </c>
      <c r="Z183" s="7">
        <f>IF(Y183&lt;LeagueRatings!$K$19,((LeagueRatings!$K$19-Y183)/LeagueRatings!$K$19)*36,(LeagueRatings!$K$19-Y183)/LeagueRatings!$K$22)</f>
        <v>-0.42021617464860955</v>
      </c>
      <c r="AA183" s="17">
        <v>0</v>
      </c>
      <c r="AB183" s="18">
        <f>+((LeagueRatings!$I$17-E183)*5)+9.5</f>
        <v>11.842909331694095</v>
      </c>
      <c r="AC183" s="18">
        <f t="shared" si="102"/>
        <v>11.842909331694095</v>
      </c>
      <c r="AD183" s="18">
        <f t="shared" si="99"/>
        <v>-0.64516129032258118</v>
      </c>
      <c r="AE183" s="4">
        <f t="shared" si="103"/>
        <v>10.457748041371513</v>
      </c>
      <c r="AF183" s="42" t="s">
        <v>627</v>
      </c>
      <c r="AG183" s="59">
        <v>11</v>
      </c>
      <c r="AH183" s="5" t="s">
        <v>67</v>
      </c>
      <c r="AI183" s="5" t="s">
        <v>48</v>
      </c>
      <c r="AJ183" s="15">
        <f>+AO183*LeagueRatings!$K$27</f>
        <v>38.271604938271601</v>
      </c>
      <c r="AK183" s="73">
        <f>F183*LeagueRatings!$K$27</f>
        <v>27.160493827160494</v>
      </c>
      <c r="AL183" s="73">
        <f>G183*LeagueRatings!$K$27</f>
        <v>0</v>
      </c>
      <c r="AM183" s="73">
        <f>T183*LeagueRatings!$K$27</f>
        <v>166.66666666666666</v>
      </c>
      <c r="AO183" s="15">
        <f t="shared" si="101"/>
        <v>62</v>
      </c>
    </row>
    <row r="184" spans="1:41" x14ac:dyDescent="0.2">
      <c r="A184" s="42" t="s">
        <v>631</v>
      </c>
      <c r="B184" s="77" t="s">
        <v>257</v>
      </c>
      <c r="C184" s="77">
        <v>7</v>
      </c>
      <c r="D184" s="77">
        <v>5</v>
      </c>
      <c r="E184" s="98">
        <v>1.96</v>
      </c>
      <c r="F184" s="77">
        <v>63</v>
      </c>
      <c r="G184" s="77">
        <v>0</v>
      </c>
      <c r="H184" s="77">
        <v>0</v>
      </c>
      <c r="I184" s="77">
        <v>0</v>
      </c>
      <c r="J184" s="77">
        <v>0</v>
      </c>
      <c r="K184" s="77">
        <v>2</v>
      </c>
      <c r="L184" s="98">
        <v>64.33</v>
      </c>
      <c r="M184" s="77">
        <v>51</v>
      </c>
      <c r="N184" s="77">
        <v>21</v>
      </c>
      <c r="O184" s="77">
        <v>14</v>
      </c>
      <c r="P184" s="77">
        <v>4</v>
      </c>
      <c r="Q184" s="77">
        <v>19</v>
      </c>
      <c r="R184" s="77">
        <v>5</v>
      </c>
      <c r="S184" s="77">
        <v>36</v>
      </c>
      <c r="T184" s="77">
        <v>256</v>
      </c>
      <c r="U184" s="77"/>
      <c r="V184" s="51">
        <f t="shared" si="96"/>
        <v>5.5776892430278879</v>
      </c>
      <c r="W184" s="7">
        <f>IF(V184&lt;LeagueRatings!$K$21,((LeagueRatings!$K$21-V184)/LeagueRatings!$K$21)*36,(LeagueRatings!$K$21-V184)*6.48)</f>
        <v>11.261779749864157</v>
      </c>
      <c r="X184" s="17">
        <v>-0.92</v>
      </c>
      <c r="Y184" s="17">
        <f t="shared" si="97"/>
        <v>1.593625498007968</v>
      </c>
      <c r="Z184" s="7">
        <f>IF(Y184&lt;LeagueRatings!$K$19,((LeagueRatings!$K$19-Y184)/LeagueRatings!$K$19)*36,(LeagueRatings!$K$19-Y184)/LeagueRatings!$K$22)</f>
        <v>10.274890609551965</v>
      </c>
      <c r="AA184" s="17">
        <v>-0.73</v>
      </c>
      <c r="AB184" s="18">
        <f>+((LeagueRatings!$I$17-E184)*5)+9.5</f>
        <v>17.992909331694094</v>
      </c>
      <c r="AC184" s="18">
        <f t="shared" si="102"/>
        <v>17.992909331694094</v>
      </c>
      <c r="AD184" s="18">
        <f t="shared" si="99"/>
        <v>1.3804896626768224</v>
      </c>
      <c r="AE184" s="4">
        <f t="shared" si="103"/>
        <v>17.723398994370918</v>
      </c>
      <c r="AF184" s="42" t="s">
        <v>631</v>
      </c>
      <c r="AG184" s="59">
        <v>18</v>
      </c>
      <c r="AH184" s="5" t="s">
        <v>63</v>
      </c>
      <c r="AI184" s="5" t="s">
        <v>70</v>
      </c>
      <c r="AJ184" s="15">
        <f>+AO184*LeagueRatings!$K$27</f>
        <v>40.123456790123456</v>
      </c>
      <c r="AK184" s="73">
        <f>F184*LeagueRatings!$K$27</f>
        <v>38.888888888888886</v>
      </c>
      <c r="AL184" s="73">
        <f>G184*LeagueRatings!$K$27</f>
        <v>0</v>
      </c>
      <c r="AM184" s="73">
        <f>T184*LeagueRatings!$K$27</f>
        <v>158.02469135802468</v>
      </c>
      <c r="AO184" s="15">
        <f t="shared" si="101"/>
        <v>65</v>
      </c>
    </row>
    <row r="185" spans="1:41" x14ac:dyDescent="0.2">
      <c r="A185" s="42" t="s">
        <v>624</v>
      </c>
      <c r="B185" s="77" t="s">
        <v>257</v>
      </c>
      <c r="C185" s="77">
        <v>7</v>
      </c>
      <c r="D185" s="77">
        <v>10</v>
      </c>
      <c r="E185" s="98">
        <v>3.38</v>
      </c>
      <c r="F185" s="77">
        <v>29</v>
      </c>
      <c r="G185" s="77">
        <v>29</v>
      </c>
      <c r="H185" s="77">
        <v>0</v>
      </c>
      <c r="I185" s="77">
        <v>0</v>
      </c>
      <c r="J185" s="77">
        <v>0</v>
      </c>
      <c r="K185" s="77">
        <v>0</v>
      </c>
      <c r="L185" s="98">
        <v>162.33000000000001</v>
      </c>
      <c r="M185" s="77">
        <v>130</v>
      </c>
      <c r="N185" s="77">
        <v>68</v>
      </c>
      <c r="O185" s="77">
        <v>61</v>
      </c>
      <c r="P185" s="77">
        <v>13</v>
      </c>
      <c r="Q185" s="77">
        <v>81</v>
      </c>
      <c r="R185" s="77">
        <v>3</v>
      </c>
      <c r="S185" s="77">
        <v>175</v>
      </c>
      <c r="T185" s="77">
        <v>691</v>
      </c>
      <c r="U185" s="77"/>
      <c r="V185" s="51">
        <f t="shared" si="96"/>
        <v>11.337209302325581</v>
      </c>
      <c r="W185" s="7">
        <f>IF(V185&lt;LeagueRatings!$K$21,((LeagueRatings!$K$21-V185)/LeagueRatings!$K$21)*36,(LeagueRatings!$K$21-V185)*6.48)</f>
        <v>-20.867826196877992</v>
      </c>
      <c r="X185" s="17">
        <v>2.5499999999999998</v>
      </c>
      <c r="Y185" s="17">
        <f t="shared" si="97"/>
        <v>1.88953488372093</v>
      </c>
      <c r="Z185" s="7">
        <f>IF(Y185&lt;LeagueRatings!$K$19,((LeagueRatings!$K$19-Y185)/LeagueRatings!$K$19)*36,(LeagueRatings!$K$19-Y185)/LeagueRatings!$K$22)</f>
        <v>5.4981715330552561</v>
      </c>
      <c r="AA185" s="17">
        <v>-0.35</v>
      </c>
      <c r="AB185" s="18">
        <f>+((LeagueRatings!$I$17-E185)*5)+9.5</f>
        <v>10.892909331694094</v>
      </c>
      <c r="AC185" s="18">
        <f t="shared" si="102"/>
        <v>10.892909331694094</v>
      </c>
      <c r="AD185" s="18">
        <f t="shared" si="99"/>
        <v>1.3241354031910306</v>
      </c>
      <c r="AE185" s="4">
        <f t="shared" si="103"/>
        <v>14.417044734885124</v>
      </c>
      <c r="AF185" s="42" t="s">
        <v>624</v>
      </c>
      <c r="AG185" s="59">
        <v>14</v>
      </c>
      <c r="AH185" s="5" t="s">
        <v>35</v>
      </c>
      <c r="AI185" s="5" t="s">
        <v>51</v>
      </c>
      <c r="AJ185" s="15">
        <f>+AO185*LeagueRatings!$K$27</f>
        <v>100.61728395061728</v>
      </c>
      <c r="AK185" s="73">
        <f>F185*LeagueRatings!$K$27</f>
        <v>17.901234567901234</v>
      </c>
      <c r="AL185" s="73">
        <f>G185*LeagueRatings!$K$27</f>
        <v>17.901234567901234</v>
      </c>
      <c r="AM185" s="73">
        <f>T185*LeagueRatings!$K$27</f>
        <v>426.54320987654319</v>
      </c>
      <c r="AO185" s="15">
        <f t="shared" si="101"/>
        <v>163</v>
      </c>
    </row>
    <row r="186" spans="1:41" x14ac:dyDescent="0.2">
      <c r="A186" s="42" t="s">
        <v>629</v>
      </c>
      <c r="B186" s="77" t="s">
        <v>257</v>
      </c>
      <c r="C186" s="77">
        <v>7</v>
      </c>
      <c r="D186" s="77">
        <v>6</v>
      </c>
      <c r="E186" s="98">
        <v>3.91</v>
      </c>
      <c r="F186" s="77">
        <v>21</v>
      </c>
      <c r="G186" s="77">
        <v>21</v>
      </c>
      <c r="H186" s="77">
        <v>0</v>
      </c>
      <c r="I186" s="77">
        <v>0</v>
      </c>
      <c r="J186" s="77">
        <v>0</v>
      </c>
      <c r="K186" s="77">
        <v>0</v>
      </c>
      <c r="L186" s="98">
        <v>131.33000000000001</v>
      </c>
      <c r="M186" s="77">
        <v>127</v>
      </c>
      <c r="N186" s="77">
        <v>63</v>
      </c>
      <c r="O186" s="77">
        <v>57</v>
      </c>
      <c r="P186" s="77">
        <v>16</v>
      </c>
      <c r="Q186" s="77">
        <v>40</v>
      </c>
      <c r="R186" s="77">
        <v>2</v>
      </c>
      <c r="S186" s="77">
        <v>89</v>
      </c>
      <c r="T186" s="77">
        <v>548</v>
      </c>
      <c r="U186" s="77"/>
      <c r="V186" s="51">
        <f t="shared" si="96"/>
        <v>6.9597069597069599</v>
      </c>
      <c r="W186" s="7">
        <f>IF(V186&lt;LeagueRatings!$K$21,((LeagueRatings!$K$21-V186)/LeagueRatings!$K$21)*36,(LeagueRatings!$K$21-V186)*6.48)</f>
        <v>5.1322416606756018</v>
      </c>
      <c r="X186" s="17">
        <v>-0.4</v>
      </c>
      <c r="Y186" s="17">
        <f t="shared" si="97"/>
        <v>2.9304029304029302</v>
      </c>
      <c r="Z186" s="7">
        <f>IF(Y186&lt;LeagueRatings!$K$19,((LeagueRatings!$K$19-Y186)/LeagueRatings!$K$19)*36,(LeagueRatings!$K$19-Y186)/LeagueRatings!$K$22)</f>
        <v>-5.7437543729678548</v>
      </c>
      <c r="AA186" s="17">
        <v>0.51</v>
      </c>
      <c r="AB186" s="18">
        <f>+((LeagueRatings!$I$17-E186)*5)+9.5</f>
        <v>8.2429093316940936</v>
      </c>
      <c r="AC186" s="18">
        <f t="shared" si="102"/>
        <v>8.2429093316940936</v>
      </c>
      <c r="AD186" s="18">
        <f t="shared" si="99"/>
        <v>0.1607926597121761</v>
      </c>
      <c r="AE186" s="4">
        <f t="shared" si="103"/>
        <v>8.5137019914062684</v>
      </c>
      <c r="AF186" s="42" t="s">
        <v>629</v>
      </c>
      <c r="AG186" s="59">
        <v>9</v>
      </c>
      <c r="AH186" s="5" t="s">
        <v>51</v>
      </c>
      <c r="AI186" s="5" t="s">
        <v>47</v>
      </c>
      <c r="AJ186" s="15">
        <f>+AO186*LeagueRatings!$K$27</f>
        <v>81.481481481481481</v>
      </c>
      <c r="AK186" s="73">
        <f>F186*LeagueRatings!$K$27</f>
        <v>12.962962962962962</v>
      </c>
      <c r="AL186" s="73">
        <f>G186*LeagueRatings!$K$27</f>
        <v>12.962962962962962</v>
      </c>
      <c r="AM186" s="73">
        <f>T186*LeagueRatings!$K$27</f>
        <v>338.27160493827159</v>
      </c>
      <c r="AO186" s="15">
        <f t="shared" si="101"/>
        <v>132</v>
      </c>
    </row>
    <row r="187" spans="1:41" x14ac:dyDescent="0.2">
      <c r="A187" s="42" t="s">
        <v>617</v>
      </c>
      <c r="B187" s="77" t="s">
        <v>257</v>
      </c>
      <c r="C187" s="77">
        <v>3</v>
      </c>
      <c r="D187" s="77">
        <v>5</v>
      </c>
      <c r="E187" s="98">
        <v>1.9</v>
      </c>
      <c r="F187" s="77">
        <v>72</v>
      </c>
      <c r="G187" s="77">
        <v>0</v>
      </c>
      <c r="H187" s="77">
        <v>0</v>
      </c>
      <c r="I187" s="77">
        <v>0</v>
      </c>
      <c r="J187" s="77">
        <v>33</v>
      </c>
      <c r="K187" s="77">
        <v>37</v>
      </c>
      <c r="L187" s="98">
        <v>71</v>
      </c>
      <c r="M187" s="77">
        <v>51</v>
      </c>
      <c r="N187" s="77">
        <v>15</v>
      </c>
      <c r="O187" s="77">
        <v>15</v>
      </c>
      <c r="P187" s="77">
        <v>2</v>
      </c>
      <c r="Q187" s="77">
        <v>11</v>
      </c>
      <c r="R187" s="77">
        <v>1</v>
      </c>
      <c r="S187" s="77">
        <v>71</v>
      </c>
      <c r="T187" s="77">
        <v>277</v>
      </c>
      <c r="U187" s="77"/>
      <c r="V187" s="51">
        <f t="shared" si="96"/>
        <v>3.6231884057971016</v>
      </c>
      <c r="W187" s="7">
        <f>IF(V187&lt;LeagueRatings!$K$21,((LeagueRatings!$K$21-V187)/LeagueRatings!$K$21)*36,(LeagueRatings!$K$21-V187)*6.48)</f>
        <v>19.930400406873456</v>
      </c>
      <c r="X187" s="17">
        <v>-1.79</v>
      </c>
      <c r="Y187" s="17">
        <f t="shared" si="97"/>
        <v>0.72463768115942029</v>
      </c>
      <c r="Z187" s="7">
        <f>IF(Y187&lt;LeagueRatings!$K$19,((LeagueRatings!$K$19-Y187)/LeagueRatings!$K$19)*36,(LeagueRatings!$K$19-Y187)/LeagueRatings!$K$22)</f>
        <v>24.302531780792648</v>
      </c>
      <c r="AA187" s="17">
        <v>-1.98</v>
      </c>
      <c r="AB187" s="18">
        <f>+((LeagueRatings!$I$17-E187)*5)+9.5</f>
        <v>18.292909331694094</v>
      </c>
      <c r="AC187" s="18">
        <f t="shared" si="102"/>
        <v>18.292909331694094</v>
      </c>
      <c r="AD187" s="18">
        <f t="shared" si="99"/>
        <v>1.9018309859154925</v>
      </c>
      <c r="AE187" s="4">
        <f t="shared" si="103"/>
        <v>16.424740317609587</v>
      </c>
      <c r="AF187" s="42" t="s">
        <v>617</v>
      </c>
      <c r="AG187" s="59">
        <v>16</v>
      </c>
      <c r="AH187" s="5" t="s">
        <v>87</v>
      </c>
      <c r="AI187" s="5" t="s">
        <v>83</v>
      </c>
      <c r="AJ187" s="15">
        <f>+AO187*LeagueRatings!$K$27</f>
        <v>43.827160493827158</v>
      </c>
      <c r="AK187" s="73">
        <f>F187*LeagueRatings!$K$27</f>
        <v>44.444444444444443</v>
      </c>
      <c r="AL187" s="73">
        <f>G187*LeagueRatings!$K$27</f>
        <v>0</v>
      </c>
      <c r="AM187" s="73">
        <f>T187*LeagueRatings!$K$27</f>
        <v>170.98765432098764</v>
      </c>
      <c r="AO187" s="15">
        <f t="shared" si="101"/>
        <v>71</v>
      </c>
    </row>
    <row r="188" spans="1:41" x14ac:dyDescent="0.2">
      <c r="A188" s="42" t="s">
        <v>626</v>
      </c>
      <c r="B188" s="77" t="s">
        <v>257</v>
      </c>
      <c r="C188" s="77">
        <v>6</v>
      </c>
      <c r="D188" s="77">
        <v>12</v>
      </c>
      <c r="E188" s="98">
        <v>3.72</v>
      </c>
      <c r="F188" s="77">
        <v>26</v>
      </c>
      <c r="G188" s="77">
        <v>26</v>
      </c>
      <c r="H188" s="77">
        <v>0</v>
      </c>
      <c r="I188" s="77">
        <v>0</v>
      </c>
      <c r="J188" s="77">
        <v>0</v>
      </c>
      <c r="K188" s="77">
        <v>0</v>
      </c>
      <c r="L188" s="98">
        <v>157.33000000000001</v>
      </c>
      <c r="M188" s="77">
        <v>143</v>
      </c>
      <c r="N188" s="77">
        <v>76</v>
      </c>
      <c r="O188" s="77">
        <v>65</v>
      </c>
      <c r="P188" s="77">
        <v>9</v>
      </c>
      <c r="Q188" s="77">
        <v>57</v>
      </c>
      <c r="R188" s="77">
        <v>2</v>
      </c>
      <c r="S188" s="77">
        <v>126</v>
      </c>
      <c r="T188" s="77">
        <v>666</v>
      </c>
      <c r="U188" s="77"/>
      <c r="V188" s="51">
        <f t="shared" si="96"/>
        <v>8.2831325301204828</v>
      </c>
      <c r="W188" s="7">
        <f>IF(V188&lt;LeagueRatings!$K$21,((LeagueRatings!$K$21-V188)/LeagueRatings!$K$21)*36,(LeagueRatings!$K$21-V188)*6.48)</f>
        <v>-1.0774087129889534</v>
      </c>
      <c r="X188" s="17">
        <v>0.09</v>
      </c>
      <c r="Y188" s="17">
        <f t="shared" si="97"/>
        <v>1.3554216867469879</v>
      </c>
      <c r="Z188" s="7">
        <f>IF(Y188&lt;LeagueRatings!$K$19,((LeagueRatings!$K$19-Y188)/LeagueRatings!$K$19)*36,(LeagueRatings!$K$19-Y188)/LeagueRatings!$K$22)</f>
        <v>14.120097096000711</v>
      </c>
      <c r="AA188" s="17">
        <v>-1.05</v>
      </c>
      <c r="AB188" s="18">
        <f>+((LeagueRatings!$I$17-E188)*5)+9.5</f>
        <v>9.1929093316940929</v>
      </c>
      <c r="AC188" s="18">
        <f t="shared" si="102"/>
        <v>9.1929093316940929</v>
      </c>
      <c r="AD188" s="18">
        <f t="shared" si="99"/>
        <v>0.56757706731074875</v>
      </c>
      <c r="AE188" s="4">
        <f t="shared" si="103"/>
        <v>8.800486399004841</v>
      </c>
      <c r="AF188" s="42" t="s">
        <v>626</v>
      </c>
      <c r="AG188" s="59">
        <v>9</v>
      </c>
      <c r="AH188" s="5" t="s">
        <v>16</v>
      </c>
      <c r="AI188" s="5" t="s">
        <v>39</v>
      </c>
      <c r="AJ188" s="15">
        <f>+AO188*LeagueRatings!$K$27</f>
        <v>97.53086419753086</v>
      </c>
      <c r="AK188" s="73">
        <f>F188*LeagueRatings!$K$27</f>
        <v>16.049382716049383</v>
      </c>
      <c r="AL188" s="73">
        <f>G188*LeagueRatings!$K$27</f>
        <v>16.049382716049383</v>
      </c>
      <c r="AM188" s="73">
        <f>T188*LeagueRatings!$K$27</f>
        <v>411.11111111111109</v>
      </c>
      <c r="AO188" s="15">
        <f t="shared" si="101"/>
        <v>158</v>
      </c>
    </row>
    <row r="189" spans="1:41" x14ac:dyDescent="0.2">
      <c r="A189" s="42" t="s">
        <v>618</v>
      </c>
      <c r="B189" s="77" t="s">
        <v>257</v>
      </c>
      <c r="C189" s="77">
        <v>2</v>
      </c>
      <c r="D189" s="77">
        <v>1</v>
      </c>
      <c r="E189" s="98">
        <v>5.23</v>
      </c>
      <c r="F189" s="77">
        <v>20</v>
      </c>
      <c r="G189" s="77">
        <v>0</v>
      </c>
      <c r="H189" s="77">
        <v>0</v>
      </c>
      <c r="I189" s="77">
        <v>0</v>
      </c>
      <c r="J189" s="77">
        <v>0</v>
      </c>
      <c r="K189" s="77">
        <v>0</v>
      </c>
      <c r="L189" s="98">
        <v>32.67</v>
      </c>
      <c r="M189" s="77">
        <v>34</v>
      </c>
      <c r="N189" s="77">
        <v>19</v>
      </c>
      <c r="O189" s="77">
        <v>19</v>
      </c>
      <c r="P189" s="77">
        <v>5</v>
      </c>
      <c r="Q189" s="77">
        <v>16</v>
      </c>
      <c r="R189" s="77">
        <v>2</v>
      </c>
      <c r="S189" s="77">
        <v>38</v>
      </c>
      <c r="T189" s="77">
        <v>148</v>
      </c>
      <c r="U189" s="77"/>
      <c r="V189" s="51">
        <f t="shared" si="96"/>
        <v>9.5890410958904102</v>
      </c>
      <c r="W189" s="7">
        <f>IF(V189&lt;LeagueRatings!$K$21,((LeagueRatings!$K$21-V189)/LeagueRatings!$K$21)*36,(LeagueRatings!$K$21-V189)*6.48)</f>
        <v>-9.539696219178083</v>
      </c>
      <c r="X189" s="17">
        <v>0.98</v>
      </c>
      <c r="Y189" s="17">
        <f t="shared" si="97"/>
        <v>3.4246575342465753</v>
      </c>
      <c r="Z189" s="7">
        <f>IF(Y189&lt;LeagueRatings!$K$19,((LeagueRatings!$K$19-Y189)/LeagueRatings!$K$19)*36,(LeagueRatings!$K$19-Y189)/LeagueRatings!$K$22)</f>
        <v>-9.7977528089887631</v>
      </c>
      <c r="AA189" s="17">
        <v>0.92</v>
      </c>
      <c r="AB189" s="18">
        <f>+((LeagueRatings!$I$17-E189)*5)+9.5</f>
        <v>1.6429093316940921</v>
      </c>
      <c r="AC189" s="18">
        <f t="shared" si="102"/>
        <v>4</v>
      </c>
      <c r="AD189" s="18">
        <f t="shared" si="99"/>
        <v>-0.20355065809611217</v>
      </c>
      <c r="AE189" s="4">
        <f t="shared" si="103"/>
        <v>5.6964493419038877</v>
      </c>
      <c r="AF189" s="42" t="s">
        <v>618</v>
      </c>
      <c r="AG189" s="59">
        <v>6</v>
      </c>
      <c r="AH189" s="5" t="s">
        <v>49</v>
      </c>
      <c r="AI189" s="5" t="s">
        <v>49</v>
      </c>
      <c r="AJ189" s="15">
        <f>+AO189*LeagueRatings!$K$27</f>
        <v>20.37037037037037</v>
      </c>
      <c r="AK189" s="73">
        <f>F189*LeagueRatings!$K$27</f>
        <v>12.345679012345679</v>
      </c>
      <c r="AL189" s="73">
        <f>G189*LeagueRatings!$K$27</f>
        <v>0</v>
      </c>
      <c r="AM189" s="73">
        <f>T189*LeagueRatings!$K$27</f>
        <v>91.358024691358025</v>
      </c>
      <c r="AO189" s="15">
        <f t="shared" si="101"/>
        <v>33</v>
      </c>
    </row>
    <row r="190" spans="1:41" x14ac:dyDescent="0.2">
      <c r="A190" s="42" t="s">
        <v>541</v>
      </c>
      <c r="B190" s="77" t="s">
        <v>257</v>
      </c>
      <c r="C190" s="77">
        <v>13</v>
      </c>
      <c r="D190" s="77">
        <v>7</v>
      </c>
      <c r="E190" s="98">
        <v>3.04</v>
      </c>
      <c r="F190" s="77">
        <v>32</v>
      </c>
      <c r="G190" s="77">
        <v>31</v>
      </c>
      <c r="H190" s="77">
        <v>1</v>
      </c>
      <c r="I190" s="77">
        <v>0</v>
      </c>
      <c r="J190" s="77">
        <v>0</v>
      </c>
      <c r="K190" s="77">
        <v>0</v>
      </c>
      <c r="L190" s="98">
        <v>192.67</v>
      </c>
      <c r="M190" s="77">
        <v>166</v>
      </c>
      <c r="N190" s="77">
        <v>75</v>
      </c>
      <c r="O190" s="77">
        <v>65</v>
      </c>
      <c r="P190" s="77">
        <v>17</v>
      </c>
      <c r="Q190" s="77">
        <v>71</v>
      </c>
      <c r="R190" s="77">
        <v>6</v>
      </c>
      <c r="S190" s="77">
        <v>140</v>
      </c>
      <c r="T190" s="77">
        <v>809</v>
      </c>
      <c r="U190" s="77"/>
      <c r="V190" s="51">
        <f t="shared" si="96"/>
        <v>8.0946450809464512</v>
      </c>
      <c r="W190" s="7">
        <f>IF(V190&lt;LeagueRatings!$K$21,((LeagueRatings!$K$21-V190)/LeagueRatings!$K$21)*36,(LeagueRatings!$K$21-V190)*6.48)</f>
        <v>9.8553337398476215E-2</v>
      </c>
      <c r="X190" s="17">
        <v>0</v>
      </c>
      <c r="Y190" s="17">
        <f t="shared" si="97"/>
        <v>2.1170610211706102</v>
      </c>
      <c r="Z190" s="7">
        <f>IF(Y190&lt;LeagueRatings!$K$19,((LeagueRatings!$K$19-Y190)/LeagueRatings!$K$19)*36,(LeagueRatings!$K$19-Y190)/LeagueRatings!$K$22)</f>
        <v>1.8253294616930968</v>
      </c>
      <c r="AA190" s="17">
        <v>-0.14000000000000001</v>
      </c>
      <c r="AB190" s="18">
        <f>+((LeagueRatings!$I$17-E190)*5)+9.5</f>
        <v>12.592909331694093</v>
      </c>
      <c r="AC190" s="18">
        <f t="shared" si="102"/>
        <v>12.592909331694093</v>
      </c>
      <c r="AD190" s="18">
        <f t="shared" si="99"/>
        <v>0.89896247469766943</v>
      </c>
      <c r="AE190" s="4">
        <f t="shared" si="103"/>
        <v>13.351871806391761</v>
      </c>
      <c r="AF190" s="42" t="s">
        <v>541</v>
      </c>
      <c r="AG190" s="59">
        <v>13</v>
      </c>
      <c r="AH190" s="5" t="s">
        <v>48</v>
      </c>
      <c r="AI190" s="5" t="s">
        <v>61</v>
      </c>
      <c r="AJ190" s="15">
        <f>+AO190*LeagueRatings!$K$27</f>
        <v>119.1358024691358</v>
      </c>
      <c r="AK190" s="73">
        <f>F190*LeagueRatings!$K$27</f>
        <v>19.753086419753085</v>
      </c>
      <c r="AL190" s="73">
        <f>G190*LeagueRatings!$K$27</f>
        <v>19.1358024691358</v>
      </c>
      <c r="AM190" s="73">
        <f>T190*LeagueRatings!$K$27</f>
        <v>499.38271604938268</v>
      </c>
      <c r="AO190" s="15">
        <f t="shared" si="101"/>
        <v>193</v>
      </c>
    </row>
    <row r="191" spans="1:41" x14ac:dyDescent="0.2">
      <c r="A191" s="42" t="s">
        <v>621</v>
      </c>
      <c r="B191" s="77" t="s">
        <v>257</v>
      </c>
      <c r="C191" s="77">
        <v>10</v>
      </c>
      <c r="D191" s="77">
        <v>2</v>
      </c>
      <c r="E191" s="98">
        <v>1.63</v>
      </c>
      <c r="F191" s="77">
        <v>78</v>
      </c>
      <c r="G191" s="77">
        <v>0</v>
      </c>
      <c r="H191" s="77">
        <v>0</v>
      </c>
      <c r="I191" s="77">
        <v>0</v>
      </c>
      <c r="J191" s="77">
        <v>2</v>
      </c>
      <c r="K191" s="77">
        <v>9</v>
      </c>
      <c r="L191" s="98">
        <v>77.33</v>
      </c>
      <c r="M191" s="77">
        <v>64</v>
      </c>
      <c r="N191" s="77">
        <v>16</v>
      </c>
      <c r="O191" s="77">
        <v>14</v>
      </c>
      <c r="P191" s="77">
        <v>5</v>
      </c>
      <c r="Q191" s="77">
        <v>15</v>
      </c>
      <c r="R191" s="77">
        <v>0</v>
      </c>
      <c r="S191" s="77">
        <v>81</v>
      </c>
      <c r="T191" s="77">
        <v>305</v>
      </c>
      <c r="U191" s="77"/>
      <c r="V191" s="51">
        <f t="shared" si="96"/>
        <v>4.918032786885246</v>
      </c>
      <c r="W191" s="7">
        <f>IF(V191&lt;LeagueRatings!$K$21,((LeagueRatings!$K$21-V191)/LeagueRatings!$K$21)*36,(LeagueRatings!$K$21-V191)*6.48)</f>
        <v>14.187494322772491</v>
      </c>
      <c r="X191" s="17">
        <v>-1.19</v>
      </c>
      <c r="Y191" s="17">
        <f t="shared" si="97"/>
        <v>1.639344262295082</v>
      </c>
      <c r="Z191" s="7">
        <f>IF(Y191&lt;LeagueRatings!$K$19,((LeagueRatings!$K$19-Y191)/LeagueRatings!$K$19)*36,(LeagueRatings!$K$19-Y191)/LeagueRatings!$K$22)</f>
        <v>9.5368751762194375</v>
      </c>
      <c r="AA191" s="17">
        <v>-0.73</v>
      </c>
      <c r="AB191" s="18">
        <f>+((LeagueRatings!$I$17-E191)*5)+9.5</f>
        <v>19.642909331694092</v>
      </c>
      <c r="AC191" s="18">
        <f t="shared" si="102"/>
        <v>19.642909331694092</v>
      </c>
      <c r="AD191" s="18">
        <f t="shared" si="99"/>
        <v>1.1366468382257857</v>
      </c>
      <c r="AE191" s="4">
        <f t="shared" si="103"/>
        <v>18.859556169919877</v>
      </c>
      <c r="AF191" s="42" t="s">
        <v>621</v>
      </c>
      <c r="AG191" s="59">
        <v>19</v>
      </c>
      <c r="AH191" s="5" t="s">
        <v>39</v>
      </c>
      <c r="AI191" s="5" t="s">
        <v>70</v>
      </c>
      <c r="AJ191" s="15">
        <f>+AO191*LeagueRatings!$K$27</f>
        <v>48.148148148148145</v>
      </c>
      <c r="AK191" s="73">
        <f>F191*LeagueRatings!$K$27</f>
        <v>48.148148148148145</v>
      </c>
      <c r="AL191" s="73">
        <f>G191*LeagueRatings!$K$27</f>
        <v>0</v>
      </c>
      <c r="AM191" s="73">
        <f>T191*LeagueRatings!$K$27</f>
        <v>188.27160493827159</v>
      </c>
      <c r="AO191" s="15">
        <f t="shared" si="101"/>
        <v>78</v>
      </c>
    </row>
    <row r="192" spans="1:41" x14ac:dyDescent="0.2">
      <c r="A192" s="42" t="s">
        <v>620</v>
      </c>
      <c r="B192" s="77" t="s">
        <v>257</v>
      </c>
      <c r="C192" s="77">
        <v>3</v>
      </c>
      <c r="D192" s="77">
        <v>4</v>
      </c>
      <c r="E192" s="98">
        <v>4.2</v>
      </c>
      <c r="F192" s="77">
        <v>70</v>
      </c>
      <c r="G192" s="77">
        <v>0</v>
      </c>
      <c r="H192" s="77">
        <v>0</v>
      </c>
      <c r="I192" s="77">
        <v>0</v>
      </c>
      <c r="J192" s="77">
        <v>0</v>
      </c>
      <c r="K192" s="77">
        <v>3</v>
      </c>
      <c r="L192" s="98">
        <v>60</v>
      </c>
      <c r="M192" s="77">
        <v>49</v>
      </c>
      <c r="N192" s="77">
        <v>30</v>
      </c>
      <c r="O192" s="77">
        <v>28</v>
      </c>
      <c r="P192" s="77">
        <v>4</v>
      </c>
      <c r="Q192" s="77">
        <v>30</v>
      </c>
      <c r="R192" s="77">
        <v>5</v>
      </c>
      <c r="S192" s="77">
        <v>61</v>
      </c>
      <c r="T192" s="77">
        <v>256</v>
      </c>
      <c r="U192" s="77"/>
      <c r="V192" s="51">
        <f t="shared" si="96"/>
        <v>9.9601593625498008</v>
      </c>
      <c r="W192" s="7">
        <f>IF(V192&lt;LeagueRatings!$K$21,((LeagueRatings!$K$21-V192)/LeagueRatings!$K$21)*36,(LeagueRatings!$K$21-V192)*6.48)</f>
        <v>-11.944542587130934</v>
      </c>
      <c r="X192" s="17">
        <v>1.24</v>
      </c>
      <c r="Y192" s="17">
        <f t="shared" si="97"/>
        <v>1.593625498007968</v>
      </c>
      <c r="Z192" s="7">
        <f>IF(Y192&lt;LeagueRatings!$K$19,((LeagueRatings!$K$19-Y192)/LeagueRatings!$K$19)*36,(LeagueRatings!$K$19-Y192)/LeagueRatings!$K$22)</f>
        <v>10.274890609551965</v>
      </c>
      <c r="AA192" s="17">
        <v>-0.73</v>
      </c>
      <c r="AB192" s="18">
        <f>+((LeagueRatings!$I$17-E192)*5)+9.5</f>
        <v>6.7929093316940925</v>
      </c>
      <c r="AC192" s="18">
        <f t="shared" si="102"/>
        <v>6.7929093316940925</v>
      </c>
      <c r="AD192" s="18">
        <f t="shared" si="99"/>
        <v>1.2133333333333334</v>
      </c>
      <c r="AE192" s="4">
        <f t="shared" si="103"/>
        <v>8.5162426650274252</v>
      </c>
      <c r="AF192" s="42" t="s">
        <v>620</v>
      </c>
      <c r="AG192" s="59">
        <v>9</v>
      </c>
      <c r="AH192" s="5" t="s">
        <v>19</v>
      </c>
      <c r="AI192" s="5" t="s">
        <v>70</v>
      </c>
      <c r="AJ192" s="15">
        <f>+AO192*LeagueRatings!$K$27</f>
        <v>37.037037037037038</v>
      </c>
      <c r="AK192" s="73">
        <f>F192*LeagueRatings!$K$27</f>
        <v>43.209876543209873</v>
      </c>
      <c r="AL192" s="73">
        <f>G192*LeagueRatings!$K$27</f>
        <v>0</v>
      </c>
      <c r="AM192" s="73">
        <f>T192*LeagueRatings!$K$27</f>
        <v>158.02469135802468</v>
      </c>
      <c r="AO192" s="15">
        <f t="shared" si="101"/>
        <v>60</v>
      </c>
    </row>
    <row r="193" spans="1:41" x14ac:dyDescent="0.2">
      <c r="A193" s="42" t="s">
        <v>844</v>
      </c>
      <c r="B193" s="77" t="s">
        <v>257</v>
      </c>
      <c r="C193" s="77">
        <v>8</v>
      </c>
      <c r="D193" s="77">
        <v>4</v>
      </c>
      <c r="E193" s="98">
        <v>2.85</v>
      </c>
      <c r="F193" s="77">
        <v>18</v>
      </c>
      <c r="G193" s="77">
        <v>17</v>
      </c>
      <c r="H193" s="77">
        <v>1</v>
      </c>
      <c r="I193" s="77">
        <v>1</v>
      </c>
      <c r="J193" s="77">
        <v>0</v>
      </c>
      <c r="K193" s="77">
        <v>0</v>
      </c>
      <c r="L193" s="98">
        <v>110.67</v>
      </c>
      <c r="M193" s="77">
        <v>112</v>
      </c>
      <c r="N193" s="77">
        <v>43</v>
      </c>
      <c r="O193" s="77">
        <v>35</v>
      </c>
      <c r="P193" s="77">
        <v>9</v>
      </c>
      <c r="Q193" s="77">
        <v>22</v>
      </c>
      <c r="R193" s="77">
        <v>1</v>
      </c>
      <c r="S193" s="77">
        <v>79</v>
      </c>
      <c r="T193" s="77">
        <v>458</v>
      </c>
      <c r="U193" s="77"/>
      <c r="V193" s="51">
        <f t="shared" si="96"/>
        <v>4.5951859956236323</v>
      </c>
      <c r="W193" s="7">
        <f>IF(V193&lt;LeagueRatings!$K$21,((LeagueRatings!$K$21-V193)/LeagueRatings!$K$21)*36,(LeagueRatings!$K$21-V193)*6.48)</f>
        <v>15.619387474450448</v>
      </c>
      <c r="X193" s="17">
        <v>-1.39</v>
      </c>
      <c r="Y193" s="17">
        <f t="shared" si="97"/>
        <v>1.9693654266958425</v>
      </c>
      <c r="Z193" s="7">
        <f>IF(Y193&lt;LeagueRatings!$K$19,((LeagueRatings!$K$19-Y193)/LeagueRatings!$K$19)*36,(LeagueRatings!$K$19-Y193)/LeagueRatings!$K$22)</f>
        <v>4.2095065027231318</v>
      </c>
      <c r="AA193" s="17">
        <v>-0.28000000000000003</v>
      </c>
      <c r="AB193" s="18">
        <f>+((LeagueRatings!$I$17-E193)*5)+9.5</f>
        <v>13.542909331694094</v>
      </c>
      <c r="AC193" s="18">
        <f t="shared" ref="AC193" si="104">IF(AB193&lt;4,4,AB193)</f>
        <v>13.542909331694094</v>
      </c>
      <c r="AD193" s="18">
        <f t="shared" si="99"/>
        <v>-6.008855154965187E-2</v>
      </c>
      <c r="AE193" s="4">
        <f t="shared" ref="AE193" si="105">+X193+AA193+AC193+AD193</f>
        <v>11.812820780144442</v>
      </c>
      <c r="AF193" s="42" t="s">
        <v>844</v>
      </c>
      <c r="AG193" s="59">
        <v>12</v>
      </c>
      <c r="AH193" s="5" t="s">
        <v>53</v>
      </c>
      <c r="AI193" s="5" t="s">
        <v>33</v>
      </c>
      <c r="AJ193" s="15">
        <f>+AO193*LeagueRatings!$K$27</f>
        <v>68.518518518518519</v>
      </c>
      <c r="AK193" s="73">
        <f>F193*LeagueRatings!$K$27</f>
        <v>11.111111111111111</v>
      </c>
      <c r="AL193" s="73">
        <f>G193*LeagueRatings!$K$27</f>
        <v>10.493827160493826</v>
      </c>
      <c r="AM193" s="73">
        <f>T193*LeagueRatings!$K$27</f>
        <v>282.71604938271605</v>
      </c>
      <c r="AO193" s="15">
        <f t="shared" si="101"/>
        <v>111</v>
      </c>
    </row>
    <row r="194" spans="1:41" s="29" customFormat="1" x14ac:dyDescent="0.2">
      <c r="A194" s="127"/>
      <c r="B194" s="128"/>
      <c r="C194" s="128"/>
      <c r="D194" s="128"/>
      <c r="E194" s="129"/>
      <c r="F194" s="128"/>
      <c r="G194" s="128"/>
      <c r="H194" s="128"/>
      <c r="I194" s="128"/>
      <c r="J194" s="128"/>
      <c r="K194" s="128"/>
      <c r="L194" s="129"/>
      <c r="M194" s="128"/>
      <c r="N194" s="128"/>
      <c r="O194" s="128"/>
      <c r="P194" s="128"/>
      <c r="Q194" s="128"/>
      <c r="R194" s="128"/>
      <c r="S194" s="128"/>
      <c r="T194" s="128"/>
      <c r="U194" s="128"/>
      <c r="V194" s="53"/>
      <c r="W194" s="54"/>
      <c r="X194" s="55"/>
      <c r="Y194" s="55"/>
      <c r="Z194" s="54"/>
      <c r="AA194" s="55"/>
      <c r="AB194" s="56"/>
      <c r="AC194" s="56"/>
      <c r="AD194" s="56"/>
      <c r="AE194" s="57"/>
      <c r="AF194" s="127"/>
      <c r="AG194" s="132"/>
      <c r="AH194" s="10"/>
      <c r="AI194" s="10"/>
      <c r="AJ194" s="15"/>
      <c r="AK194" s="73"/>
      <c r="AL194" s="73"/>
      <c r="AM194" s="73"/>
      <c r="AO194" s="15"/>
    </row>
    <row r="195" spans="1:41" s="125" customFormat="1" x14ac:dyDescent="0.2">
      <c r="A195" s="70" t="s">
        <v>151</v>
      </c>
      <c r="B195" s="71" t="s">
        <v>245</v>
      </c>
      <c r="C195" s="72" t="s">
        <v>105</v>
      </c>
      <c r="D195" s="71" t="s">
        <v>106</v>
      </c>
      <c r="E195" s="72" t="s">
        <v>107</v>
      </c>
      <c r="F195" s="71" t="s">
        <v>153</v>
      </c>
      <c r="G195" s="71" t="s">
        <v>108</v>
      </c>
      <c r="H195" s="71" t="s">
        <v>109</v>
      </c>
      <c r="I195" s="73" t="s">
        <v>434</v>
      </c>
      <c r="J195" s="73" t="s">
        <v>110</v>
      </c>
      <c r="K195" s="73" t="s">
        <v>246</v>
      </c>
      <c r="L195" s="72" t="s">
        <v>111</v>
      </c>
      <c r="M195" s="71" t="s">
        <v>112</v>
      </c>
      <c r="N195" s="71" t="s">
        <v>113</v>
      </c>
      <c r="O195" s="71" t="s">
        <v>114</v>
      </c>
      <c r="P195" s="71" t="s">
        <v>115</v>
      </c>
      <c r="Q195" s="71" t="s">
        <v>116</v>
      </c>
      <c r="R195" s="71" t="s">
        <v>118</v>
      </c>
      <c r="S195" s="71" t="s">
        <v>117</v>
      </c>
      <c r="T195" s="71" t="s">
        <v>156</v>
      </c>
      <c r="U195" s="71"/>
      <c r="V195" s="118" t="s">
        <v>2</v>
      </c>
      <c r="W195" s="119" t="s">
        <v>3</v>
      </c>
      <c r="X195" s="120" t="s">
        <v>4</v>
      </c>
      <c r="Y195" s="121" t="s">
        <v>5</v>
      </c>
      <c r="Z195" s="119" t="s">
        <v>6</v>
      </c>
      <c r="AA195" s="120" t="s">
        <v>7</v>
      </c>
      <c r="AB195" s="122" t="s">
        <v>8</v>
      </c>
      <c r="AC195" s="122" t="s">
        <v>101</v>
      </c>
      <c r="AD195" s="122" t="s">
        <v>9</v>
      </c>
      <c r="AE195" s="133" t="s">
        <v>10</v>
      </c>
      <c r="AF195" s="70" t="s">
        <v>151</v>
      </c>
      <c r="AG195" s="8" t="s">
        <v>11</v>
      </c>
      <c r="AH195" s="8" t="s">
        <v>12</v>
      </c>
      <c r="AI195" s="8" t="s">
        <v>13</v>
      </c>
      <c r="AJ195" s="15"/>
      <c r="AK195" s="73"/>
      <c r="AL195" s="73"/>
      <c r="AM195" s="73"/>
      <c r="AO195" s="15"/>
    </row>
    <row r="196" spans="1:41" s="29" customFormat="1" x14ac:dyDescent="0.2">
      <c r="A196" s="70"/>
      <c r="B196" s="71"/>
      <c r="C196" s="72"/>
      <c r="D196" s="71"/>
      <c r="E196" s="72"/>
      <c r="F196" s="71"/>
      <c r="G196" s="71"/>
      <c r="H196" s="71"/>
      <c r="I196" s="73"/>
      <c r="J196" s="73"/>
      <c r="K196" s="73"/>
      <c r="L196" s="72"/>
      <c r="M196" s="71"/>
      <c r="N196" s="71"/>
      <c r="O196" s="71"/>
      <c r="P196" s="71"/>
      <c r="Q196" s="71"/>
      <c r="R196" s="71"/>
      <c r="S196" s="71"/>
      <c r="T196" s="71"/>
      <c r="U196" s="71"/>
      <c r="V196" s="53"/>
      <c r="W196" s="54"/>
      <c r="X196" s="55"/>
      <c r="Y196" s="55"/>
      <c r="Z196" s="54"/>
      <c r="AA196" s="55"/>
      <c r="AB196" s="56"/>
      <c r="AC196" s="56"/>
      <c r="AD196" s="56"/>
      <c r="AE196" s="57"/>
      <c r="AF196" s="70"/>
      <c r="AG196" s="132"/>
      <c r="AH196" s="10"/>
      <c r="AI196" s="10"/>
      <c r="AJ196" s="15"/>
      <c r="AK196" s="73"/>
      <c r="AL196" s="73"/>
      <c r="AM196" s="73"/>
      <c r="AO196" s="15"/>
    </row>
    <row r="197" spans="1:41" x14ac:dyDescent="0.2">
      <c r="A197" s="42" t="s">
        <v>767</v>
      </c>
      <c r="B197" s="77" t="s">
        <v>258</v>
      </c>
      <c r="C197" s="77">
        <v>4</v>
      </c>
      <c r="D197" s="77">
        <v>2</v>
      </c>
      <c r="E197" s="98">
        <v>1.49</v>
      </c>
      <c r="F197" s="77">
        <v>53</v>
      </c>
      <c r="G197" s="77">
        <v>0</v>
      </c>
      <c r="H197" s="77">
        <v>0</v>
      </c>
      <c r="I197" s="77">
        <v>0</v>
      </c>
      <c r="J197" s="77">
        <v>11</v>
      </c>
      <c r="K197" s="77">
        <v>12</v>
      </c>
      <c r="L197" s="98">
        <v>54.33</v>
      </c>
      <c r="M197" s="77">
        <v>28</v>
      </c>
      <c r="N197" s="77">
        <v>10</v>
      </c>
      <c r="O197" s="77">
        <v>9</v>
      </c>
      <c r="P197" s="77">
        <v>3</v>
      </c>
      <c r="Q197" s="77">
        <v>14</v>
      </c>
      <c r="R197" s="77">
        <v>2</v>
      </c>
      <c r="S197" s="77">
        <v>64</v>
      </c>
      <c r="T197" s="77">
        <v>205</v>
      </c>
      <c r="U197" s="77"/>
      <c r="V197" s="51">
        <f t="shared" ref="V197:V210" si="106">+(Q197-R197)/(T197-R197)*100</f>
        <v>5.9113300492610836</v>
      </c>
      <c r="W197" s="7">
        <f>IF(V197&lt;LeagueRatings!$K$21,((LeagueRatings!$K$21-V197)/LeagueRatings!$K$21)*36,(LeagueRatings!$K$21-V197)*6.48)</f>
        <v>9.7820128805738342</v>
      </c>
      <c r="X197" s="17">
        <v>-0.83</v>
      </c>
      <c r="Y197" s="17">
        <f t="shared" ref="Y197:Y210" si="107">(P197/(T197-R197))*100</f>
        <v>1.4778325123152709</v>
      </c>
      <c r="Z197" s="7">
        <f>IF(Y197&lt;LeagueRatings!$K$19,((LeagueRatings!$K$19-Y197)/LeagueRatings!$K$19)*36,(LeagueRatings!$K$19-Y197)/LeagueRatings!$K$22)</f>
        <v>12.144079592355453</v>
      </c>
      <c r="AA197" s="17">
        <v>-0.89</v>
      </c>
      <c r="AB197" s="18">
        <f>+((LeagueRatings!$I$17-E197)*5)+9.5</f>
        <v>20.342909331694095</v>
      </c>
      <c r="AC197" s="18">
        <f t="shared" ref="AC197" si="108">IF(AB197&lt;4,4,AB197)</f>
        <v>20.342909331694095</v>
      </c>
      <c r="AD197" s="18">
        <f t="shared" ref="AD197:AD210" si="109">IF(M197&lt;L197,((1-(M197/L197))*7)-0.07,(1-(M197/L197))*5)</f>
        <v>3.3224167126817599</v>
      </c>
      <c r="AE197" s="4">
        <f t="shared" ref="AE197" si="110">+X197+AA197+AC197+AD197</f>
        <v>21.945326044375857</v>
      </c>
      <c r="AF197" s="42" t="s">
        <v>767</v>
      </c>
      <c r="AG197" s="59">
        <v>22</v>
      </c>
      <c r="AH197" s="5" t="s">
        <v>70</v>
      </c>
      <c r="AI197" s="5" t="s">
        <v>52</v>
      </c>
      <c r="AJ197" s="15">
        <f>+AO197*LeagueRatings!$K$27</f>
        <v>33.950617283950614</v>
      </c>
      <c r="AK197" s="73">
        <f>F197*LeagueRatings!$K$27</f>
        <v>32.716049382716051</v>
      </c>
      <c r="AL197" s="73">
        <f>G197*LeagueRatings!$K$27</f>
        <v>0</v>
      </c>
      <c r="AM197" s="73">
        <f>T197*LeagueRatings!$K$27</f>
        <v>126.5432098765432</v>
      </c>
      <c r="AO197" s="15">
        <f t="shared" ref="AO197:AO210" si="111">ROUNDUP(L197,0)</f>
        <v>55</v>
      </c>
    </row>
    <row r="198" spans="1:41" x14ac:dyDescent="0.2">
      <c r="A198" s="42" t="s">
        <v>1158</v>
      </c>
      <c r="B198" s="77" t="s">
        <v>258</v>
      </c>
      <c r="C198" s="77">
        <v>0</v>
      </c>
      <c r="D198" s="77">
        <v>1</v>
      </c>
      <c r="E198" s="98">
        <v>3.57</v>
      </c>
      <c r="F198" s="77">
        <v>32</v>
      </c>
      <c r="G198" s="77">
        <v>0</v>
      </c>
      <c r="H198" s="77">
        <v>0</v>
      </c>
      <c r="I198" s="77">
        <v>0</v>
      </c>
      <c r="J198" s="77">
        <v>0</v>
      </c>
      <c r="K198" s="77">
        <v>0</v>
      </c>
      <c r="L198" s="98">
        <v>40.33</v>
      </c>
      <c r="M198" s="77">
        <v>34</v>
      </c>
      <c r="N198" s="77">
        <v>16</v>
      </c>
      <c r="O198" s="77">
        <v>16</v>
      </c>
      <c r="P198" s="77">
        <v>2</v>
      </c>
      <c r="Q198" s="77">
        <v>8</v>
      </c>
      <c r="R198" s="77">
        <v>0</v>
      </c>
      <c r="S198" s="77">
        <v>29</v>
      </c>
      <c r="T198" s="77">
        <v>160</v>
      </c>
      <c r="U198" s="77"/>
      <c r="V198" s="51">
        <f t="shared" si="106"/>
        <v>5</v>
      </c>
      <c r="W198" s="7">
        <f>IF(V198&lt;LeagueRatings!$K$21,((LeagueRatings!$K$21-V198)/LeagueRatings!$K$21)*36,(LeagueRatings!$K$21-V198)*6.48)</f>
        <v>13.823952561485367</v>
      </c>
      <c r="X198" s="17">
        <v>-1.19</v>
      </c>
      <c r="Y198" s="17">
        <f t="shared" si="107"/>
        <v>1.25</v>
      </c>
      <c r="Z198" s="7">
        <f>IF(Y198&lt;LeagueRatings!$K$19,((LeagueRatings!$K$19-Y198)/LeagueRatings!$K$19)*36,(LeagueRatings!$K$19-Y198)/LeagueRatings!$K$22)</f>
        <v>15.821867321867321</v>
      </c>
      <c r="AA198" s="17">
        <v>-1.23</v>
      </c>
      <c r="AB198" s="18">
        <f>+((LeagueRatings!$I$17-E198)*5)+9.5</f>
        <v>9.9429093316940946</v>
      </c>
      <c r="AC198" s="18">
        <f t="shared" ref="AC198:AC210" si="112">IF(AB198&lt;4,4,AB198)</f>
        <v>9.9429093316940946</v>
      </c>
      <c r="AD198" s="18">
        <f t="shared" si="109"/>
        <v>1.0286858418051075</v>
      </c>
      <c r="AE198" s="4">
        <f t="shared" ref="AE198:AE210" si="113">+X198+AA198+AC198+AD198</f>
        <v>8.5515951734992015</v>
      </c>
      <c r="AF198" s="42" t="s">
        <v>1158</v>
      </c>
      <c r="AG198" s="59">
        <v>9</v>
      </c>
      <c r="AH198" s="5" t="s">
        <v>39</v>
      </c>
      <c r="AI198" s="5" t="s">
        <v>53</v>
      </c>
      <c r="AJ198" s="15">
        <f>+AO198*LeagueRatings!$K$27</f>
        <v>25.308641975308639</v>
      </c>
      <c r="AK198" s="73">
        <f>F198*LeagueRatings!$K$27</f>
        <v>19.753086419753085</v>
      </c>
      <c r="AL198" s="73">
        <f>G198*LeagueRatings!$K$27</f>
        <v>0</v>
      </c>
      <c r="AM198" s="73">
        <f>T198*LeagueRatings!$K$27</f>
        <v>98.76543209876543</v>
      </c>
      <c r="AO198" s="15">
        <f t="shared" si="111"/>
        <v>41</v>
      </c>
    </row>
    <row r="199" spans="1:41" x14ac:dyDescent="0.2">
      <c r="A199" s="42" t="s">
        <v>641</v>
      </c>
      <c r="B199" s="77" t="s">
        <v>258</v>
      </c>
      <c r="C199" s="77">
        <v>5</v>
      </c>
      <c r="D199" s="77">
        <v>7</v>
      </c>
      <c r="E199" s="98">
        <v>2.5499999999999998</v>
      </c>
      <c r="F199" s="77">
        <v>19</v>
      </c>
      <c r="G199" s="77">
        <v>19</v>
      </c>
      <c r="H199" s="77">
        <v>2</v>
      </c>
      <c r="I199" s="77">
        <v>2</v>
      </c>
      <c r="J199" s="77">
        <v>0</v>
      </c>
      <c r="K199" s="77">
        <v>0</v>
      </c>
      <c r="L199" s="98">
        <v>123.33</v>
      </c>
      <c r="M199" s="77">
        <v>110</v>
      </c>
      <c r="N199" s="77">
        <v>42</v>
      </c>
      <c r="O199" s="77">
        <v>35</v>
      </c>
      <c r="P199" s="77">
        <v>7</v>
      </c>
      <c r="Q199" s="77">
        <v>29</v>
      </c>
      <c r="R199" s="77">
        <v>3</v>
      </c>
      <c r="S199" s="77">
        <v>93</v>
      </c>
      <c r="T199" s="77">
        <v>506</v>
      </c>
      <c r="U199" s="77"/>
      <c r="V199" s="51">
        <f t="shared" si="106"/>
        <v>5.1689860834990062</v>
      </c>
      <c r="W199" s="7">
        <f>IF(V199&lt;LeagueRatings!$K$21,((LeagueRatings!$K$21-V199)/LeagueRatings!$K$21)*36,(LeagueRatings!$K$21-V199)*6.48)</f>
        <v>13.074463880660817</v>
      </c>
      <c r="X199" s="17">
        <v>-1.1000000000000001</v>
      </c>
      <c r="Y199" s="17">
        <f t="shared" si="107"/>
        <v>1.3916500994035785</v>
      </c>
      <c r="Z199" s="7">
        <f>IF(Y199&lt;LeagueRatings!$K$19,((LeagueRatings!$K$19-Y199)/LeagueRatings!$K$19)*36,(LeagueRatings!$K$19-Y199)/LeagueRatings!$K$22)</f>
        <v>13.53527972215845</v>
      </c>
      <c r="AA199" s="17">
        <v>-1.05</v>
      </c>
      <c r="AB199" s="18">
        <f>+((LeagueRatings!$I$17-E199)*5)+9.5</f>
        <v>15.042909331694094</v>
      </c>
      <c r="AC199" s="18">
        <f t="shared" si="112"/>
        <v>15.042909331694094</v>
      </c>
      <c r="AD199" s="18">
        <f t="shared" si="109"/>
        <v>0.68658801589232166</v>
      </c>
      <c r="AE199" s="4">
        <f t="shared" si="113"/>
        <v>13.579497347586415</v>
      </c>
      <c r="AF199" s="42" t="s">
        <v>641</v>
      </c>
      <c r="AG199" s="59">
        <v>14</v>
      </c>
      <c r="AH199" s="5" t="s">
        <v>24</v>
      </c>
      <c r="AI199" s="5" t="s">
        <v>39</v>
      </c>
      <c r="AJ199" s="15">
        <f>+AO199*LeagueRatings!$K$27</f>
        <v>76.543209876543202</v>
      </c>
      <c r="AK199" s="73">
        <f>F199*LeagueRatings!$K$27</f>
        <v>11.728395061728394</v>
      </c>
      <c r="AL199" s="73">
        <f>G199*LeagueRatings!$K$27</f>
        <v>11.728395061728394</v>
      </c>
      <c r="AM199" s="73">
        <f>T199*LeagueRatings!$K$27</f>
        <v>312.34567901234567</v>
      </c>
      <c r="AO199" s="15">
        <f t="shared" si="111"/>
        <v>124</v>
      </c>
    </row>
    <row r="200" spans="1:41" x14ac:dyDescent="0.2">
      <c r="A200" s="42" t="s">
        <v>1157</v>
      </c>
      <c r="B200" s="77" t="s">
        <v>258</v>
      </c>
      <c r="C200" s="77">
        <v>4</v>
      </c>
      <c r="D200" s="77">
        <v>7</v>
      </c>
      <c r="E200" s="98">
        <v>3.36</v>
      </c>
      <c r="F200" s="77">
        <v>16</v>
      </c>
      <c r="G200" s="77">
        <v>16</v>
      </c>
      <c r="H200" s="77">
        <v>0</v>
      </c>
      <c r="I200" s="77">
        <v>0</v>
      </c>
      <c r="J200" s="77">
        <v>0</v>
      </c>
      <c r="K200" s="77">
        <v>0</v>
      </c>
      <c r="L200" s="98">
        <v>96.33</v>
      </c>
      <c r="M200" s="77">
        <v>85</v>
      </c>
      <c r="N200" s="77">
        <v>44</v>
      </c>
      <c r="O200" s="77">
        <v>36</v>
      </c>
      <c r="P200" s="77">
        <v>6</v>
      </c>
      <c r="Q200" s="77">
        <v>32</v>
      </c>
      <c r="R200" s="77">
        <v>0</v>
      </c>
      <c r="S200" s="77">
        <v>65</v>
      </c>
      <c r="T200" s="77">
        <v>404</v>
      </c>
      <c r="U200" s="77"/>
      <c r="V200" s="51">
        <f t="shared" si="106"/>
        <v>7.9207920792079207</v>
      </c>
      <c r="W200" s="7">
        <f>IF(V200&lt;LeagueRatings!$K$21,((LeagueRatings!$K$21-V200)/LeagueRatings!$K$21)*36,(LeagueRatings!$K$21-V200)*6.48)</f>
        <v>0.86962782017483997</v>
      </c>
      <c r="X200" s="17">
        <v>-0.08</v>
      </c>
      <c r="Y200" s="17">
        <f t="shared" si="107"/>
        <v>1.4851485148514851</v>
      </c>
      <c r="Z200" s="7">
        <f>IF(Y200&lt;LeagueRatings!$K$19,((LeagueRatings!$K$19-Y200)/LeagueRatings!$K$19)*36,(LeagueRatings!$K$19-Y200)/LeagueRatings!$K$22)</f>
        <v>12.025980976476026</v>
      </c>
      <c r="AA200" s="17">
        <v>-0.89</v>
      </c>
      <c r="AB200" s="18">
        <f>+((LeagueRatings!$I$17-E200)*5)+9.5</f>
        <v>10.992909331694094</v>
      </c>
      <c r="AC200" s="18">
        <f t="shared" si="112"/>
        <v>10.992909331694094</v>
      </c>
      <c r="AD200" s="18">
        <f t="shared" si="109"/>
        <v>0.75331568566386409</v>
      </c>
      <c r="AE200" s="4">
        <f t="shared" si="113"/>
        <v>10.776225017357957</v>
      </c>
      <c r="AF200" s="42" t="s">
        <v>1157</v>
      </c>
      <c r="AG200" s="59">
        <v>11</v>
      </c>
      <c r="AH200" s="5" t="s">
        <v>62</v>
      </c>
      <c r="AI200" s="5" t="s">
        <v>52</v>
      </c>
      <c r="AJ200" s="15">
        <f>+AO200*LeagueRatings!$K$27</f>
        <v>59.876543209876537</v>
      </c>
      <c r="AK200" s="73">
        <f>F200*LeagueRatings!$K$27</f>
        <v>9.8765432098765427</v>
      </c>
      <c r="AL200" s="73">
        <f>G200*LeagueRatings!$K$27</f>
        <v>9.8765432098765427</v>
      </c>
      <c r="AM200" s="73">
        <f>T200*LeagueRatings!$K$27</f>
        <v>249.38271604938271</v>
      </c>
      <c r="AO200" s="15">
        <f t="shared" si="111"/>
        <v>97</v>
      </c>
    </row>
    <row r="201" spans="1:41" x14ac:dyDescent="0.2">
      <c r="A201" s="42" t="s">
        <v>648</v>
      </c>
      <c r="B201" s="77" t="s">
        <v>258</v>
      </c>
      <c r="C201" s="77">
        <v>4</v>
      </c>
      <c r="D201" s="77">
        <v>5</v>
      </c>
      <c r="E201" s="98">
        <v>4.99</v>
      </c>
      <c r="F201" s="77">
        <v>13</v>
      </c>
      <c r="G201" s="77">
        <v>11</v>
      </c>
      <c r="H201" s="77">
        <v>0</v>
      </c>
      <c r="I201" s="77">
        <v>0</v>
      </c>
      <c r="J201" s="77">
        <v>0</v>
      </c>
      <c r="K201" s="77">
        <v>0</v>
      </c>
      <c r="L201" s="98">
        <v>61.33</v>
      </c>
      <c r="M201" s="77">
        <v>71</v>
      </c>
      <c r="N201" s="77">
        <v>34</v>
      </c>
      <c r="O201" s="77">
        <v>34</v>
      </c>
      <c r="P201" s="77">
        <v>6</v>
      </c>
      <c r="Q201" s="77">
        <v>15</v>
      </c>
      <c r="R201" s="77">
        <v>1</v>
      </c>
      <c r="S201" s="77">
        <v>46</v>
      </c>
      <c r="T201" s="77">
        <v>264</v>
      </c>
      <c r="U201" s="77"/>
      <c r="V201" s="51">
        <f t="shared" si="106"/>
        <v>5.3231939163498092</v>
      </c>
      <c r="W201" s="7">
        <f>IF(V201&lt;LeagueRatings!$K$21,((LeagueRatings!$K$21-V201)/LeagueRatings!$K$21)*36,(LeagueRatings!$K$21-V201)*6.48)</f>
        <v>12.390519837322827</v>
      </c>
      <c r="X201" s="17">
        <v>-1.1000000000000001</v>
      </c>
      <c r="Y201" s="17">
        <f t="shared" si="107"/>
        <v>2.2813688212927756</v>
      </c>
      <c r="Z201" s="7">
        <f>IF(Y201&lt;LeagueRatings!$K$19,((LeagueRatings!$K$19-Y201)/LeagueRatings!$K$19)*36,(LeagueRatings!$K$19-Y201)/LeagueRatings!$K$22)</f>
        <v>-0.42021617464860955</v>
      </c>
      <c r="AA201" s="17">
        <v>0</v>
      </c>
      <c r="AB201" s="18">
        <f>+((LeagueRatings!$I$17-E201)*5)+9.5</f>
        <v>2.8429093316940932</v>
      </c>
      <c r="AC201" s="18">
        <f t="shared" si="112"/>
        <v>4</v>
      </c>
      <c r="AD201" s="18">
        <f t="shared" si="109"/>
        <v>-0.78835806293820365</v>
      </c>
      <c r="AE201" s="4">
        <f t="shared" si="113"/>
        <v>2.1116419370617963</v>
      </c>
      <c r="AF201" s="42" t="s">
        <v>648</v>
      </c>
      <c r="AG201" s="59">
        <v>3</v>
      </c>
      <c r="AH201" s="5" t="s">
        <v>52</v>
      </c>
      <c r="AI201" s="5" t="s">
        <v>48</v>
      </c>
      <c r="AJ201" s="15">
        <f>+AO201*LeagueRatings!$K$27</f>
        <v>38.271604938271601</v>
      </c>
      <c r="AK201" s="73">
        <f>F201*LeagueRatings!$K$27</f>
        <v>8.0246913580246915</v>
      </c>
      <c r="AL201" s="73">
        <f>G201*LeagueRatings!$K$27</f>
        <v>6.7901234567901234</v>
      </c>
      <c r="AM201" s="73">
        <f>T201*LeagueRatings!$K$27</f>
        <v>162.96296296296296</v>
      </c>
      <c r="AO201" s="15">
        <f t="shared" si="111"/>
        <v>62</v>
      </c>
    </row>
    <row r="202" spans="1:41" x14ac:dyDescent="0.2">
      <c r="A202" s="42" t="s">
        <v>1156</v>
      </c>
      <c r="B202" s="77" t="s">
        <v>258</v>
      </c>
      <c r="C202" s="77">
        <v>7</v>
      </c>
      <c r="D202" s="77">
        <v>4</v>
      </c>
      <c r="E202" s="98">
        <v>3.07</v>
      </c>
      <c r="F202" s="77">
        <v>14</v>
      </c>
      <c r="G202" s="77">
        <v>12</v>
      </c>
      <c r="H202" s="77">
        <v>0</v>
      </c>
      <c r="I202" s="77">
        <v>0</v>
      </c>
      <c r="J202" s="77">
        <v>0</v>
      </c>
      <c r="K202" s="77">
        <v>0</v>
      </c>
      <c r="L202" s="98">
        <v>73.33</v>
      </c>
      <c r="M202" s="77">
        <v>57</v>
      </c>
      <c r="N202" s="77">
        <v>26</v>
      </c>
      <c r="O202" s="77">
        <v>25</v>
      </c>
      <c r="P202" s="77">
        <v>4</v>
      </c>
      <c r="Q202" s="77">
        <v>32</v>
      </c>
      <c r="R202" s="77">
        <v>1</v>
      </c>
      <c r="S202" s="77">
        <v>70</v>
      </c>
      <c r="T202" s="77">
        <v>306</v>
      </c>
      <c r="U202" s="77"/>
      <c r="V202" s="51">
        <f t="shared" si="106"/>
        <v>10.163934426229508</v>
      </c>
      <c r="W202" s="7">
        <f>IF(V202&lt;LeagueRatings!$K$21,((LeagueRatings!$K$21-V202)/LeagueRatings!$K$21)*36,(LeagueRatings!$K$21-V202)*6.48)</f>
        <v>-13.265004999775437</v>
      </c>
      <c r="X202" s="17">
        <v>1.37</v>
      </c>
      <c r="Y202" s="17">
        <f t="shared" si="107"/>
        <v>1.3114754098360655</v>
      </c>
      <c r="Z202" s="7">
        <f>IF(Y202&lt;LeagueRatings!$K$19,((LeagueRatings!$K$19-Y202)/LeagueRatings!$K$19)*36,(LeagueRatings!$K$19-Y202)/LeagueRatings!$K$22)</f>
        <v>14.829500140975552</v>
      </c>
      <c r="AA202" s="17">
        <v>-1.1399999999999999</v>
      </c>
      <c r="AB202" s="18">
        <f>+((LeagueRatings!$I$17-E202)*5)+9.5</f>
        <v>12.442909331694095</v>
      </c>
      <c r="AC202" s="18">
        <f t="shared" si="112"/>
        <v>12.442909331694095</v>
      </c>
      <c r="AD202" s="18">
        <f t="shared" si="109"/>
        <v>1.4888435837992631</v>
      </c>
      <c r="AE202" s="4">
        <f t="shared" si="113"/>
        <v>14.161752915493357</v>
      </c>
      <c r="AF202" s="42" t="s">
        <v>1156</v>
      </c>
      <c r="AG202" s="59">
        <v>14</v>
      </c>
      <c r="AH202" s="5" t="s">
        <v>45</v>
      </c>
      <c r="AI202" s="5" t="s">
        <v>29</v>
      </c>
      <c r="AJ202" s="15">
        <f>+AO202*LeagueRatings!$K$27</f>
        <v>45.679012345679013</v>
      </c>
      <c r="AK202" s="73">
        <f>F202*LeagueRatings!$K$27</f>
        <v>8.6419753086419746</v>
      </c>
      <c r="AL202" s="73">
        <f>G202*LeagueRatings!$K$27</f>
        <v>7.4074074074074066</v>
      </c>
      <c r="AM202" s="73">
        <f>T202*LeagueRatings!$K$27</f>
        <v>188.88888888888889</v>
      </c>
      <c r="AO202" s="15">
        <f t="shared" si="111"/>
        <v>74</v>
      </c>
    </row>
    <row r="203" spans="1:41" x14ac:dyDescent="0.2">
      <c r="A203" s="42" t="s">
        <v>452</v>
      </c>
      <c r="B203" s="77" t="s">
        <v>258</v>
      </c>
      <c r="C203" s="77">
        <v>13</v>
      </c>
      <c r="D203" s="77">
        <v>13</v>
      </c>
      <c r="E203" s="98">
        <v>3.63</v>
      </c>
      <c r="F203" s="77">
        <v>33</v>
      </c>
      <c r="G203" s="77">
        <v>33</v>
      </c>
      <c r="H203" s="77">
        <v>0</v>
      </c>
      <c r="I203" s="77">
        <v>0</v>
      </c>
      <c r="J203" s="77">
        <v>0</v>
      </c>
      <c r="K203" s="77">
        <v>0</v>
      </c>
      <c r="L203" s="98">
        <v>201</v>
      </c>
      <c r="M203" s="77">
        <v>189</v>
      </c>
      <c r="N203" s="77">
        <v>85</v>
      </c>
      <c r="O203" s="77">
        <v>81</v>
      </c>
      <c r="P203" s="77">
        <v>16</v>
      </c>
      <c r="Q203" s="77">
        <v>70</v>
      </c>
      <c r="R203" s="77">
        <v>4</v>
      </c>
      <c r="S203" s="77">
        <v>207</v>
      </c>
      <c r="T203" s="77">
        <v>846</v>
      </c>
      <c r="U203" s="77"/>
      <c r="V203" s="51">
        <f t="shared" si="106"/>
        <v>7.8384798099762465</v>
      </c>
      <c r="W203" s="7">
        <f>IF(V203&lt;LeagueRatings!$K$21,((LeagueRatings!$K$21-V203)/LeagueRatings!$K$21)*36,(LeagueRatings!$K$21-V203)*6.48)</f>
        <v>1.2346999776255192</v>
      </c>
      <c r="X203" s="17">
        <v>-0.08</v>
      </c>
      <c r="Y203" s="17">
        <f t="shared" si="107"/>
        <v>1.9002375296912115</v>
      </c>
      <c r="Z203" s="7">
        <f>IF(Y203&lt;LeagueRatings!$K$19,((LeagueRatings!$K$19-Y203)/LeagueRatings!$K$19)*36,(LeagueRatings!$K$19-Y203)/LeagueRatings!$K$22)</f>
        <v>5.3254040047389193</v>
      </c>
      <c r="AA203" s="17">
        <v>-0.35</v>
      </c>
      <c r="AB203" s="18">
        <f>+((LeagueRatings!$I$17-E203)*5)+9.5</f>
        <v>9.6429093316940939</v>
      </c>
      <c r="AC203" s="18">
        <f t="shared" si="112"/>
        <v>9.6429093316940939</v>
      </c>
      <c r="AD203" s="18">
        <f t="shared" si="109"/>
        <v>0.34791044776119368</v>
      </c>
      <c r="AE203" s="4">
        <f t="shared" si="113"/>
        <v>9.5608197794552883</v>
      </c>
      <c r="AF203" s="42" t="s">
        <v>452</v>
      </c>
      <c r="AG203" s="59">
        <v>10</v>
      </c>
      <c r="AH203" s="5" t="s">
        <v>62</v>
      </c>
      <c r="AI203" s="5" t="s">
        <v>51</v>
      </c>
      <c r="AJ203" s="15">
        <f>+AO203*LeagueRatings!$K$27</f>
        <v>124.07407407407406</v>
      </c>
      <c r="AK203" s="73">
        <f>F203*LeagueRatings!$K$27</f>
        <v>20.37037037037037</v>
      </c>
      <c r="AL203" s="73">
        <f>G203*LeagueRatings!$K$27</f>
        <v>20.37037037037037</v>
      </c>
      <c r="AM203" s="73">
        <f>T203*LeagueRatings!$K$27</f>
        <v>522.22222222222217</v>
      </c>
      <c r="AO203" s="15">
        <f t="shared" si="111"/>
        <v>201</v>
      </c>
    </row>
    <row r="204" spans="1:41" x14ac:dyDescent="0.2">
      <c r="A204" s="42" t="s">
        <v>1155</v>
      </c>
      <c r="B204" s="77" t="s">
        <v>258</v>
      </c>
      <c r="C204" s="77">
        <v>3</v>
      </c>
      <c r="D204" s="77">
        <v>3</v>
      </c>
      <c r="E204" s="98">
        <v>2.48</v>
      </c>
      <c r="F204" s="77">
        <v>56</v>
      </c>
      <c r="G204" s="77">
        <v>0</v>
      </c>
      <c r="H204" s="77">
        <v>0</v>
      </c>
      <c r="I204" s="77">
        <v>0</v>
      </c>
      <c r="J204" s="77">
        <v>6</v>
      </c>
      <c r="K204" s="77">
        <v>7</v>
      </c>
      <c r="L204" s="98">
        <v>54.33</v>
      </c>
      <c r="M204" s="77">
        <v>42</v>
      </c>
      <c r="N204" s="77">
        <v>15</v>
      </c>
      <c r="O204" s="77">
        <v>15</v>
      </c>
      <c r="P204" s="77">
        <v>2</v>
      </c>
      <c r="Q204" s="77">
        <v>18</v>
      </c>
      <c r="R204" s="77">
        <v>4</v>
      </c>
      <c r="S204" s="77">
        <v>56</v>
      </c>
      <c r="T204" s="77">
        <v>222</v>
      </c>
      <c r="U204" s="77"/>
      <c r="V204" s="51">
        <f t="shared" si="106"/>
        <v>6.4220183486238538</v>
      </c>
      <c r="W204" s="7">
        <f>IF(V204&lt;LeagueRatings!$K$21,((LeagueRatings!$K$21-V204)/LeagueRatings!$K$21)*36,(LeagueRatings!$K$21-V204)*6.48)</f>
        <v>7.5170032899812034</v>
      </c>
      <c r="X204" s="17">
        <v>-0.65</v>
      </c>
      <c r="Y204" s="17">
        <f t="shared" si="107"/>
        <v>0.91743119266055051</v>
      </c>
      <c r="Z204" s="7">
        <f>IF(Y204&lt;LeagueRatings!$K$19,((LeagueRatings!$K$19-Y204)/LeagueRatings!$K$19)*36,(LeagueRatings!$K$19-Y204)/LeagueRatings!$K$22)</f>
        <v>21.190361337150328</v>
      </c>
      <c r="AA204" s="17">
        <v>-1.68</v>
      </c>
      <c r="AB204" s="18">
        <f>+((LeagueRatings!$I$17-E204)*5)+9.5</f>
        <v>15.392909331694094</v>
      </c>
      <c r="AC204" s="18">
        <f t="shared" si="112"/>
        <v>15.392909331694094</v>
      </c>
      <c r="AD204" s="18">
        <f t="shared" si="109"/>
        <v>1.5186250690226393</v>
      </c>
      <c r="AE204" s="4">
        <f t="shared" si="113"/>
        <v>14.581534400716734</v>
      </c>
      <c r="AF204" s="42" t="s">
        <v>1155</v>
      </c>
      <c r="AG204" s="59">
        <v>15</v>
      </c>
      <c r="AH204" s="5" t="s">
        <v>21</v>
      </c>
      <c r="AI204" s="5" t="s">
        <v>85</v>
      </c>
      <c r="AJ204" s="15">
        <f>+AO204*LeagueRatings!$K$27</f>
        <v>33.950617283950614</v>
      </c>
      <c r="AK204" s="73">
        <f>F204*LeagueRatings!$K$27</f>
        <v>34.567901234567898</v>
      </c>
      <c r="AL204" s="73">
        <f>G204*LeagueRatings!$K$27</f>
        <v>0</v>
      </c>
      <c r="AM204" s="73">
        <f>T204*LeagueRatings!$K$27</f>
        <v>137.03703703703704</v>
      </c>
      <c r="AO204" s="15">
        <f t="shared" si="111"/>
        <v>55</v>
      </c>
    </row>
    <row r="205" spans="1:41" x14ac:dyDescent="0.2">
      <c r="A205" s="42" t="s">
        <v>642</v>
      </c>
      <c r="B205" s="77" t="s">
        <v>258</v>
      </c>
      <c r="C205" s="77">
        <v>13</v>
      </c>
      <c r="D205" s="77">
        <v>14</v>
      </c>
      <c r="E205" s="98">
        <v>2.81</v>
      </c>
      <c r="F205" s="77">
        <v>31</v>
      </c>
      <c r="G205" s="77">
        <v>31</v>
      </c>
      <c r="H205" s="77">
        <v>2</v>
      </c>
      <c r="I205" s="77">
        <v>1</v>
      </c>
      <c r="J205" s="77">
        <v>0</v>
      </c>
      <c r="K205" s="77">
        <v>0</v>
      </c>
      <c r="L205" s="98">
        <v>195.67</v>
      </c>
      <c r="M205" s="77">
        <v>165</v>
      </c>
      <c r="N205" s="77">
        <v>75</v>
      </c>
      <c r="O205" s="77">
        <v>61</v>
      </c>
      <c r="P205" s="77">
        <v>13</v>
      </c>
      <c r="Q205" s="77">
        <v>72</v>
      </c>
      <c r="R205" s="77">
        <v>2</v>
      </c>
      <c r="S205" s="77">
        <v>195</v>
      </c>
      <c r="T205" s="77">
        <v>811</v>
      </c>
      <c r="U205" s="77"/>
      <c r="V205" s="51">
        <f t="shared" si="106"/>
        <v>8.6526576019777508</v>
      </c>
      <c r="W205" s="7">
        <f>IF(V205&lt;LeagueRatings!$K$21,((LeagueRatings!$K$21-V205)/LeagueRatings!$K$21)*36,(LeagueRatings!$K$21-V205)*6.48)</f>
        <v>-3.4719311786240503</v>
      </c>
      <c r="X205" s="17">
        <v>0.27</v>
      </c>
      <c r="Y205" s="17">
        <f t="shared" si="107"/>
        <v>1.6069221260815822</v>
      </c>
      <c r="Z205" s="7">
        <f>IF(Y205&lt;LeagueRatings!$K$19,((LeagueRatings!$K$19-Y205)/LeagueRatings!$K$19)*36,(LeagueRatings!$K$19-Y205)/LeagueRatings!$K$22)</f>
        <v>10.060249709199027</v>
      </c>
      <c r="AA205" s="17">
        <v>-0.73</v>
      </c>
      <c r="AB205" s="18">
        <f>+((LeagueRatings!$I$17-E205)*5)+9.5</f>
        <v>13.742909331694094</v>
      </c>
      <c r="AC205" s="18">
        <f t="shared" si="112"/>
        <v>13.742909331694094</v>
      </c>
      <c r="AD205" s="18">
        <f t="shared" si="109"/>
        <v>1.0272044769254354</v>
      </c>
      <c r="AE205" s="4">
        <f t="shared" si="113"/>
        <v>14.310113808619528</v>
      </c>
      <c r="AF205" s="42" t="s">
        <v>642</v>
      </c>
      <c r="AG205" s="59">
        <v>14</v>
      </c>
      <c r="AH205" s="5" t="s">
        <v>76</v>
      </c>
      <c r="AI205" s="5" t="s">
        <v>70</v>
      </c>
      <c r="AJ205" s="15">
        <f>+AO205*LeagueRatings!$K$27</f>
        <v>120.98765432098764</v>
      </c>
      <c r="AK205" s="73">
        <f>F205*LeagueRatings!$K$27</f>
        <v>19.1358024691358</v>
      </c>
      <c r="AL205" s="73">
        <f>G205*LeagueRatings!$K$27</f>
        <v>19.1358024691358</v>
      </c>
      <c r="AM205" s="73">
        <f>T205*LeagueRatings!$K$27</f>
        <v>500.61728395061726</v>
      </c>
      <c r="AO205" s="15">
        <f t="shared" si="111"/>
        <v>196</v>
      </c>
    </row>
    <row r="206" spans="1:41" x14ac:dyDescent="0.2">
      <c r="A206" s="42" t="s">
        <v>645</v>
      </c>
      <c r="B206" s="77" t="s">
        <v>258</v>
      </c>
      <c r="C206" s="77">
        <v>6</v>
      </c>
      <c r="D206" s="77">
        <v>2</v>
      </c>
      <c r="E206" s="98">
        <v>3.5</v>
      </c>
      <c r="F206" s="77">
        <v>44</v>
      </c>
      <c r="G206" s="77">
        <v>3</v>
      </c>
      <c r="H206" s="77">
        <v>0</v>
      </c>
      <c r="I206" s="77">
        <v>0</v>
      </c>
      <c r="J206" s="77">
        <v>0</v>
      </c>
      <c r="K206" s="77">
        <v>0</v>
      </c>
      <c r="L206" s="98">
        <v>64.33</v>
      </c>
      <c r="M206" s="77">
        <v>67</v>
      </c>
      <c r="N206" s="77">
        <v>25</v>
      </c>
      <c r="O206" s="77">
        <v>25</v>
      </c>
      <c r="P206" s="77">
        <v>4</v>
      </c>
      <c r="Q206" s="77">
        <v>23</v>
      </c>
      <c r="R206" s="77">
        <v>4</v>
      </c>
      <c r="S206" s="77">
        <v>67</v>
      </c>
      <c r="T206" s="77">
        <v>273</v>
      </c>
      <c r="U206" s="77"/>
      <c r="V206" s="51">
        <f t="shared" si="106"/>
        <v>7.0631970260223049</v>
      </c>
      <c r="W206" s="7">
        <f>IF(V206&lt;LeagueRatings!$K$21,((LeagueRatings!$K$21-V206)/LeagueRatings!$K$21)*36,(LeagueRatings!$K$21-V206)*6.48)</f>
        <v>4.673241536670778</v>
      </c>
      <c r="X206" s="17">
        <v>-0.4</v>
      </c>
      <c r="Y206" s="17">
        <f t="shared" si="107"/>
        <v>1.486988847583643</v>
      </c>
      <c r="Z206" s="7">
        <f>IF(Y206&lt;LeagueRatings!$K$19,((LeagueRatings!$K$19-Y206)/LeagueRatings!$K$19)*36,(LeagueRatings!$K$19-Y206)/LeagueRatings!$K$22)</f>
        <v>11.996273394042912</v>
      </c>
      <c r="AA206" s="17">
        <v>-0.89</v>
      </c>
      <c r="AB206" s="18">
        <f>+((LeagueRatings!$I$17-E206)*5)+9.5</f>
        <v>10.292909331694094</v>
      </c>
      <c r="AC206" s="18">
        <f t="shared" si="112"/>
        <v>10.292909331694094</v>
      </c>
      <c r="AD206" s="18">
        <f t="shared" si="109"/>
        <v>-0.20752370589149693</v>
      </c>
      <c r="AE206" s="4">
        <f t="shared" si="113"/>
        <v>8.7953856258025986</v>
      </c>
      <c r="AF206" s="42" t="s">
        <v>645</v>
      </c>
      <c r="AG206" s="59">
        <v>9</v>
      </c>
      <c r="AH206" s="5" t="s">
        <v>51</v>
      </c>
      <c r="AI206" s="5" t="s">
        <v>52</v>
      </c>
      <c r="AJ206" s="15">
        <f>+AO206*LeagueRatings!$K$27</f>
        <v>40.123456790123456</v>
      </c>
      <c r="AK206" s="73">
        <f>F206*LeagueRatings!$K$27</f>
        <v>27.160493827160494</v>
      </c>
      <c r="AL206" s="73">
        <f>G206*LeagueRatings!$K$27</f>
        <v>1.8518518518518516</v>
      </c>
      <c r="AM206" s="73">
        <f>T206*LeagueRatings!$K$27</f>
        <v>168.5185185185185</v>
      </c>
      <c r="AO206" s="15">
        <f t="shared" si="111"/>
        <v>65</v>
      </c>
    </row>
    <row r="207" spans="1:41" x14ac:dyDescent="0.2">
      <c r="A207" s="42" t="s">
        <v>646</v>
      </c>
      <c r="B207" s="77" t="s">
        <v>258</v>
      </c>
      <c r="C207" s="77">
        <v>8</v>
      </c>
      <c r="D207" s="77">
        <v>17</v>
      </c>
      <c r="E207" s="98">
        <v>4.3</v>
      </c>
      <c r="F207" s="77">
        <v>32</v>
      </c>
      <c r="G207" s="77">
        <v>32</v>
      </c>
      <c r="H207" s="77">
        <v>0</v>
      </c>
      <c r="I207" s="77">
        <v>0</v>
      </c>
      <c r="J207" s="77">
        <v>0</v>
      </c>
      <c r="K207" s="77">
        <v>0</v>
      </c>
      <c r="L207" s="98">
        <v>176</v>
      </c>
      <c r="M207" s="77">
        <v>197</v>
      </c>
      <c r="N207" s="77">
        <v>93</v>
      </c>
      <c r="O207" s="77">
        <v>84</v>
      </c>
      <c r="P207" s="77">
        <v>26</v>
      </c>
      <c r="Q207" s="77">
        <v>45</v>
      </c>
      <c r="R207" s="77">
        <v>3</v>
      </c>
      <c r="S207" s="77">
        <v>111</v>
      </c>
      <c r="T207" s="77">
        <v>763</v>
      </c>
      <c r="U207" s="77"/>
      <c r="V207" s="51">
        <f t="shared" si="106"/>
        <v>5.5263157894736841</v>
      </c>
      <c r="W207" s="7">
        <f>IF(V207&lt;LeagueRatings!$K$21,((LeagueRatings!$K$21-V207)/LeagueRatings!$K$21)*36,(LeagueRatings!$K$21-V207)*6.48)</f>
        <v>11.489631778483828</v>
      </c>
      <c r="X207" s="17">
        <v>-0.92</v>
      </c>
      <c r="Y207" s="17">
        <f t="shared" si="107"/>
        <v>3.4210526315789478</v>
      </c>
      <c r="Z207" s="7">
        <f>IF(Y207&lt;LeagueRatings!$K$19,((LeagueRatings!$K$19-Y207)/LeagueRatings!$K$19)*36,(LeagueRatings!$K$19-Y207)/LeagueRatings!$K$22)</f>
        <v>-9.768184506209348</v>
      </c>
      <c r="AA207" s="17">
        <v>0.92</v>
      </c>
      <c r="AB207" s="18">
        <f>+((LeagueRatings!$I$17-E207)*5)+9.5</f>
        <v>6.2929093316940943</v>
      </c>
      <c r="AC207" s="18">
        <f t="shared" si="112"/>
        <v>6.2929093316940943</v>
      </c>
      <c r="AD207" s="18">
        <f t="shared" si="109"/>
        <v>-0.59659090909090939</v>
      </c>
      <c r="AE207" s="4">
        <f t="shared" si="113"/>
        <v>5.6963184226031851</v>
      </c>
      <c r="AF207" s="42" t="s">
        <v>646</v>
      </c>
      <c r="AG207" s="59">
        <v>6</v>
      </c>
      <c r="AH207" s="5" t="s">
        <v>63</v>
      </c>
      <c r="AI207" s="5" t="s">
        <v>49</v>
      </c>
      <c r="AJ207" s="15">
        <f>+AO207*LeagueRatings!$K$27</f>
        <v>108.64197530864197</v>
      </c>
      <c r="AK207" s="73">
        <f>F207*LeagueRatings!$K$27</f>
        <v>19.753086419753085</v>
      </c>
      <c r="AL207" s="73">
        <f>G207*LeagueRatings!$K$27</f>
        <v>19.753086419753085</v>
      </c>
      <c r="AM207" s="73">
        <f>T207*LeagueRatings!$K$27</f>
        <v>470.98765432098764</v>
      </c>
      <c r="AO207" s="15">
        <f t="shared" si="111"/>
        <v>176</v>
      </c>
    </row>
    <row r="208" spans="1:41" x14ac:dyDescent="0.2">
      <c r="A208" s="42" t="s">
        <v>644</v>
      </c>
      <c r="B208" s="77" t="s">
        <v>258</v>
      </c>
      <c r="C208" s="77">
        <v>4</v>
      </c>
      <c r="D208" s="77">
        <v>5</v>
      </c>
      <c r="E208" s="98">
        <v>2.34</v>
      </c>
      <c r="F208" s="77">
        <v>70</v>
      </c>
      <c r="G208" s="77">
        <v>0</v>
      </c>
      <c r="H208" s="77">
        <v>0</v>
      </c>
      <c r="I208" s="77">
        <v>0</v>
      </c>
      <c r="J208" s="77">
        <v>0</v>
      </c>
      <c r="K208" s="77">
        <v>1</v>
      </c>
      <c r="L208" s="98">
        <v>65.33</v>
      </c>
      <c r="M208" s="77">
        <v>53</v>
      </c>
      <c r="N208" s="77">
        <v>19</v>
      </c>
      <c r="O208" s="77">
        <v>17</v>
      </c>
      <c r="P208" s="77">
        <v>9</v>
      </c>
      <c r="Q208" s="77">
        <v>16</v>
      </c>
      <c r="R208" s="77">
        <v>3</v>
      </c>
      <c r="S208" s="77">
        <v>62</v>
      </c>
      <c r="T208" s="77">
        <v>265</v>
      </c>
      <c r="U208" s="77"/>
      <c r="V208" s="51">
        <f t="shared" si="106"/>
        <v>4.9618320610687023</v>
      </c>
      <c r="W208" s="7">
        <f>IF(V208&lt;LeagueRatings!$K$21,((LeagueRatings!$K$21-V208)/LeagueRatings!$K$21)*36,(LeagueRatings!$K$21-V208)*6.48)</f>
        <v>13.993235366359524</v>
      </c>
      <c r="X208" s="17">
        <v>-1.19</v>
      </c>
      <c r="Y208" s="17">
        <f t="shared" si="107"/>
        <v>3.4351145038167941</v>
      </c>
      <c r="Z208" s="7">
        <f>IF(Y208&lt;LeagueRatings!$K$19,((LeagueRatings!$K$19-Y208)/LeagueRatings!$K$19)*36,(LeagueRatings!$K$19-Y208)/LeagueRatings!$K$22)</f>
        <v>-9.8835234582725811</v>
      </c>
      <c r="AA208" s="17">
        <v>0.92</v>
      </c>
      <c r="AB208" s="18">
        <f>+((LeagueRatings!$I$17-E208)*5)+9.5</f>
        <v>16.092909331694095</v>
      </c>
      <c r="AC208" s="18">
        <f t="shared" si="112"/>
        <v>16.092909331694095</v>
      </c>
      <c r="AD208" s="18">
        <f t="shared" si="109"/>
        <v>1.2511388336139597</v>
      </c>
      <c r="AE208" s="4">
        <f t="shared" si="113"/>
        <v>17.074048165308056</v>
      </c>
      <c r="AF208" s="42" t="s">
        <v>644</v>
      </c>
      <c r="AG208" s="59">
        <v>17</v>
      </c>
      <c r="AH208" s="5" t="s">
        <v>39</v>
      </c>
      <c r="AI208" s="5" t="s">
        <v>49</v>
      </c>
      <c r="AJ208" s="15">
        <f>+AO208*LeagueRatings!$K$27</f>
        <v>40.74074074074074</v>
      </c>
      <c r="AK208" s="73">
        <f>F208*LeagueRatings!$K$27</f>
        <v>43.209876543209873</v>
      </c>
      <c r="AL208" s="73">
        <f>G208*LeagueRatings!$K$27</f>
        <v>0</v>
      </c>
      <c r="AM208" s="73">
        <f>T208*LeagueRatings!$K$27</f>
        <v>163.58024691358023</v>
      </c>
      <c r="AO208" s="15">
        <f t="shared" si="111"/>
        <v>66</v>
      </c>
    </row>
    <row r="209" spans="1:41" x14ac:dyDescent="0.2">
      <c r="A209" s="42" t="s">
        <v>913</v>
      </c>
      <c r="B209" s="77" t="s">
        <v>258</v>
      </c>
      <c r="C209" s="77">
        <v>2</v>
      </c>
      <c r="D209" s="77">
        <v>1</v>
      </c>
      <c r="E209" s="98">
        <v>3.33</v>
      </c>
      <c r="F209" s="77">
        <v>70</v>
      </c>
      <c r="G209" s="77">
        <v>0</v>
      </c>
      <c r="H209" s="77">
        <v>0</v>
      </c>
      <c r="I209" s="77">
        <v>0</v>
      </c>
      <c r="J209" s="77">
        <v>0</v>
      </c>
      <c r="K209" s="77">
        <v>1</v>
      </c>
      <c r="L209" s="98">
        <v>54</v>
      </c>
      <c r="M209" s="77">
        <v>46</v>
      </c>
      <c r="N209" s="77">
        <v>25</v>
      </c>
      <c r="O209" s="77">
        <v>20</v>
      </c>
      <c r="P209" s="77">
        <v>2</v>
      </c>
      <c r="Q209" s="77">
        <v>33</v>
      </c>
      <c r="R209" s="77">
        <v>1</v>
      </c>
      <c r="S209" s="77">
        <v>51</v>
      </c>
      <c r="T209" s="77">
        <v>241</v>
      </c>
      <c r="U209" s="77"/>
      <c r="V209" s="51">
        <f t="shared" si="106"/>
        <v>13.333333333333334</v>
      </c>
      <c r="W209" s="7">
        <f>IF(V209&lt;LeagueRatings!$K$21,((LeagueRatings!$K$21-V209)/LeagueRatings!$K$21)*36,(LeagueRatings!$K$21-V209)*6.48)</f>
        <v>-33.80270991780823</v>
      </c>
      <c r="X209" s="17">
        <v>5.0199999999999996</v>
      </c>
      <c r="Y209" s="17">
        <f t="shared" si="107"/>
        <v>0.83333333333333337</v>
      </c>
      <c r="Z209" s="7">
        <f>IF(Y209&lt;LeagueRatings!$K$19,((LeagueRatings!$K$19-Y209)/LeagueRatings!$K$19)*36,(LeagueRatings!$K$19-Y209)/LeagueRatings!$K$22)</f>
        <v>22.547911547911546</v>
      </c>
      <c r="AA209" s="17">
        <v>-1.88</v>
      </c>
      <c r="AB209" s="18">
        <f>+((LeagueRatings!$I$17-E209)*5)+9.5</f>
        <v>11.142909331694094</v>
      </c>
      <c r="AC209" s="18">
        <f t="shared" si="112"/>
        <v>11.142909331694094</v>
      </c>
      <c r="AD209" s="18">
        <f t="shared" si="109"/>
        <v>0.96703703703703692</v>
      </c>
      <c r="AE209" s="4">
        <f t="shared" si="113"/>
        <v>15.249946368731131</v>
      </c>
      <c r="AF209" s="42" t="s">
        <v>913</v>
      </c>
      <c r="AG209" s="59">
        <v>15</v>
      </c>
      <c r="AH209" s="5" t="s">
        <v>967</v>
      </c>
      <c r="AI209" s="5" t="s">
        <v>36</v>
      </c>
      <c r="AJ209" s="15">
        <f>+AO209*LeagueRatings!$K$27</f>
        <v>33.333333333333329</v>
      </c>
      <c r="AK209" s="73">
        <f>F209*LeagueRatings!$K$27</f>
        <v>43.209876543209873</v>
      </c>
      <c r="AL209" s="73">
        <f>G209*LeagueRatings!$K$27</f>
        <v>0</v>
      </c>
      <c r="AM209" s="73">
        <f>T209*LeagueRatings!$K$27</f>
        <v>148.76543209876542</v>
      </c>
      <c r="AO209" s="15">
        <f t="shared" si="111"/>
        <v>54</v>
      </c>
    </row>
    <row r="210" spans="1:41" x14ac:dyDescent="0.2">
      <c r="A210" s="42" t="s">
        <v>637</v>
      </c>
      <c r="B210" s="77" t="s">
        <v>258</v>
      </c>
      <c r="C210" s="77">
        <v>1</v>
      </c>
      <c r="D210" s="77">
        <v>2</v>
      </c>
      <c r="E210" s="98">
        <v>3.6</v>
      </c>
      <c r="F210" s="77">
        <v>63</v>
      </c>
      <c r="G210" s="77">
        <v>0</v>
      </c>
      <c r="H210" s="77">
        <v>0</v>
      </c>
      <c r="I210" s="77">
        <v>0</v>
      </c>
      <c r="J210" s="77">
        <v>0</v>
      </c>
      <c r="K210" s="77">
        <v>2</v>
      </c>
      <c r="L210" s="98">
        <v>55</v>
      </c>
      <c r="M210" s="77">
        <v>44</v>
      </c>
      <c r="N210" s="77">
        <v>22</v>
      </c>
      <c r="O210" s="77">
        <v>22</v>
      </c>
      <c r="P210" s="77">
        <v>5</v>
      </c>
      <c r="Q210" s="77">
        <v>11</v>
      </c>
      <c r="R210" s="77">
        <v>1</v>
      </c>
      <c r="S210" s="77">
        <v>62</v>
      </c>
      <c r="T210" s="77">
        <v>215</v>
      </c>
      <c r="U210" s="77"/>
      <c r="V210" s="51">
        <f t="shared" si="106"/>
        <v>4.6728971962616823</v>
      </c>
      <c r="W210" s="7">
        <f>IF(V210&lt;LeagueRatings!$K$21,((LeagueRatings!$K$21-V210)/LeagueRatings!$K$21)*36,(LeagueRatings!$K$21-V210)*6.48)</f>
        <v>15.274722020079784</v>
      </c>
      <c r="X210" s="17">
        <v>-1.29</v>
      </c>
      <c r="Y210" s="17">
        <f t="shared" si="107"/>
        <v>2.3364485981308412</v>
      </c>
      <c r="Z210" s="7">
        <f>IF(Y210&lt;LeagueRatings!$K$19,((LeagueRatings!$K$19-Y210)/LeagueRatings!$K$19)*36,(LeagueRatings!$K$19-Y210)/LeagueRatings!$K$22)</f>
        <v>-0.87199411950015826</v>
      </c>
      <c r="AA210" s="17">
        <v>0.08</v>
      </c>
      <c r="AB210" s="18">
        <f>+((LeagueRatings!$I$17-E210)*5)+9.5</f>
        <v>9.7929093316940943</v>
      </c>
      <c r="AC210" s="18">
        <f t="shared" si="112"/>
        <v>9.7929093316940943</v>
      </c>
      <c r="AD210" s="18">
        <f t="shared" si="109"/>
        <v>1.3299999999999996</v>
      </c>
      <c r="AE210" s="4">
        <f t="shared" si="113"/>
        <v>9.9129093316940935</v>
      </c>
      <c r="AF210" s="42" t="s">
        <v>637</v>
      </c>
      <c r="AG210" s="59">
        <v>10</v>
      </c>
      <c r="AH210" s="5" t="s">
        <v>29</v>
      </c>
      <c r="AI210" s="5" t="s">
        <v>16</v>
      </c>
      <c r="AJ210" s="15">
        <f>+AO210*LeagueRatings!$K$27</f>
        <v>33.950617283950614</v>
      </c>
      <c r="AK210" s="73">
        <f>F210*LeagueRatings!$K$27</f>
        <v>38.888888888888886</v>
      </c>
      <c r="AL210" s="73">
        <f>G210*LeagueRatings!$K$27</f>
        <v>0</v>
      </c>
      <c r="AM210" s="73">
        <f>T210*LeagueRatings!$K$27</f>
        <v>132.71604938271605</v>
      </c>
      <c r="AO210" s="15">
        <f t="shared" si="111"/>
        <v>55</v>
      </c>
    </row>
    <row r="211" spans="1:41" s="29" customFormat="1" x14ac:dyDescent="0.2">
      <c r="A211" s="127"/>
      <c r="B211" s="128"/>
      <c r="C211" s="128"/>
      <c r="D211" s="128"/>
      <c r="E211" s="129"/>
      <c r="F211" s="128"/>
      <c r="G211" s="128"/>
      <c r="H211" s="128"/>
      <c r="I211" s="128"/>
      <c r="J211" s="128"/>
      <c r="K211" s="128"/>
      <c r="L211" s="129"/>
      <c r="M211" s="128"/>
      <c r="N211" s="128"/>
      <c r="O211" s="128"/>
      <c r="P211" s="128"/>
      <c r="Q211" s="128"/>
      <c r="R211" s="128"/>
      <c r="S211" s="128"/>
      <c r="T211" s="128"/>
      <c r="U211" s="128"/>
      <c r="V211" s="53"/>
      <c r="W211" s="54"/>
      <c r="X211" s="55"/>
      <c r="Y211" s="55"/>
      <c r="Z211" s="54"/>
      <c r="AA211" s="55"/>
      <c r="AB211" s="56"/>
      <c r="AC211" s="56"/>
      <c r="AD211" s="56"/>
      <c r="AE211" s="57"/>
      <c r="AF211" s="127"/>
      <c r="AG211" s="132"/>
      <c r="AH211" s="10"/>
      <c r="AI211" s="10"/>
      <c r="AJ211" s="15"/>
      <c r="AK211" s="73"/>
      <c r="AL211" s="73"/>
      <c r="AM211" s="73"/>
      <c r="AO211" s="15"/>
    </row>
    <row r="212" spans="1:41" s="125" customFormat="1" x14ac:dyDescent="0.2">
      <c r="A212" s="70" t="s">
        <v>151</v>
      </c>
      <c r="B212" s="71" t="s">
        <v>245</v>
      </c>
      <c r="C212" s="72" t="s">
        <v>105</v>
      </c>
      <c r="D212" s="71" t="s">
        <v>106</v>
      </c>
      <c r="E212" s="72" t="s">
        <v>107</v>
      </c>
      <c r="F212" s="71" t="s">
        <v>153</v>
      </c>
      <c r="G212" s="71" t="s">
        <v>108</v>
      </c>
      <c r="H212" s="71" t="s">
        <v>109</v>
      </c>
      <c r="I212" s="73" t="s">
        <v>434</v>
      </c>
      <c r="J212" s="73" t="s">
        <v>110</v>
      </c>
      <c r="K212" s="73" t="s">
        <v>246</v>
      </c>
      <c r="L212" s="72" t="s">
        <v>111</v>
      </c>
      <c r="M212" s="71" t="s">
        <v>112</v>
      </c>
      <c r="N212" s="71" t="s">
        <v>113</v>
      </c>
      <c r="O212" s="71" t="s">
        <v>114</v>
      </c>
      <c r="P212" s="71" t="s">
        <v>115</v>
      </c>
      <c r="Q212" s="71" t="s">
        <v>116</v>
      </c>
      <c r="R212" s="71" t="s">
        <v>118</v>
      </c>
      <c r="S212" s="71" t="s">
        <v>117</v>
      </c>
      <c r="T212" s="71" t="s">
        <v>156</v>
      </c>
      <c r="U212" s="71"/>
      <c r="V212" s="118" t="s">
        <v>2</v>
      </c>
      <c r="W212" s="119" t="s">
        <v>3</v>
      </c>
      <c r="X212" s="120" t="s">
        <v>4</v>
      </c>
      <c r="Y212" s="121" t="s">
        <v>5</v>
      </c>
      <c r="Z212" s="119" t="s">
        <v>6</v>
      </c>
      <c r="AA212" s="120" t="s">
        <v>7</v>
      </c>
      <c r="AB212" s="122" t="s">
        <v>8</v>
      </c>
      <c r="AC212" s="122" t="s">
        <v>101</v>
      </c>
      <c r="AD212" s="122" t="s">
        <v>9</v>
      </c>
      <c r="AE212" s="133" t="s">
        <v>10</v>
      </c>
      <c r="AF212" s="70" t="s">
        <v>151</v>
      </c>
      <c r="AG212" s="8" t="s">
        <v>11</v>
      </c>
      <c r="AH212" s="8" t="s">
        <v>12</v>
      </c>
      <c r="AI212" s="8" t="s">
        <v>13</v>
      </c>
      <c r="AJ212" s="15"/>
      <c r="AK212" s="73"/>
      <c r="AL212" s="73"/>
      <c r="AM212" s="73"/>
      <c r="AO212" s="15"/>
    </row>
    <row r="213" spans="1:41" s="29" customFormat="1" x14ac:dyDescent="0.2">
      <c r="A213" s="70"/>
      <c r="B213" s="71"/>
      <c r="C213" s="72"/>
      <c r="D213" s="71"/>
      <c r="E213" s="72"/>
      <c r="F213" s="71"/>
      <c r="G213" s="71"/>
      <c r="H213" s="71"/>
      <c r="I213" s="73"/>
      <c r="J213" s="73"/>
      <c r="K213" s="73"/>
      <c r="L213" s="72"/>
      <c r="M213" s="71"/>
      <c r="N213" s="71"/>
      <c r="O213" s="71"/>
      <c r="P213" s="71"/>
      <c r="Q213" s="71"/>
      <c r="R213" s="71"/>
      <c r="S213" s="71"/>
      <c r="T213" s="71"/>
      <c r="U213" s="71"/>
      <c r="V213" s="53"/>
      <c r="W213" s="54"/>
      <c r="X213" s="55"/>
      <c r="Y213" s="55"/>
      <c r="Z213" s="54"/>
      <c r="AA213" s="55"/>
      <c r="AB213" s="56"/>
      <c r="AC213" s="56"/>
      <c r="AD213" s="56"/>
      <c r="AE213" s="57"/>
      <c r="AF213" s="70"/>
      <c r="AG213" s="132"/>
      <c r="AH213" s="10"/>
      <c r="AI213" s="10"/>
      <c r="AJ213" s="15"/>
      <c r="AK213" s="73"/>
      <c r="AL213" s="73"/>
      <c r="AM213" s="73"/>
      <c r="AO213" s="15"/>
    </row>
    <row r="214" spans="1:41" x14ac:dyDescent="0.2">
      <c r="A214" s="42" t="s">
        <v>658</v>
      </c>
      <c r="B214" s="77" t="s">
        <v>259</v>
      </c>
      <c r="C214" s="77">
        <v>4</v>
      </c>
      <c r="D214" s="77">
        <v>2</v>
      </c>
      <c r="E214" s="98">
        <v>2.2799999999999998</v>
      </c>
      <c r="F214" s="77">
        <v>62</v>
      </c>
      <c r="G214" s="77">
        <v>0</v>
      </c>
      <c r="H214" s="77">
        <v>0</v>
      </c>
      <c r="I214" s="77">
        <v>0</v>
      </c>
      <c r="J214" s="77">
        <v>0</v>
      </c>
      <c r="K214" s="77">
        <v>3</v>
      </c>
      <c r="L214" s="98">
        <v>55.33</v>
      </c>
      <c r="M214" s="77">
        <v>47</v>
      </c>
      <c r="N214" s="77">
        <v>14</v>
      </c>
      <c r="O214" s="77">
        <v>14</v>
      </c>
      <c r="P214" s="77">
        <v>1</v>
      </c>
      <c r="Q214" s="77">
        <v>14</v>
      </c>
      <c r="R214" s="77">
        <v>1</v>
      </c>
      <c r="S214" s="77">
        <v>41</v>
      </c>
      <c r="T214" s="77">
        <v>225</v>
      </c>
      <c r="U214" s="77"/>
      <c r="V214" s="51">
        <f t="shared" ref="V214:V227" si="114">+(Q214-R214)/(T214-R214)*100</f>
        <v>5.8035714285714288</v>
      </c>
      <c r="W214" s="7">
        <f>IF(V214&lt;LeagueRatings!$K$21,((LeagueRatings!$K$21-V214)/LeagueRatings!$K$21)*36,(LeagueRatings!$K$21-V214)*6.48)</f>
        <v>10.259944937438371</v>
      </c>
      <c r="X214" s="17">
        <v>-0.83</v>
      </c>
      <c r="Y214" s="17">
        <f t="shared" ref="Y214:Y227" si="115">(P214/(T214-R214))*100</f>
        <v>0.4464285714285714</v>
      </c>
      <c r="Z214" s="7">
        <f>IF(Y214&lt;LeagueRatings!$K$19,((LeagueRatings!$K$19-Y214)/LeagueRatings!$K$19)*36,(LeagueRatings!$K$19-Y214)/LeagueRatings!$K$22)</f>
        <v>28.793524043524044</v>
      </c>
      <c r="AA214" s="17">
        <v>-2.4900000000000002</v>
      </c>
      <c r="AB214" s="18">
        <f>+((LeagueRatings!$I$17-E214)*5)+9.5</f>
        <v>16.392909331694096</v>
      </c>
      <c r="AC214" s="18">
        <f t="shared" ref="AC214" si="116">IF(AB214&lt;4,4,AB214)</f>
        <v>16.392909331694096</v>
      </c>
      <c r="AD214" s="18">
        <f t="shared" ref="AD214:AD227" si="117">IF(M214&lt;L214,((1-(M214/L214))*7)-0.07,(1-(M214/L214))*5)</f>
        <v>0.98385866618470996</v>
      </c>
      <c r="AE214" s="4">
        <f t="shared" ref="AE214" si="118">+X214+AA214+AC214+AD214</f>
        <v>14.056767997878806</v>
      </c>
      <c r="AF214" s="42" t="s">
        <v>658</v>
      </c>
      <c r="AG214" s="59">
        <v>14</v>
      </c>
      <c r="AH214" s="5" t="s">
        <v>70</v>
      </c>
      <c r="AI214" s="5" t="s">
        <v>284</v>
      </c>
      <c r="AJ214" s="15">
        <f>+AO214*LeagueRatings!$K$27</f>
        <v>34.567901234567898</v>
      </c>
      <c r="AK214" s="73">
        <f>F214*LeagueRatings!$K$27</f>
        <v>38.271604938271601</v>
      </c>
      <c r="AL214" s="73">
        <f>G214*LeagueRatings!$K$27</f>
        <v>0</v>
      </c>
      <c r="AM214" s="73">
        <f>T214*LeagueRatings!$K$27</f>
        <v>138.88888888888889</v>
      </c>
      <c r="AO214" s="15">
        <f t="shared" ref="AO214:AO227" si="119">ROUNDUP(L214,0)</f>
        <v>56</v>
      </c>
    </row>
    <row r="215" spans="1:41" x14ac:dyDescent="0.2">
      <c r="A215" s="42" t="s">
        <v>655</v>
      </c>
      <c r="B215" s="77" t="s">
        <v>259</v>
      </c>
      <c r="C215" s="77">
        <v>18</v>
      </c>
      <c r="D215" s="77">
        <v>10</v>
      </c>
      <c r="E215" s="98">
        <v>2.98</v>
      </c>
      <c r="F215" s="77">
        <v>33</v>
      </c>
      <c r="G215" s="77">
        <v>33</v>
      </c>
      <c r="H215" s="77">
        <v>4</v>
      </c>
      <c r="I215" s="77">
        <v>2</v>
      </c>
      <c r="J215" s="77">
        <v>0</v>
      </c>
      <c r="K215" s="77">
        <v>0</v>
      </c>
      <c r="L215" s="98">
        <v>217.33</v>
      </c>
      <c r="M215" s="77">
        <v>194</v>
      </c>
      <c r="N215" s="77">
        <v>81</v>
      </c>
      <c r="O215" s="77">
        <v>72</v>
      </c>
      <c r="P215" s="77">
        <v>21</v>
      </c>
      <c r="Q215" s="77">
        <v>43</v>
      </c>
      <c r="R215" s="77">
        <v>3</v>
      </c>
      <c r="S215" s="77">
        <v>219</v>
      </c>
      <c r="T215" s="77">
        <v>873</v>
      </c>
      <c r="U215" s="77"/>
      <c r="V215" s="51">
        <f t="shared" si="114"/>
        <v>4.5977011494252871</v>
      </c>
      <c r="W215" s="7">
        <f>IF(V215&lt;LeagueRatings!$K$21,((LeagueRatings!$K$21-V215)/LeagueRatings!$K$21)*36,(LeagueRatings!$K$21-V215)*6.48)</f>
        <v>15.608232240446316</v>
      </c>
      <c r="X215" s="17">
        <v>-1.39</v>
      </c>
      <c r="Y215" s="17">
        <f t="shared" si="115"/>
        <v>2.4137931034482758</v>
      </c>
      <c r="Z215" s="7">
        <f>IF(Y215&lt;LeagueRatings!$K$19,((LeagueRatings!$K$19-Y215)/LeagueRatings!$K$19)*36,(LeagueRatings!$K$19-Y215)/LeagueRatings!$K$22)</f>
        <v>-1.5063928709802401</v>
      </c>
      <c r="AA215" s="17">
        <v>0.16</v>
      </c>
      <c r="AB215" s="18">
        <f>+((LeagueRatings!$I$17-E215)*5)+9.5</f>
        <v>12.892909331694094</v>
      </c>
      <c r="AC215" s="18">
        <f t="shared" ref="AC215:AC227" si="120">IF(AB215&lt;4,4,AB215)</f>
        <v>12.892909331694094</v>
      </c>
      <c r="AD215" s="18">
        <f t="shared" si="117"/>
        <v>0.68143790548934802</v>
      </c>
      <c r="AE215" s="4">
        <f t="shared" ref="AE215:AE227" si="121">+X215+AA215+AC215+AD215</f>
        <v>12.344347237183442</v>
      </c>
      <c r="AF215" s="42" t="s">
        <v>655</v>
      </c>
      <c r="AG215" s="59">
        <v>13</v>
      </c>
      <c r="AH215" s="5" t="s">
        <v>53</v>
      </c>
      <c r="AI215" s="5" t="s">
        <v>32</v>
      </c>
      <c r="AJ215" s="15">
        <f>+AO215*LeagueRatings!$K$27</f>
        <v>134.5679012345679</v>
      </c>
      <c r="AK215" s="73">
        <f>F215*LeagueRatings!$K$27</f>
        <v>20.37037037037037</v>
      </c>
      <c r="AL215" s="73">
        <f>G215*LeagueRatings!$K$27</f>
        <v>20.37037037037037</v>
      </c>
      <c r="AM215" s="73">
        <f>T215*LeagueRatings!$K$27</f>
        <v>538.88888888888891</v>
      </c>
      <c r="AO215" s="15">
        <f t="shared" si="119"/>
        <v>218</v>
      </c>
    </row>
    <row r="216" spans="1:41" x14ac:dyDescent="0.2">
      <c r="A216" s="42" t="s">
        <v>659</v>
      </c>
      <c r="B216" s="77" t="s">
        <v>259</v>
      </c>
      <c r="C216" s="77">
        <v>2</v>
      </c>
      <c r="D216" s="77">
        <v>7</v>
      </c>
      <c r="E216" s="98">
        <v>4.18</v>
      </c>
      <c r="F216" s="77">
        <v>15</v>
      </c>
      <c r="G216" s="77">
        <v>15</v>
      </c>
      <c r="H216" s="77">
        <v>0</v>
      </c>
      <c r="I216" s="77">
        <v>0</v>
      </c>
      <c r="J216" s="77">
        <v>0</v>
      </c>
      <c r="K216" s="77">
        <v>0</v>
      </c>
      <c r="L216" s="98">
        <v>90.33</v>
      </c>
      <c r="M216" s="77">
        <v>81</v>
      </c>
      <c r="N216" s="77">
        <v>47</v>
      </c>
      <c r="O216" s="77">
        <v>42</v>
      </c>
      <c r="P216" s="77">
        <v>13</v>
      </c>
      <c r="Q216" s="77">
        <v>32</v>
      </c>
      <c r="R216" s="77">
        <v>2</v>
      </c>
      <c r="S216" s="77">
        <v>70</v>
      </c>
      <c r="T216" s="77">
        <v>374</v>
      </c>
      <c r="U216" s="77"/>
      <c r="V216" s="51">
        <f t="shared" si="114"/>
        <v>8.064516129032258</v>
      </c>
      <c r="W216" s="7">
        <f>IF(V216&lt;LeagueRatings!$K$21,((LeagueRatings!$K$21-V216)/LeagueRatings!$K$21)*36,(LeagueRatings!$K$21-V216)*6.48)</f>
        <v>0.23218155078285108</v>
      </c>
      <c r="X216" s="17">
        <v>0</v>
      </c>
      <c r="Y216" s="17">
        <f t="shared" si="115"/>
        <v>3.4946236559139781</v>
      </c>
      <c r="Z216" s="7">
        <f>IF(Y216&lt;LeagueRatings!$K$19,((LeagueRatings!$K$19-Y216)/LeagueRatings!$K$19)*36,(LeagueRatings!$K$19-Y216)/LeagueRatings!$K$22)</f>
        <v>-10.371632233901169</v>
      </c>
      <c r="AA216" s="17">
        <v>0.92</v>
      </c>
      <c r="AB216" s="18">
        <f>+((LeagueRatings!$I$17-E216)*5)+9.5</f>
        <v>6.8929093316940957</v>
      </c>
      <c r="AC216" s="18">
        <f t="shared" si="120"/>
        <v>6.8929093316940957</v>
      </c>
      <c r="AD216" s="18">
        <f t="shared" si="117"/>
        <v>0.65301560943208248</v>
      </c>
      <c r="AE216" s="4">
        <f t="shared" si="121"/>
        <v>8.465924941126179</v>
      </c>
      <c r="AF216" s="42" t="s">
        <v>659</v>
      </c>
      <c r="AG216" s="59">
        <v>9</v>
      </c>
      <c r="AH216" s="5" t="s">
        <v>48</v>
      </c>
      <c r="AI216" s="5" t="s">
        <v>49</v>
      </c>
      <c r="AJ216" s="15">
        <f>+AO216*LeagueRatings!$K$27</f>
        <v>56.172839506172835</v>
      </c>
      <c r="AK216" s="73">
        <f>F216*LeagueRatings!$K$27</f>
        <v>9.2592592592592595</v>
      </c>
      <c r="AL216" s="73">
        <f>G216*LeagueRatings!$K$27</f>
        <v>9.2592592592592595</v>
      </c>
      <c r="AM216" s="73">
        <f>T216*LeagueRatings!$K$27</f>
        <v>230.86419753086417</v>
      </c>
      <c r="AO216" s="15">
        <f t="shared" si="119"/>
        <v>91</v>
      </c>
    </row>
    <row r="217" spans="1:41" x14ac:dyDescent="0.2">
      <c r="A217" s="42" t="s">
        <v>652</v>
      </c>
      <c r="B217" s="77" t="s">
        <v>259</v>
      </c>
      <c r="C217" s="77">
        <v>3</v>
      </c>
      <c r="D217" s="77">
        <v>3</v>
      </c>
      <c r="E217" s="98">
        <v>1.7</v>
      </c>
      <c r="F217" s="77">
        <v>54</v>
      </c>
      <c r="G217" s="77">
        <v>0</v>
      </c>
      <c r="H217" s="77">
        <v>0</v>
      </c>
      <c r="I217" s="77">
        <v>0</v>
      </c>
      <c r="J217" s="77">
        <v>19</v>
      </c>
      <c r="K217" s="77">
        <v>23</v>
      </c>
      <c r="L217" s="98">
        <v>58.33</v>
      </c>
      <c r="M217" s="77">
        <v>35</v>
      </c>
      <c r="N217" s="77">
        <v>13</v>
      </c>
      <c r="O217" s="77">
        <v>11</v>
      </c>
      <c r="P217" s="77">
        <v>3</v>
      </c>
      <c r="Q217" s="77">
        <v>15</v>
      </c>
      <c r="R217" s="77">
        <v>2</v>
      </c>
      <c r="S217" s="77">
        <v>45</v>
      </c>
      <c r="T217" s="77">
        <v>218</v>
      </c>
      <c r="U217" s="77"/>
      <c r="V217" s="51">
        <f t="shared" si="114"/>
        <v>6.0185185185185182</v>
      </c>
      <c r="W217" s="7">
        <f>IF(V217&lt;LeagueRatings!$K$21,((LeagueRatings!$K$21-V217)/LeagueRatings!$K$21)*36,(LeagueRatings!$K$21-V217)*6.48)</f>
        <v>9.3066095647509073</v>
      </c>
      <c r="X217" s="17">
        <v>-0.74</v>
      </c>
      <c r="Y217" s="17">
        <f t="shared" si="115"/>
        <v>1.3888888888888888</v>
      </c>
      <c r="Z217" s="7">
        <f>IF(Y217&lt;LeagueRatings!$K$19,((LeagueRatings!$K$19-Y217)/LeagueRatings!$K$19)*36,(LeagueRatings!$K$19-Y217)/LeagueRatings!$K$22)</f>
        <v>13.579852579852579</v>
      </c>
      <c r="AA217" s="17">
        <v>-1.05</v>
      </c>
      <c r="AB217" s="18">
        <f>+((LeagueRatings!$I$17-E217)*5)+9.5</f>
        <v>19.292909331694094</v>
      </c>
      <c r="AC217" s="18">
        <f t="shared" si="120"/>
        <v>19.292909331694094</v>
      </c>
      <c r="AD217" s="18">
        <f t="shared" si="117"/>
        <v>2.7297599862849307</v>
      </c>
      <c r="AE217" s="4">
        <f t="shared" si="121"/>
        <v>20.232669317979024</v>
      </c>
      <c r="AF217" s="42" t="s">
        <v>652</v>
      </c>
      <c r="AG217" s="59">
        <v>20</v>
      </c>
      <c r="AH217" s="5" t="s">
        <v>67</v>
      </c>
      <c r="AI217" s="5" t="s">
        <v>39</v>
      </c>
      <c r="AJ217" s="15">
        <f>+AO217*LeagueRatings!$K$27</f>
        <v>36.419753086419753</v>
      </c>
      <c r="AK217" s="73">
        <f>F217*LeagueRatings!$K$27</f>
        <v>33.333333333333329</v>
      </c>
      <c r="AL217" s="73">
        <f>G217*LeagueRatings!$K$27</f>
        <v>0</v>
      </c>
      <c r="AM217" s="73">
        <f>T217*LeagueRatings!$K$27</f>
        <v>134.5679012345679</v>
      </c>
      <c r="AO217" s="15">
        <f t="shared" si="119"/>
        <v>59</v>
      </c>
    </row>
    <row r="218" spans="1:41" x14ac:dyDescent="0.2">
      <c r="A218" s="42" t="s">
        <v>809</v>
      </c>
      <c r="B218" s="77" t="s">
        <v>259</v>
      </c>
      <c r="C218" s="77">
        <v>1</v>
      </c>
      <c r="D218" s="77">
        <v>2</v>
      </c>
      <c r="E218" s="98">
        <v>3.96</v>
      </c>
      <c r="F218" s="77">
        <v>61</v>
      </c>
      <c r="G218" s="77">
        <v>0</v>
      </c>
      <c r="H218" s="77">
        <v>0</v>
      </c>
      <c r="I218" s="77">
        <v>0</v>
      </c>
      <c r="J218" s="77">
        <v>0</v>
      </c>
      <c r="K218" s="77">
        <v>1</v>
      </c>
      <c r="L218" s="98">
        <v>63.67</v>
      </c>
      <c r="M218" s="77">
        <v>60</v>
      </c>
      <c r="N218" s="77">
        <v>30</v>
      </c>
      <c r="O218" s="77">
        <v>28</v>
      </c>
      <c r="P218" s="77">
        <v>7</v>
      </c>
      <c r="Q218" s="77">
        <v>16</v>
      </c>
      <c r="R218" s="77">
        <v>2</v>
      </c>
      <c r="S218" s="77">
        <v>44</v>
      </c>
      <c r="T218" s="77">
        <v>268</v>
      </c>
      <c r="U218" s="77"/>
      <c r="V218" s="51">
        <f t="shared" si="114"/>
        <v>5.2631578947368416</v>
      </c>
      <c r="W218" s="7">
        <f>IF(V218&lt;LeagueRatings!$K$21,((LeagueRatings!$K$21-V218)/LeagueRatings!$K$21)*36,(LeagueRatings!$K$21-V218)*6.48)</f>
        <v>12.6567921699846</v>
      </c>
      <c r="X218" s="17">
        <v>-1.1000000000000001</v>
      </c>
      <c r="Y218" s="17">
        <f t="shared" si="115"/>
        <v>2.6315789473684208</v>
      </c>
      <c r="Z218" s="7">
        <f>IF(Y218&lt;LeagueRatings!$K$19,((LeagueRatings!$K$19-Y218)/LeagueRatings!$K$19)*36,(LeagueRatings!$K$19-Y218)/LeagueRatings!$K$22)</f>
        <v>-3.2927261975162612</v>
      </c>
      <c r="AA218" s="17">
        <v>0.24</v>
      </c>
      <c r="AB218" s="18">
        <f>+((LeagueRatings!$I$17-E218)*5)+9.5</f>
        <v>7.9929093316940936</v>
      </c>
      <c r="AC218" s="18">
        <f t="shared" si="120"/>
        <v>7.9929093316940936</v>
      </c>
      <c r="AD218" s="18">
        <f t="shared" si="117"/>
        <v>0.33348672844353749</v>
      </c>
      <c r="AE218" s="4">
        <f t="shared" si="121"/>
        <v>7.4663960601376305</v>
      </c>
      <c r="AF218" s="42" t="s">
        <v>809</v>
      </c>
      <c r="AG218" s="59">
        <v>8</v>
      </c>
      <c r="AH218" s="5" t="s">
        <v>24</v>
      </c>
      <c r="AI218" s="5" t="s">
        <v>76</v>
      </c>
      <c r="AJ218" s="15">
        <f>+AO218*LeagueRatings!$K$27</f>
        <v>39.506172839506171</v>
      </c>
      <c r="AK218" s="73">
        <f>F218*LeagueRatings!$K$27</f>
        <v>37.654320987654316</v>
      </c>
      <c r="AL218" s="73">
        <f>G218*LeagueRatings!$K$27</f>
        <v>0</v>
      </c>
      <c r="AM218" s="73">
        <f>T218*LeagueRatings!$K$27</f>
        <v>165.4320987654321</v>
      </c>
      <c r="AO218" s="15">
        <f t="shared" si="119"/>
        <v>64</v>
      </c>
    </row>
    <row r="219" spans="1:41" x14ac:dyDescent="0.2">
      <c r="A219" s="42" t="s">
        <v>468</v>
      </c>
      <c r="B219" s="77" t="s">
        <v>259</v>
      </c>
      <c r="C219" s="77">
        <v>9</v>
      </c>
      <c r="D219" s="77">
        <v>13</v>
      </c>
      <c r="E219" s="98">
        <v>3.57</v>
      </c>
      <c r="F219" s="77">
        <v>31</v>
      </c>
      <c r="G219" s="77">
        <v>31</v>
      </c>
      <c r="H219" s="77">
        <v>1</v>
      </c>
      <c r="I219" s="77">
        <v>0</v>
      </c>
      <c r="J219" s="77">
        <v>0</v>
      </c>
      <c r="K219" s="77">
        <v>0</v>
      </c>
      <c r="L219" s="98">
        <v>189.1</v>
      </c>
      <c r="M219" s="77">
        <v>199</v>
      </c>
      <c r="N219" s="77">
        <v>86</v>
      </c>
      <c r="O219" s="77">
        <v>75</v>
      </c>
      <c r="P219" s="77">
        <v>15</v>
      </c>
      <c r="Q219" s="77">
        <v>34</v>
      </c>
      <c r="R219" s="77">
        <v>3</v>
      </c>
      <c r="S219" s="77">
        <v>120</v>
      </c>
      <c r="T219" s="77">
        <v>789</v>
      </c>
      <c r="U219" s="77"/>
      <c r="V219" s="51">
        <f t="shared" si="114"/>
        <v>3.9440203562340965</v>
      </c>
      <c r="W219" s="7">
        <f>IF(V219&lt;LeagueRatings!$K$21,((LeagueRatings!$K$21-V219)/LeagueRatings!$K$21)*36,(LeagueRatings!$K$21-V219)*6.48)</f>
        <v>18.507443496337061</v>
      </c>
      <c r="X219" s="17">
        <v>-1.69</v>
      </c>
      <c r="Y219" s="17">
        <f t="shared" si="115"/>
        <v>1.9083969465648856</v>
      </c>
      <c r="Z219" s="7">
        <f>IF(Y219&lt;LeagueRatings!$K$19,((LeagueRatings!$K$19-Y219)/LeagueRatings!$K$19)*36,(LeagueRatings!$K$19-Y219)/LeagueRatings!$K$22)</f>
        <v>5.1936905677363674</v>
      </c>
      <c r="AA219" s="17">
        <v>-0.35</v>
      </c>
      <c r="AB219" s="18">
        <f>+((LeagueRatings!$I$17-E219)*5)+9.5</f>
        <v>9.9429093316940946</v>
      </c>
      <c r="AC219" s="18">
        <f t="shared" si="120"/>
        <v>9.9429093316940946</v>
      </c>
      <c r="AD219" s="18">
        <f t="shared" si="117"/>
        <v>-0.26176626123744051</v>
      </c>
      <c r="AE219" s="4">
        <f t="shared" si="121"/>
        <v>7.6411430704566543</v>
      </c>
      <c r="AF219" s="42" t="s">
        <v>468</v>
      </c>
      <c r="AG219" s="59">
        <v>8</v>
      </c>
      <c r="AH219" s="5" t="s">
        <v>79</v>
      </c>
      <c r="AI219" s="5" t="s">
        <v>51</v>
      </c>
      <c r="AJ219" s="15">
        <f>+AO219*LeagueRatings!$K$27</f>
        <v>117.28395061728395</v>
      </c>
      <c r="AK219" s="73">
        <f>F219*LeagueRatings!$K$27</f>
        <v>19.1358024691358</v>
      </c>
      <c r="AL219" s="73">
        <f>G219*LeagueRatings!$K$27</f>
        <v>19.1358024691358</v>
      </c>
      <c r="AM219" s="73">
        <f>T219*LeagueRatings!$K$27</f>
        <v>487.03703703703701</v>
      </c>
      <c r="AO219" s="15">
        <f t="shared" si="119"/>
        <v>190</v>
      </c>
    </row>
    <row r="220" spans="1:41" x14ac:dyDescent="0.2">
      <c r="A220" s="42" t="s">
        <v>661</v>
      </c>
      <c r="B220" s="77" t="s">
        <v>259</v>
      </c>
      <c r="C220" s="77">
        <v>4</v>
      </c>
      <c r="D220" s="77">
        <v>0</v>
      </c>
      <c r="E220" s="98">
        <v>2.78</v>
      </c>
      <c r="F220" s="77">
        <v>24</v>
      </c>
      <c r="G220" s="77">
        <v>0</v>
      </c>
      <c r="H220" s="77">
        <v>0</v>
      </c>
      <c r="I220" s="77">
        <v>0</v>
      </c>
      <c r="J220" s="77">
        <v>0</v>
      </c>
      <c r="K220" s="77">
        <v>0</v>
      </c>
      <c r="L220" s="98">
        <v>32.1</v>
      </c>
      <c r="M220" s="77">
        <v>24</v>
      </c>
      <c r="N220" s="77">
        <v>10</v>
      </c>
      <c r="O220" s="77">
        <v>10</v>
      </c>
      <c r="P220" s="77">
        <v>1</v>
      </c>
      <c r="Q220" s="77">
        <v>11</v>
      </c>
      <c r="R220" s="77">
        <v>3</v>
      </c>
      <c r="S220" s="77">
        <v>27</v>
      </c>
      <c r="T220" s="77">
        <v>125</v>
      </c>
      <c r="U220" s="77"/>
      <c r="V220" s="51">
        <f t="shared" si="114"/>
        <v>6.557377049180328</v>
      </c>
      <c r="W220" s="7">
        <f>IF(V220&lt;LeagueRatings!$K$21,((LeagueRatings!$K$21-V220)/LeagueRatings!$K$21)*36,(LeagueRatings!$K$21-V220)*6.48)</f>
        <v>6.9166590970299886</v>
      </c>
      <c r="X220" s="17">
        <v>-0.56000000000000005</v>
      </c>
      <c r="Y220" s="17">
        <f t="shared" si="115"/>
        <v>0.81967213114754101</v>
      </c>
      <c r="Z220" s="7">
        <f>IF(Y220&lt;LeagueRatings!$K$19,((LeagueRatings!$K$19-Y220)/LeagueRatings!$K$19)*36,(LeagueRatings!$K$19-Y220)/LeagueRatings!$K$22)</f>
        <v>22.76843758810972</v>
      </c>
      <c r="AA220" s="17">
        <v>-1.88</v>
      </c>
      <c r="AB220" s="18">
        <f>+((LeagueRatings!$I$17-E220)*5)+9.5</f>
        <v>13.892909331694096</v>
      </c>
      <c r="AC220" s="18">
        <f t="shared" si="120"/>
        <v>13.892909331694096</v>
      </c>
      <c r="AD220" s="18">
        <f t="shared" si="117"/>
        <v>1.6963551401869161</v>
      </c>
      <c r="AE220" s="4">
        <f t="shared" si="121"/>
        <v>13.149264471881013</v>
      </c>
      <c r="AF220" s="42" t="s">
        <v>661</v>
      </c>
      <c r="AG220" s="59">
        <v>13</v>
      </c>
      <c r="AH220" s="5" t="s">
        <v>43</v>
      </c>
      <c r="AI220" s="5" t="s">
        <v>36</v>
      </c>
      <c r="AJ220" s="15">
        <f>+AO220*LeagueRatings!$K$27</f>
        <v>20.37037037037037</v>
      </c>
      <c r="AK220" s="73">
        <f>F220*LeagueRatings!$K$27</f>
        <v>14.814814814814813</v>
      </c>
      <c r="AL220" s="73">
        <f>G220*LeagueRatings!$K$27</f>
        <v>0</v>
      </c>
      <c r="AM220" s="73">
        <f>T220*LeagueRatings!$K$27</f>
        <v>77.160493827160494</v>
      </c>
      <c r="AO220" s="15">
        <f t="shared" si="119"/>
        <v>33</v>
      </c>
    </row>
    <row r="221" spans="1:41" x14ac:dyDescent="0.2">
      <c r="A221" s="42" t="s">
        <v>660</v>
      </c>
      <c r="B221" s="77" t="s">
        <v>259</v>
      </c>
      <c r="C221" s="77">
        <v>12</v>
      </c>
      <c r="D221" s="77">
        <v>9</v>
      </c>
      <c r="E221" s="98">
        <v>4.74</v>
      </c>
      <c r="F221" s="77">
        <v>33</v>
      </c>
      <c r="G221" s="77">
        <v>26</v>
      </c>
      <c r="H221" s="77">
        <v>1</v>
      </c>
      <c r="I221" s="77">
        <v>1</v>
      </c>
      <c r="J221" s="77">
        <v>1</v>
      </c>
      <c r="K221" s="77">
        <v>1</v>
      </c>
      <c r="L221" s="98">
        <v>155.19999999999999</v>
      </c>
      <c r="M221" s="77">
        <v>154</v>
      </c>
      <c r="N221" s="77">
        <v>86</v>
      </c>
      <c r="O221" s="77">
        <v>82</v>
      </c>
      <c r="P221" s="77">
        <v>19</v>
      </c>
      <c r="Q221" s="77">
        <v>63</v>
      </c>
      <c r="R221" s="77">
        <v>0</v>
      </c>
      <c r="S221" s="77">
        <v>134</v>
      </c>
      <c r="T221" s="77">
        <v>673</v>
      </c>
      <c r="U221" s="77"/>
      <c r="V221" s="51">
        <f t="shared" si="114"/>
        <v>9.3610698365527494</v>
      </c>
      <c r="W221" s="7">
        <f>IF(V221&lt;LeagueRatings!$K$21,((LeagueRatings!$K$21-V221)/LeagueRatings!$K$21)*36,(LeagueRatings!$K$21-V221)*6.48)</f>
        <v>-8.0624424586700414</v>
      </c>
      <c r="X221" s="17">
        <v>0.76</v>
      </c>
      <c r="Y221" s="17">
        <f t="shared" si="115"/>
        <v>2.823179791976226</v>
      </c>
      <c r="Z221" s="7">
        <f>IF(Y221&lt;LeagueRatings!$K$19,((LeagueRatings!$K$19-Y221)/LeagueRatings!$K$19)*36,(LeagueRatings!$K$19-Y221)/LeagueRatings!$K$22)</f>
        <v>-4.8642836869960115</v>
      </c>
      <c r="AA221" s="17">
        <v>0.42</v>
      </c>
      <c r="AB221" s="18">
        <f>+((LeagueRatings!$I$17-E221)*5)+9.5</f>
        <v>4.0929093316940932</v>
      </c>
      <c r="AC221" s="18">
        <f t="shared" si="120"/>
        <v>4.0929093316940932</v>
      </c>
      <c r="AD221" s="18">
        <f t="shared" si="117"/>
        <v>-1.5876288659794013E-2</v>
      </c>
      <c r="AE221" s="4">
        <f t="shared" si="121"/>
        <v>5.2570330430342986</v>
      </c>
      <c r="AF221" s="42" t="s">
        <v>660</v>
      </c>
      <c r="AG221" s="59">
        <v>6</v>
      </c>
      <c r="AH221" s="5" t="s">
        <v>50</v>
      </c>
      <c r="AI221" s="5" t="s">
        <v>27</v>
      </c>
      <c r="AJ221" s="15">
        <f>+AO221*LeagueRatings!$K$27</f>
        <v>96.296296296296291</v>
      </c>
      <c r="AK221" s="73">
        <f>F221*LeagueRatings!$K$27</f>
        <v>20.37037037037037</v>
      </c>
      <c r="AL221" s="73">
        <f>G221*LeagueRatings!$K$27</f>
        <v>16.049382716049383</v>
      </c>
      <c r="AM221" s="73">
        <f>T221*LeagueRatings!$K$27</f>
        <v>415.4320987654321</v>
      </c>
      <c r="AO221" s="15">
        <f t="shared" si="119"/>
        <v>156</v>
      </c>
    </row>
    <row r="222" spans="1:41" x14ac:dyDescent="0.2">
      <c r="A222" s="42" t="s">
        <v>651</v>
      </c>
      <c r="B222" s="77" t="s">
        <v>259</v>
      </c>
      <c r="C222" s="77">
        <v>1</v>
      </c>
      <c r="D222" s="77">
        <v>1</v>
      </c>
      <c r="E222" s="98">
        <v>3.11</v>
      </c>
      <c r="F222" s="77">
        <v>65</v>
      </c>
      <c r="G222" s="77">
        <v>0</v>
      </c>
      <c r="H222" s="77">
        <v>0</v>
      </c>
      <c r="I222" s="77">
        <v>0</v>
      </c>
      <c r="J222" s="77">
        <v>0</v>
      </c>
      <c r="K222" s="77">
        <v>2</v>
      </c>
      <c r="L222" s="98">
        <v>37.200000000000003</v>
      </c>
      <c r="M222" s="77">
        <v>31</v>
      </c>
      <c r="N222" s="77">
        <v>14</v>
      </c>
      <c r="O222" s="77">
        <v>13</v>
      </c>
      <c r="P222" s="77">
        <v>2</v>
      </c>
      <c r="Q222" s="77">
        <v>19</v>
      </c>
      <c r="R222" s="77">
        <v>6</v>
      </c>
      <c r="S222" s="77">
        <v>22</v>
      </c>
      <c r="T222" s="77">
        <v>167</v>
      </c>
      <c r="U222" s="77"/>
      <c r="V222" s="51">
        <f t="shared" si="114"/>
        <v>8.0745341614906838</v>
      </c>
      <c r="W222" s="7">
        <f>IF(V222&lt;LeagueRatings!$K$21,((LeagueRatings!$K$21-V222)/LeagueRatings!$K$21)*36,(LeagueRatings!$K$21-V222)*6.48)</f>
        <v>0.18774947817512505</v>
      </c>
      <c r="X222" s="17">
        <v>0</v>
      </c>
      <c r="Y222" s="17">
        <f t="shared" si="115"/>
        <v>1.2422360248447204</v>
      </c>
      <c r="Z222" s="7">
        <f>IF(Y222&lt;LeagueRatings!$K$19,((LeagueRatings!$K$19-Y222)/LeagueRatings!$K$19)*36,(LeagueRatings!$K$19-Y222)/LeagueRatings!$K$22)</f>
        <v>15.947197338501688</v>
      </c>
      <c r="AA222" s="17">
        <v>-1.23</v>
      </c>
      <c r="AB222" s="18">
        <f>+((LeagueRatings!$I$17-E222)*5)+9.5</f>
        <v>12.242909331694094</v>
      </c>
      <c r="AC222" s="18">
        <f t="shared" si="120"/>
        <v>12.242909331694094</v>
      </c>
      <c r="AD222" s="18">
        <f t="shared" si="117"/>
        <v>1.0966666666666671</v>
      </c>
      <c r="AE222" s="4">
        <f t="shared" si="121"/>
        <v>12.109575998360761</v>
      </c>
      <c r="AF222" s="42" t="s">
        <v>651</v>
      </c>
      <c r="AG222" s="59">
        <v>12</v>
      </c>
      <c r="AH222" s="5" t="s">
        <v>48</v>
      </c>
      <c r="AI222" s="5" t="s">
        <v>53</v>
      </c>
      <c r="AJ222" s="15">
        <f>+AO222*LeagueRatings!$K$27</f>
        <v>23.456790123456788</v>
      </c>
      <c r="AK222" s="73">
        <f>F222*LeagueRatings!$K$27</f>
        <v>40.123456790123456</v>
      </c>
      <c r="AL222" s="73">
        <f>G222*LeagueRatings!$K$27</f>
        <v>0</v>
      </c>
      <c r="AM222" s="73">
        <f>T222*LeagueRatings!$K$27</f>
        <v>103.08641975308642</v>
      </c>
      <c r="AO222" s="15">
        <f t="shared" si="119"/>
        <v>38</v>
      </c>
    </row>
    <row r="223" spans="1:41" x14ac:dyDescent="0.2">
      <c r="A223" s="42" t="s">
        <v>653</v>
      </c>
      <c r="B223" s="77" t="s">
        <v>259</v>
      </c>
      <c r="C223" s="77">
        <v>7</v>
      </c>
      <c r="D223" s="77">
        <v>1</v>
      </c>
      <c r="E223" s="98">
        <v>2.58</v>
      </c>
      <c r="F223" s="77">
        <v>71</v>
      </c>
      <c r="G223" s="77">
        <v>0</v>
      </c>
      <c r="H223" s="77">
        <v>0</v>
      </c>
      <c r="I223" s="77">
        <v>0</v>
      </c>
      <c r="J223" s="77">
        <v>2</v>
      </c>
      <c r="K223" s="77">
        <v>5</v>
      </c>
      <c r="L223" s="98">
        <v>66.099999999999994</v>
      </c>
      <c r="M223" s="77">
        <v>45</v>
      </c>
      <c r="N223" s="77">
        <v>19</v>
      </c>
      <c r="O223" s="77">
        <v>19</v>
      </c>
      <c r="P223" s="77">
        <v>5</v>
      </c>
      <c r="Q223" s="77">
        <v>18</v>
      </c>
      <c r="R223" s="77">
        <v>3</v>
      </c>
      <c r="S223" s="77">
        <v>51</v>
      </c>
      <c r="T223" s="77">
        <v>249</v>
      </c>
      <c r="U223" s="77"/>
      <c r="V223" s="51">
        <f t="shared" si="114"/>
        <v>6.0975609756097562</v>
      </c>
      <c r="W223" s="7">
        <f>IF(V223&lt;LeagueRatings!$K$21,((LeagueRatings!$K$21-V223)/LeagueRatings!$K$21)*36,(LeagueRatings!$K$21-V223)*6.48)</f>
        <v>8.9560397091284969</v>
      </c>
      <c r="X223" s="17">
        <v>-0.74</v>
      </c>
      <c r="Y223" s="17">
        <f t="shared" si="115"/>
        <v>2.0325203252032518</v>
      </c>
      <c r="Z223" s="7">
        <f>IF(Y223&lt;LeagueRatings!$K$19,((LeagueRatings!$K$19-Y223)/LeagueRatings!$K$19)*36,(LeagueRatings!$K$19-Y223)/LeagueRatings!$K$22)</f>
        <v>3.190028165637925</v>
      </c>
      <c r="AA223" s="17">
        <v>-0.21</v>
      </c>
      <c r="AB223" s="18">
        <f>+((LeagueRatings!$I$17-E223)*5)+9.5</f>
        <v>14.892909331694094</v>
      </c>
      <c r="AC223" s="18">
        <f t="shared" si="120"/>
        <v>14.892909331694094</v>
      </c>
      <c r="AD223" s="18">
        <f t="shared" si="117"/>
        <v>2.164493192133131</v>
      </c>
      <c r="AE223" s="4">
        <f t="shared" si="121"/>
        <v>16.107402523827226</v>
      </c>
      <c r="AF223" s="42" t="s">
        <v>653</v>
      </c>
      <c r="AG223" s="59">
        <v>16</v>
      </c>
      <c r="AH223" s="5" t="s">
        <v>67</v>
      </c>
      <c r="AI223" s="5" t="s">
        <v>23</v>
      </c>
      <c r="AJ223" s="15">
        <f>+AO223*LeagueRatings!$K$27</f>
        <v>41.358024691358025</v>
      </c>
      <c r="AK223" s="73">
        <f>F223*LeagueRatings!$K$27</f>
        <v>43.827160493827158</v>
      </c>
      <c r="AL223" s="73">
        <f>G223*LeagueRatings!$K$27</f>
        <v>0</v>
      </c>
      <c r="AM223" s="73">
        <f>T223*LeagueRatings!$K$27</f>
        <v>153.7037037037037</v>
      </c>
      <c r="AO223" s="15">
        <f t="shared" si="119"/>
        <v>67</v>
      </c>
    </row>
    <row r="224" spans="1:41" x14ac:dyDescent="0.2">
      <c r="A224" s="42" t="s">
        <v>723</v>
      </c>
      <c r="B224" s="77" t="s">
        <v>259</v>
      </c>
      <c r="C224" s="77">
        <v>6</v>
      </c>
      <c r="D224" s="77">
        <v>4</v>
      </c>
      <c r="E224" s="98">
        <v>2.17</v>
      </c>
      <c r="F224" s="77">
        <v>12</v>
      </c>
      <c r="G224" s="77">
        <v>12</v>
      </c>
      <c r="H224" s="77">
        <v>0</v>
      </c>
      <c r="I224" s="77">
        <v>0</v>
      </c>
      <c r="J224" s="77">
        <v>0</v>
      </c>
      <c r="K224" s="77">
        <v>0</v>
      </c>
      <c r="L224" s="98">
        <v>78.2</v>
      </c>
      <c r="M224" s="77">
        <v>65</v>
      </c>
      <c r="N224" s="77">
        <v>24</v>
      </c>
      <c r="O224" s="77">
        <v>19</v>
      </c>
      <c r="P224" s="77">
        <v>3</v>
      </c>
      <c r="Q224" s="77">
        <v>17</v>
      </c>
      <c r="R224" s="77">
        <v>1</v>
      </c>
      <c r="S224" s="77">
        <v>58</v>
      </c>
      <c r="T224" s="77">
        <v>314</v>
      </c>
      <c r="U224" s="77"/>
      <c r="V224" s="51">
        <f t="shared" si="114"/>
        <v>5.1118210862619806</v>
      </c>
      <c r="W224" s="7">
        <f>IF(V224&lt;LeagueRatings!$K$21,((LeagueRatings!$K$21-V224)/LeagueRatings!$K$21)*36,(LeagueRatings!$K$21-V224)*6.48)</f>
        <v>13.328002618770984</v>
      </c>
      <c r="X224" s="17">
        <v>-1.1000000000000001</v>
      </c>
      <c r="Y224" s="17">
        <f t="shared" si="115"/>
        <v>0.95846645367412142</v>
      </c>
      <c r="Z224" s="7">
        <f>IF(Y224&lt;LeagueRatings!$K$19,((LeagueRatings!$K$19-Y224)/LeagueRatings!$K$19)*36,(LeagueRatings!$K$19-Y224)/LeagueRatings!$K$22)</f>
        <v>20.527949384179415</v>
      </c>
      <c r="AA224" s="17">
        <v>-1.68</v>
      </c>
      <c r="AB224" s="18">
        <f>+((LeagueRatings!$I$17-E224)*5)+9.5</f>
        <v>16.942909331694096</v>
      </c>
      <c r="AC224" s="18">
        <f t="shared" si="120"/>
        <v>16.942909331694096</v>
      </c>
      <c r="AD224" s="18">
        <f t="shared" si="117"/>
        <v>1.1115856777493607</v>
      </c>
      <c r="AE224" s="4">
        <f t="shared" si="121"/>
        <v>15.274495009443456</v>
      </c>
      <c r="AF224" s="42" t="s">
        <v>723</v>
      </c>
      <c r="AG224" s="59">
        <v>15</v>
      </c>
      <c r="AH224" s="5" t="s">
        <v>24</v>
      </c>
      <c r="AI224" s="5" t="s">
        <v>85</v>
      </c>
      <c r="AJ224" s="15">
        <f>+AO224*LeagueRatings!$K$27</f>
        <v>48.76543209876543</v>
      </c>
      <c r="AK224" s="73">
        <f>F224*LeagueRatings!$K$27</f>
        <v>7.4074074074074066</v>
      </c>
      <c r="AL224" s="73">
        <f>G224*LeagueRatings!$K$27</f>
        <v>7.4074074074074066</v>
      </c>
      <c r="AM224" s="73">
        <f>T224*LeagueRatings!$K$27</f>
        <v>193.82716049382714</v>
      </c>
      <c r="AO224" s="15">
        <f t="shared" si="119"/>
        <v>79</v>
      </c>
    </row>
    <row r="225" spans="1:41" x14ac:dyDescent="0.2">
      <c r="A225" s="42" t="s">
        <v>657</v>
      </c>
      <c r="B225" s="77" t="s">
        <v>259</v>
      </c>
      <c r="C225" s="77">
        <v>5</v>
      </c>
      <c r="D225" s="77">
        <v>5</v>
      </c>
      <c r="E225" s="98">
        <v>3.69</v>
      </c>
      <c r="F225" s="77">
        <v>39</v>
      </c>
      <c r="G225" s="77">
        <v>12</v>
      </c>
      <c r="H225" s="77">
        <v>1</v>
      </c>
      <c r="I225" s="77">
        <v>0</v>
      </c>
      <c r="J225" s="77">
        <v>0</v>
      </c>
      <c r="K225" s="77">
        <v>0</v>
      </c>
      <c r="L225" s="98">
        <v>117</v>
      </c>
      <c r="M225" s="77">
        <v>97</v>
      </c>
      <c r="N225" s="77">
        <v>51</v>
      </c>
      <c r="O225" s="77">
        <v>48</v>
      </c>
      <c r="P225" s="77">
        <v>12</v>
      </c>
      <c r="Q225" s="77">
        <v>22</v>
      </c>
      <c r="R225" s="77">
        <v>5</v>
      </c>
      <c r="S225" s="77">
        <v>133</v>
      </c>
      <c r="T225" s="77">
        <v>461</v>
      </c>
      <c r="U225" s="77"/>
      <c r="V225" s="51">
        <f t="shared" si="114"/>
        <v>3.7280701754385963</v>
      </c>
      <c r="W225" s="7">
        <f>IF(V225&lt;LeagueRatings!$K$21,((LeagueRatings!$K$21-V225)/LeagueRatings!$K$21)*36,(LeagueRatings!$K$21-V225)*6.48)</f>
        <v>19.465227787072426</v>
      </c>
      <c r="X225" s="17">
        <v>-1.69</v>
      </c>
      <c r="Y225" s="17">
        <f t="shared" si="115"/>
        <v>2.6315789473684208</v>
      </c>
      <c r="Z225" s="7">
        <f>IF(Y225&lt;LeagueRatings!$K$19,((LeagueRatings!$K$19-Y225)/LeagueRatings!$K$19)*36,(LeagueRatings!$K$19-Y225)/LeagueRatings!$K$22)</f>
        <v>-3.2927261975162612</v>
      </c>
      <c r="AA225" s="17">
        <v>0.24</v>
      </c>
      <c r="AB225" s="18">
        <f>+((LeagueRatings!$I$17-E225)*5)+9.5</f>
        <v>9.342909331694095</v>
      </c>
      <c r="AC225" s="18">
        <f t="shared" si="120"/>
        <v>9.342909331694095</v>
      </c>
      <c r="AD225" s="18">
        <f t="shared" si="117"/>
        <v>1.1265811965811963</v>
      </c>
      <c r="AE225" s="4">
        <f t="shared" si="121"/>
        <v>9.0194905282752913</v>
      </c>
      <c r="AF225" s="42" t="s">
        <v>657</v>
      </c>
      <c r="AG225" s="59">
        <v>9</v>
      </c>
      <c r="AH225" s="5" t="s">
        <v>79</v>
      </c>
      <c r="AI225" s="5" t="s">
        <v>76</v>
      </c>
      <c r="AJ225" s="15">
        <f>+AO225*LeagueRatings!$K$27</f>
        <v>72.222222222222214</v>
      </c>
      <c r="AK225" s="73">
        <f>F225*LeagueRatings!$K$27</f>
        <v>24.074074074074073</v>
      </c>
      <c r="AL225" s="73">
        <f>G225*LeagueRatings!$K$27</f>
        <v>7.4074074074074066</v>
      </c>
      <c r="AM225" s="73">
        <f>T225*LeagueRatings!$K$27</f>
        <v>284.5679012345679</v>
      </c>
      <c r="AO225" s="15">
        <f t="shared" si="119"/>
        <v>117</v>
      </c>
    </row>
    <row r="226" spans="1:41" x14ac:dyDescent="0.2">
      <c r="A226" s="42" t="s">
        <v>654</v>
      </c>
      <c r="B226" s="77" t="s">
        <v>259</v>
      </c>
      <c r="C226" s="77">
        <v>6</v>
      </c>
      <c r="D226" s="77">
        <v>4</v>
      </c>
      <c r="E226" s="98">
        <v>3.72</v>
      </c>
      <c r="F226" s="77">
        <v>64</v>
      </c>
      <c r="G226" s="77">
        <v>0</v>
      </c>
      <c r="H226" s="77">
        <v>0</v>
      </c>
      <c r="I226" s="77">
        <v>0</v>
      </c>
      <c r="J226" s="77">
        <v>23</v>
      </c>
      <c r="K226" s="77">
        <v>28</v>
      </c>
      <c r="L226" s="98">
        <v>58</v>
      </c>
      <c r="M226" s="77">
        <v>43</v>
      </c>
      <c r="N226" s="77">
        <v>24</v>
      </c>
      <c r="O226" s="77">
        <v>24</v>
      </c>
      <c r="P226" s="77">
        <v>9</v>
      </c>
      <c r="Q226" s="77">
        <v>12</v>
      </c>
      <c r="R226" s="77">
        <v>2</v>
      </c>
      <c r="S226" s="77">
        <v>59</v>
      </c>
      <c r="T226" s="77">
        <v>230</v>
      </c>
      <c r="U226" s="77"/>
      <c r="V226" s="51">
        <f t="shared" si="114"/>
        <v>4.3859649122807012</v>
      </c>
      <c r="W226" s="7">
        <f>IF(V226&lt;LeagueRatings!$K$21,((LeagueRatings!$K$21-V226)/LeagueRatings!$K$21)*36,(LeagueRatings!$K$21-V226)*6.48)</f>
        <v>16.547326808320502</v>
      </c>
      <c r="X226" s="17">
        <v>-1.49</v>
      </c>
      <c r="Y226" s="17">
        <f t="shared" si="115"/>
        <v>3.9473684210526314</v>
      </c>
      <c r="Z226" s="7">
        <f>IF(Y226&lt;LeagueRatings!$K$19,((LeagueRatings!$K$19-Y226)/LeagueRatings!$K$19)*36,(LeagueRatings!$K$19-Y226)/LeagueRatings!$K$22)</f>
        <v>-14.08515671200473</v>
      </c>
      <c r="AA226" s="17">
        <v>1.38</v>
      </c>
      <c r="AB226" s="18">
        <f>+((LeagueRatings!$I$17-E226)*5)+9.5</f>
        <v>9.1929093316940929</v>
      </c>
      <c r="AC226" s="18">
        <f t="shared" si="120"/>
        <v>9.1929093316940929</v>
      </c>
      <c r="AD226" s="18">
        <f t="shared" si="117"/>
        <v>1.7403448275862066</v>
      </c>
      <c r="AE226" s="4">
        <f t="shared" si="121"/>
        <v>10.8232541592803</v>
      </c>
      <c r="AF226" s="42" t="s">
        <v>654</v>
      </c>
      <c r="AG226" s="59">
        <v>11</v>
      </c>
      <c r="AH226" s="5" t="s">
        <v>88</v>
      </c>
      <c r="AI226" s="5" t="s">
        <v>46</v>
      </c>
      <c r="AJ226" s="15">
        <f>+AO226*LeagueRatings!$K$27</f>
        <v>35.802469135802468</v>
      </c>
      <c r="AK226" s="73">
        <f>F226*LeagueRatings!$K$27</f>
        <v>39.506172839506171</v>
      </c>
      <c r="AL226" s="73">
        <f>G226*LeagueRatings!$K$27</f>
        <v>0</v>
      </c>
      <c r="AM226" s="73">
        <f>T226*LeagueRatings!$K$27</f>
        <v>141.97530864197529</v>
      </c>
      <c r="AO226" s="15">
        <f t="shared" si="119"/>
        <v>58</v>
      </c>
    </row>
    <row r="227" spans="1:41" x14ac:dyDescent="0.2">
      <c r="A227" s="42" t="s">
        <v>662</v>
      </c>
      <c r="B227" s="77" t="s">
        <v>259</v>
      </c>
      <c r="C227" s="77">
        <v>8</v>
      </c>
      <c r="D227" s="77">
        <v>13</v>
      </c>
      <c r="E227" s="98">
        <v>4</v>
      </c>
      <c r="F227" s="77">
        <v>32</v>
      </c>
      <c r="G227" s="77">
        <v>32</v>
      </c>
      <c r="H227" s="77">
        <v>1</v>
      </c>
      <c r="I227" s="77">
        <v>0</v>
      </c>
      <c r="J227" s="77">
        <v>0</v>
      </c>
      <c r="K227" s="77">
        <v>0</v>
      </c>
      <c r="L227" s="98">
        <v>184.2</v>
      </c>
      <c r="M227" s="77">
        <v>178</v>
      </c>
      <c r="N227" s="77">
        <v>86</v>
      </c>
      <c r="O227" s="77">
        <v>82</v>
      </c>
      <c r="P227" s="77">
        <v>18</v>
      </c>
      <c r="Q227" s="77">
        <v>58</v>
      </c>
      <c r="R227" s="77">
        <v>2</v>
      </c>
      <c r="S227" s="77">
        <v>151</v>
      </c>
      <c r="T227" s="77">
        <v>780</v>
      </c>
      <c r="U227" s="77"/>
      <c r="V227" s="51">
        <f t="shared" si="114"/>
        <v>7.1979434447300772</v>
      </c>
      <c r="W227" s="7">
        <f>IF(V227&lt;LeagueRatings!$K$21,((LeagueRatings!$K$21-V227)/LeagueRatings!$K$21)*36,(LeagueRatings!$K$21-V227)*6.48)</f>
        <v>4.0756129419840761</v>
      </c>
      <c r="X227" s="17">
        <v>-0.32</v>
      </c>
      <c r="Y227" s="17">
        <f t="shared" si="115"/>
        <v>2.3136246786632388</v>
      </c>
      <c r="Z227" s="7">
        <f>IF(Y227&lt;LeagueRatings!$K$19,((LeagueRatings!$K$19-Y227)/LeagueRatings!$K$19)*36,(LeagueRatings!$K$19-Y227)/LeagueRatings!$K$22)</f>
        <v>-0.6847866901591505</v>
      </c>
      <c r="AA227" s="17">
        <v>0.08</v>
      </c>
      <c r="AB227" s="18">
        <f>+((LeagueRatings!$I$17-E227)*5)+9.5</f>
        <v>7.7929093316940943</v>
      </c>
      <c r="AC227" s="18">
        <f t="shared" si="120"/>
        <v>7.7929093316940943</v>
      </c>
      <c r="AD227" s="18">
        <f t="shared" si="117"/>
        <v>0.16561346362649226</v>
      </c>
      <c r="AE227" s="4">
        <f t="shared" si="121"/>
        <v>7.7185227953205864</v>
      </c>
      <c r="AF227" s="42" t="s">
        <v>662</v>
      </c>
      <c r="AG227" s="59">
        <v>8</v>
      </c>
      <c r="AH227" s="5" t="s">
        <v>33</v>
      </c>
      <c r="AI227" s="5" t="s">
        <v>16</v>
      </c>
      <c r="AJ227" s="15">
        <f>+AO227*LeagueRatings!$K$27</f>
        <v>114.19753086419752</v>
      </c>
      <c r="AK227" s="73">
        <f>F227*LeagueRatings!$K$27</f>
        <v>19.753086419753085</v>
      </c>
      <c r="AL227" s="73">
        <f>G227*LeagueRatings!$K$27</f>
        <v>19.753086419753085</v>
      </c>
      <c r="AM227" s="73">
        <f>T227*LeagueRatings!$K$27</f>
        <v>481.48148148148147</v>
      </c>
      <c r="AO227" s="15">
        <f t="shared" si="119"/>
        <v>185</v>
      </c>
    </row>
    <row r="228" spans="1:41" x14ac:dyDescent="0.2">
      <c r="A228" s="105"/>
      <c r="B228" s="77"/>
      <c r="C228" s="77"/>
      <c r="D228" s="77"/>
      <c r="E228" s="98"/>
      <c r="F228" s="77"/>
      <c r="G228" s="77"/>
      <c r="H228" s="77"/>
      <c r="I228" s="77"/>
      <c r="J228" s="77"/>
      <c r="K228" s="98"/>
      <c r="L228" s="98"/>
      <c r="M228" s="77"/>
      <c r="N228" s="77"/>
      <c r="O228" s="77"/>
      <c r="P228" s="77"/>
      <c r="Q228" s="77"/>
      <c r="R228" s="77"/>
      <c r="S228" s="77"/>
      <c r="T228" s="149"/>
      <c r="U228" s="77"/>
      <c r="V228" s="51"/>
      <c r="W228" s="7"/>
      <c r="Y228" s="17"/>
      <c r="Z228" s="7"/>
      <c r="AB228" s="18"/>
      <c r="AC228" s="18"/>
      <c r="AD228" s="18"/>
      <c r="AE228" s="4"/>
      <c r="AF228" s="105"/>
      <c r="AK228" s="73"/>
      <c r="AL228" s="73"/>
      <c r="AM228" s="73"/>
      <c r="AO228" s="15"/>
    </row>
    <row r="229" spans="1:41" s="125" customFormat="1" x14ac:dyDescent="0.2">
      <c r="A229" s="70" t="s">
        <v>151</v>
      </c>
      <c r="B229" s="71" t="s">
        <v>245</v>
      </c>
      <c r="C229" s="72" t="s">
        <v>105</v>
      </c>
      <c r="D229" s="71" t="s">
        <v>106</v>
      </c>
      <c r="E229" s="72" t="s">
        <v>107</v>
      </c>
      <c r="F229" s="71" t="s">
        <v>153</v>
      </c>
      <c r="G229" s="71" t="s">
        <v>108</v>
      </c>
      <c r="H229" s="71" t="s">
        <v>109</v>
      </c>
      <c r="I229" s="73" t="s">
        <v>434</v>
      </c>
      <c r="J229" s="73" t="s">
        <v>110</v>
      </c>
      <c r="K229" s="73" t="s">
        <v>246</v>
      </c>
      <c r="L229" s="72" t="s">
        <v>111</v>
      </c>
      <c r="M229" s="71" t="s">
        <v>112</v>
      </c>
      <c r="N229" s="71" t="s">
        <v>113</v>
      </c>
      <c r="O229" s="71" t="s">
        <v>114</v>
      </c>
      <c r="P229" s="71" t="s">
        <v>115</v>
      </c>
      <c r="Q229" s="71" t="s">
        <v>116</v>
      </c>
      <c r="R229" s="71" t="s">
        <v>118</v>
      </c>
      <c r="S229" s="71" t="s">
        <v>117</v>
      </c>
      <c r="T229" s="71" t="s">
        <v>156</v>
      </c>
      <c r="U229" s="71"/>
      <c r="V229" s="118" t="s">
        <v>2</v>
      </c>
      <c r="W229" s="119" t="s">
        <v>3</v>
      </c>
      <c r="X229" s="120" t="s">
        <v>4</v>
      </c>
      <c r="Y229" s="121" t="s">
        <v>5</v>
      </c>
      <c r="Z229" s="119" t="s">
        <v>6</v>
      </c>
      <c r="AA229" s="120" t="s">
        <v>7</v>
      </c>
      <c r="AB229" s="122" t="s">
        <v>8</v>
      </c>
      <c r="AC229" s="122" t="s">
        <v>101</v>
      </c>
      <c r="AD229" s="122" t="s">
        <v>9</v>
      </c>
      <c r="AE229" s="133" t="s">
        <v>10</v>
      </c>
      <c r="AF229" s="70" t="s">
        <v>151</v>
      </c>
      <c r="AG229" s="8" t="s">
        <v>11</v>
      </c>
      <c r="AH229" s="8" t="s">
        <v>12</v>
      </c>
      <c r="AI229" s="8" t="s">
        <v>13</v>
      </c>
      <c r="AJ229" s="15"/>
      <c r="AK229" s="73"/>
      <c r="AL229" s="73"/>
      <c r="AM229" s="73"/>
      <c r="AO229" s="15"/>
    </row>
    <row r="230" spans="1:41" s="29" customFormat="1" x14ac:dyDescent="0.2">
      <c r="A230" s="70"/>
      <c r="B230" s="71"/>
      <c r="C230" s="72"/>
      <c r="D230" s="71"/>
      <c r="E230" s="72"/>
      <c r="F230" s="71"/>
      <c r="G230" s="71"/>
      <c r="H230" s="71"/>
      <c r="I230" s="73"/>
      <c r="J230" s="73"/>
      <c r="K230" s="73"/>
      <c r="L230" s="72"/>
      <c r="M230" s="71"/>
      <c r="N230" s="71"/>
      <c r="O230" s="71"/>
      <c r="P230" s="71"/>
      <c r="Q230" s="71"/>
      <c r="R230" s="71"/>
      <c r="S230" s="71"/>
      <c r="T230" s="71"/>
      <c r="U230" s="71"/>
      <c r="V230" s="53"/>
      <c r="W230" s="54"/>
      <c r="X230" s="55"/>
      <c r="Y230" s="55"/>
      <c r="Z230" s="54"/>
      <c r="AA230" s="55"/>
      <c r="AB230" s="56"/>
      <c r="AC230" s="56"/>
      <c r="AD230" s="56"/>
      <c r="AE230" s="57"/>
      <c r="AF230" s="70"/>
      <c r="AG230" s="132"/>
      <c r="AH230" s="10"/>
      <c r="AI230" s="10"/>
      <c r="AJ230" s="15"/>
      <c r="AK230" s="73"/>
      <c r="AL230" s="73"/>
      <c r="AM230" s="73"/>
      <c r="AO230" s="15"/>
    </row>
    <row r="231" spans="1:41" x14ac:dyDescent="0.2">
      <c r="A231" s="42" t="s">
        <v>668</v>
      </c>
      <c r="B231" s="77" t="s">
        <v>260</v>
      </c>
      <c r="C231" s="77">
        <v>2</v>
      </c>
      <c r="D231" s="77">
        <v>2</v>
      </c>
      <c r="E231" s="98">
        <v>4.5</v>
      </c>
      <c r="F231" s="77">
        <v>61</v>
      </c>
      <c r="G231" s="77">
        <v>0</v>
      </c>
      <c r="H231" s="77">
        <v>0</v>
      </c>
      <c r="I231" s="77">
        <v>0</v>
      </c>
      <c r="J231" s="77">
        <v>0</v>
      </c>
      <c r="K231" s="77">
        <v>0</v>
      </c>
      <c r="L231" s="98">
        <v>36</v>
      </c>
      <c r="M231" s="77">
        <v>27</v>
      </c>
      <c r="N231" s="77">
        <v>18</v>
      </c>
      <c r="O231" s="77">
        <v>18</v>
      </c>
      <c r="P231" s="77">
        <v>2</v>
      </c>
      <c r="Q231" s="77">
        <v>13</v>
      </c>
      <c r="R231" s="77">
        <v>2</v>
      </c>
      <c r="S231" s="77">
        <v>32</v>
      </c>
      <c r="T231" s="77">
        <v>148</v>
      </c>
      <c r="U231" s="77"/>
      <c r="V231" s="51">
        <f t="shared" ref="V231:V244" si="122">+(Q231-R231)/(T231-R231)*100</f>
        <v>7.5342465753424657</v>
      </c>
      <c r="W231" s="7">
        <f>IF(V231&lt;LeagueRatings!$K$21,((LeagueRatings!$K$21-V231)/LeagueRatings!$K$21)*36,(LeagueRatings!$K$21-V231)*6.48)</f>
        <v>2.5840381063478146</v>
      </c>
      <c r="X231" s="17">
        <v>-0.24</v>
      </c>
      <c r="Y231" s="17">
        <f t="shared" ref="Y231:Y244" si="123">(P231/(T231-R231))*100</f>
        <v>1.3698630136986301</v>
      </c>
      <c r="Z231" s="7">
        <f>IF(Y231&lt;LeagueRatings!$K$19,((LeagueRatings!$K$19-Y231)/LeagueRatings!$K$19)*36,(LeagueRatings!$K$19-Y231)/LeagueRatings!$K$22)</f>
        <v>13.886977886977888</v>
      </c>
      <c r="AA231" s="17">
        <v>-1.05</v>
      </c>
      <c r="AB231" s="18">
        <f>+((LeagueRatings!$I$17-E231)*5)+9.5</f>
        <v>5.2929093316940943</v>
      </c>
      <c r="AC231" s="18">
        <f t="shared" ref="AC231" si="124">IF(AB231&lt;4,4,AB231)</f>
        <v>5.2929093316940943</v>
      </c>
      <c r="AD231" s="18">
        <f t="shared" ref="AD231:AD244" si="125">IF(M231&lt;L231,((1-(M231/L231))*7)-0.07,(1-(M231/L231))*5)</f>
        <v>1.68</v>
      </c>
      <c r="AE231" s="4">
        <f t="shared" ref="AE231" si="126">+X231+AA231+AC231+AD231</f>
        <v>5.682909331694094</v>
      </c>
      <c r="AF231" s="42" t="s">
        <v>668</v>
      </c>
      <c r="AG231" s="59">
        <v>6</v>
      </c>
      <c r="AH231" s="5" t="s">
        <v>23</v>
      </c>
      <c r="AI231" s="5" t="s">
        <v>39</v>
      </c>
      <c r="AJ231" s="15">
        <f>+AO231*LeagueRatings!$K$27</f>
        <v>22.222222222222221</v>
      </c>
      <c r="AK231" s="73">
        <f>F231*LeagueRatings!$K$27</f>
        <v>37.654320987654316</v>
      </c>
      <c r="AL231" s="73">
        <f>G231*LeagueRatings!$K$27</f>
        <v>0</v>
      </c>
      <c r="AM231" s="73">
        <f>T231*LeagueRatings!$K$27</f>
        <v>91.358024691358025</v>
      </c>
      <c r="AO231" s="15">
        <f t="shared" ref="AO231:AO245" si="127">ROUNDUP(L231,0)</f>
        <v>36</v>
      </c>
    </row>
    <row r="232" spans="1:41" x14ac:dyDescent="0.2">
      <c r="A232" s="42" t="s">
        <v>667</v>
      </c>
      <c r="B232" s="77" t="s">
        <v>260</v>
      </c>
      <c r="C232" s="77">
        <v>2</v>
      </c>
      <c r="D232" s="77">
        <v>0</v>
      </c>
      <c r="E232" s="98">
        <v>2.61</v>
      </c>
      <c r="F232" s="77">
        <v>44</v>
      </c>
      <c r="G232" s="77">
        <v>0</v>
      </c>
      <c r="H232" s="77">
        <v>0</v>
      </c>
      <c r="I232" s="77">
        <v>0</v>
      </c>
      <c r="J232" s="77">
        <v>0</v>
      </c>
      <c r="K232" s="77">
        <v>0</v>
      </c>
      <c r="L232" s="98">
        <v>38</v>
      </c>
      <c r="M232" s="77">
        <v>34</v>
      </c>
      <c r="N232" s="77">
        <v>13</v>
      </c>
      <c r="O232" s="77">
        <v>11</v>
      </c>
      <c r="P232" s="77">
        <v>2</v>
      </c>
      <c r="Q232" s="77">
        <v>19</v>
      </c>
      <c r="R232" s="77">
        <v>0</v>
      </c>
      <c r="S232" s="77">
        <v>35</v>
      </c>
      <c r="T232" s="77">
        <v>169</v>
      </c>
      <c r="U232" s="77"/>
      <c r="V232" s="51">
        <f t="shared" si="122"/>
        <v>11.242603550295858</v>
      </c>
      <c r="W232" s="7">
        <f>IF(V232&lt;LeagueRatings!$K$21,((LeagueRatings!$K$21-V232)/LeagueRatings!$K$21)*36,(LeagueRatings!$K$21-V232)*6.48)</f>
        <v>-20.254780923725384</v>
      </c>
      <c r="X232" s="17">
        <v>2.38</v>
      </c>
      <c r="Y232" s="17">
        <f t="shared" si="123"/>
        <v>1.1834319526627219</v>
      </c>
      <c r="Z232" s="7">
        <f>IF(Y232&lt;LeagueRatings!$K$19,((LeagueRatings!$K$19-Y232)/LeagueRatings!$K$19)*36,(LeagueRatings!$K$19-Y232)/LeagueRatings!$K$22)</f>
        <v>16.896442434903975</v>
      </c>
      <c r="AA232" s="17">
        <v>-1.32</v>
      </c>
      <c r="AB232" s="18">
        <f>+((LeagueRatings!$I$17-E232)*5)+9.5</f>
        <v>14.742909331694094</v>
      </c>
      <c r="AC232" s="18">
        <f t="shared" ref="AC232:AC244" si="128">IF(AB232&lt;4,4,AB232)</f>
        <v>14.742909331694094</v>
      </c>
      <c r="AD232" s="18">
        <f t="shared" si="125"/>
        <v>0.6668421052631579</v>
      </c>
      <c r="AE232" s="4">
        <f t="shared" ref="AE232:AE244" si="129">+X232+AA232+AC232+AD232</f>
        <v>16.469751436957253</v>
      </c>
      <c r="AF232" s="42" t="s">
        <v>667</v>
      </c>
      <c r="AG232" s="59">
        <v>16</v>
      </c>
      <c r="AH232" s="5" t="s">
        <v>90</v>
      </c>
      <c r="AI232" s="5" t="s">
        <v>88</v>
      </c>
      <c r="AJ232" s="15">
        <f>+AO232*LeagueRatings!$K$27</f>
        <v>23.456790123456788</v>
      </c>
      <c r="AK232" s="73">
        <f>F232*LeagueRatings!$K$27</f>
        <v>27.160493827160494</v>
      </c>
      <c r="AL232" s="73">
        <f>G232*LeagueRatings!$K$27</f>
        <v>0</v>
      </c>
      <c r="AM232" s="73">
        <f>T232*LeagueRatings!$K$27</f>
        <v>104.32098765432099</v>
      </c>
      <c r="AO232" s="15">
        <f t="shared" si="127"/>
        <v>38</v>
      </c>
    </row>
    <row r="233" spans="1:41" x14ac:dyDescent="0.2">
      <c r="A233" s="42" t="s">
        <v>676</v>
      </c>
      <c r="B233" s="77" t="s">
        <v>260</v>
      </c>
      <c r="C233" s="77">
        <v>3</v>
      </c>
      <c r="D233" s="77">
        <v>1</v>
      </c>
      <c r="E233" s="98">
        <v>4.12</v>
      </c>
      <c r="F233" s="77">
        <v>7</v>
      </c>
      <c r="G233" s="77">
        <v>7</v>
      </c>
      <c r="H233" s="77">
        <v>0</v>
      </c>
      <c r="I233" s="77">
        <v>0</v>
      </c>
      <c r="J233" s="77">
        <v>0</v>
      </c>
      <c r="K233" s="77">
        <v>0</v>
      </c>
      <c r="L233" s="98">
        <v>43.2</v>
      </c>
      <c r="M233" s="77">
        <v>39</v>
      </c>
      <c r="N233" s="77">
        <v>20</v>
      </c>
      <c r="O233" s="77">
        <v>20</v>
      </c>
      <c r="P233" s="77">
        <v>6</v>
      </c>
      <c r="Q233" s="77">
        <v>7</v>
      </c>
      <c r="R233" s="77">
        <v>0</v>
      </c>
      <c r="S233" s="77">
        <v>39</v>
      </c>
      <c r="T233" s="77">
        <v>177</v>
      </c>
      <c r="U233" s="77"/>
      <c r="V233" s="51">
        <f t="shared" si="122"/>
        <v>3.9548022598870061</v>
      </c>
      <c r="W233" s="7">
        <f>IF(V233&lt;LeagueRatings!$K$21,((LeagueRatings!$K$21-V233)/LeagueRatings!$K$21)*36,(LeagueRatings!$K$21-V233)*6.48)</f>
        <v>18.459623494960177</v>
      </c>
      <c r="X233" s="17">
        <v>-1.59</v>
      </c>
      <c r="Y233" s="17">
        <f t="shared" si="123"/>
        <v>3.3898305084745761</v>
      </c>
      <c r="Z233" s="7">
        <f>IF(Y233&lt;LeagueRatings!$K$19,((LeagueRatings!$K$19-Y233)/LeagueRatings!$K$19)*36,(LeagueRatings!$K$19-Y233)/LeagueRatings!$K$22)</f>
        <v>-9.5120929346791083</v>
      </c>
      <c r="AA233" s="17">
        <v>0.92</v>
      </c>
      <c r="AB233" s="18">
        <f>+((LeagueRatings!$I$17-E233)*5)+9.5</f>
        <v>7.1929093316940929</v>
      </c>
      <c r="AC233" s="18">
        <f t="shared" si="128"/>
        <v>7.1929093316940929</v>
      </c>
      <c r="AD233" s="18">
        <f t="shared" si="125"/>
        <v>0.61055555555555618</v>
      </c>
      <c r="AE233" s="4">
        <f t="shared" si="129"/>
        <v>7.1334648872496489</v>
      </c>
      <c r="AF233" s="42" t="s">
        <v>676</v>
      </c>
      <c r="AG233" s="59">
        <v>8</v>
      </c>
      <c r="AH233" s="5" t="s">
        <v>58</v>
      </c>
      <c r="AI233" s="5" t="s">
        <v>49</v>
      </c>
      <c r="AJ233" s="15">
        <f>+AO233*LeagueRatings!$K$27</f>
        <v>27.160493827160494</v>
      </c>
      <c r="AK233" s="73">
        <f>F233*LeagueRatings!$K$27</f>
        <v>4.3209876543209873</v>
      </c>
      <c r="AL233" s="73">
        <f>G233*LeagueRatings!$K$27</f>
        <v>4.3209876543209873</v>
      </c>
      <c r="AM233" s="73">
        <f>T233*LeagueRatings!$K$27</f>
        <v>109.25925925925925</v>
      </c>
      <c r="AO233" s="15">
        <f t="shared" si="127"/>
        <v>44</v>
      </c>
    </row>
    <row r="234" spans="1:41" x14ac:dyDescent="0.2">
      <c r="A234" s="42" t="s">
        <v>718</v>
      </c>
      <c r="B234" s="77" t="s">
        <v>260</v>
      </c>
      <c r="C234" s="77">
        <v>3</v>
      </c>
      <c r="D234" s="77">
        <v>3</v>
      </c>
      <c r="E234" s="98">
        <v>4.3</v>
      </c>
      <c r="F234" s="77">
        <v>10</v>
      </c>
      <c r="G234" s="77">
        <v>10</v>
      </c>
      <c r="H234" s="77">
        <v>0</v>
      </c>
      <c r="I234" s="77">
        <v>0</v>
      </c>
      <c r="J234" s="77">
        <v>0</v>
      </c>
      <c r="K234" s="77">
        <v>0</v>
      </c>
      <c r="L234" s="98">
        <v>60.2</v>
      </c>
      <c r="M234" s="77">
        <v>69</v>
      </c>
      <c r="N234" s="77">
        <v>34</v>
      </c>
      <c r="O234" s="77">
        <v>29</v>
      </c>
      <c r="P234" s="77">
        <v>9</v>
      </c>
      <c r="Q234" s="77">
        <v>15</v>
      </c>
      <c r="R234" s="77">
        <v>1</v>
      </c>
      <c r="S234" s="77">
        <v>48</v>
      </c>
      <c r="T234" s="77">
        <v>261</v>
      </c>
      <c r="U234" s="77"/>
      <c r="V234" s="51">
        <f t="shared" si="122"/>
        <v>5.384615384615385</v>
      </c>
      <c r="W234" s="7">
        <f>IF(V234&lt;LeagueRatings!$K$21,((LeagueRatings!$K$21-V234)/LeagueRatings!$K$21)*36,(LeagueRatings!$K$21-V234)*6.48)</f>
        <v>12.118102758522703</v>
      </c>
      <c r="X234" s="17">
        <v>-1.01</v>
      </c>
      <c r="Y234" s="17">
        <f t="shared" si="123"/>
        <v>3.4615384615384617</v>
      </c>
      <c r="Z234" s="7">
        <f>IF(Y234&lt;LeagueRatings!$K$19,((LeagueRatings!$K$19-Y234)/LeagueRatings!$K$19)*36,(LeagueRatings!$K$19-Y234)/LeagueRatings!$K$22)</f>
        <v>-10.100259291270529</v>
      </c>
      <c r="AA234" s="17">
        <v>0.92</v>
      </c>
      <c r="AB234" s="18">
        <f>+((LeagueRatings!$I$17-E234)*5)+9.5</f>
        <v>6.2929093316940943</v>
      </c>
      <c r="AC234" s="18">
        <f t="shared" si="128"/>
        <v>6.2929093316940943</v>
      </c>
      <c r="AD234" s="18">
        <f t="shared" si="125"/>
        <v>-0.73089700996677665</v>
      </c>
      <c r="AE234" s="4">
        <f t="shared" si="129"/>
        <v>5.472012321727318</v>
      </c>
      <c r="AF234" s="42" t="s">
        <v>718</v>
      </c>
      <c r="AG234" s="59">
        <v>6</v>
      </c>
      <c r="AH234" s="5" t="s">
        <v>52</v>
      </c>
      <c r="AI234" s="5" t="s">
        <v>49</v>
      </c>
      <c r="AJ234" s="15">
        <f>+AO234*LeagueRatings!$K$27</f>
        <v>37.654320987654316</v>
      </c>
      <c r="AK234" s="73">
        <f>F234*LeagueRatings!$K$27</f>
        <v>6.1728395061728394</v>
      </c>
      <c r="AL234" s="73">
        <f>G234*LeagueRatings!$K$27</f>
        <v>6.1728395061728394</v>
      </c>
      <c r="AM234" s="73">
        <f>T234*LeagueRatings!$K$27</f>
        <v>161.11111111111111</v>
      </c>
      <c r="AO234" s="15">
        <f t="shared" si="127"/>
        <v>61</v>
      </c>
    </row>
    <row r="235" spans="1:41" x14ac:dyDescent="0.2">
      <c r="A235" s="42" t="s">
        <v>677</v>
      </c>
      <c r="B235" s="77" t="s">
        <v>260</v>
      </c>
      <c r="C235" s="77">
        <v>15</v>
      </c>
      <c r="D235" s="77">
        <v>10</v>
      </c>
      <c r="E235" s="98">
        <v>2.74</v>
      </c>
      <c r="F235" s="77">
        <v>33</v>
      </c>
      <c r="G235" s="77">
        <v>33</v>
      </c>
      <c r="H235" s="77">
        <v>2</v>
      </c>
      <c r="I235" s="77">
        <v>1</v>
      </c>
      <c r="J235" s="77">
        <v>0</v>
      </c>
      <c r="K235" s="77">
        <v>0</v>
      </c>
      <c r="L235" s="98">
        <v>203.2</v>
      </c>
      <c r="M235" s="77">
        <v>185</v>
      </c>
      <c r="N235" s="77">
        <v>72</v>
      </c>
      <c r="O235" s="77">
        <v>62</v>
      </c>
      <c r="P235" s="77">
        <v>13</v>
      </c>
      <c r="Q235" s="77">
        <v>72</v>
      </c>
      <c r="R235" s="77">
        <v>1</v>
      </c>
      <c r="S235" s="77">
        <v>181</v>
      </c>
      <c r="T235" s="77">
        <v>866</v>
      </c>
      <c r="U235" s="77"/>
      <c r="V235" s="51">
        <f t="shared" si="122"/>
        <v>8.2080924855491322</v>
      </c>
      <c r="W235" s="7">
        <f>IF(V235&lt;LeagueRatings!$K$21,((LeagueRatings!$K$21-V235)/LeagueRatings!$K$21)*36,(LeagueRatings!$K$21-V235)*6.48)</f>
        <v>-0.59114922416660143</v>
      </c>
      <c r="X235" s="17">
        <v>0.09</v>
      </c>
      <c r="Y235" s="17">
        <f t="shared" si="123"/>
        <v>1.5028901734104045</v>
      </c>
      <c r="Z235" s="7">
        <f>IF(Y235&lt;LeagueRatings!$K$19,((LeagueRatings!$K$19-Y235)/LeagueRatings!$K$19)*36,(LeagueRatings!$K$19-Y235)/LeagueRatings!$K$22)</f>
        <v>11.739586144210422</v>
      </c>
      <c r="AA235" s="17">
        <v>-0.89</v>
      </c>
      <c r="AB235" s="18">
        <f>+((LeagueRatings!$I$17-E235)*5)+9.5</f>
        <v>14.092909331694093</v>
      </c>
      <c r="AC235" s="18">
        <f t="shared" si="128"/>
        <v>14.092909331694093</v>
      </c>
      <c r="AD235" s="18">
        <f t="shared" si="125"/>
        <v>0.55696850393700759</v>
      </c>
      <c r="AE235" s="4">
        <f t="shared" si="129"/>
        <v>13.8498778356311</v>
      </c>
      <c r="AF235" s="42" t="s">
        <v>677</v>
      </c>
      <c r="AG235" s="59">
        <v>14</v>
      </c>
      <c r="AH235" s="5" t="s">
        <v>16</v>
      </c>
      <c r="AI235" s="5" t="s">
        <v>52</v>
      </c>
      <c r="AJ235" s="15">
        <f>+AO235*LeagueRatings!$K$27</f>
        <v>125.92592592592592</v>
      </c>
      <c r="AK235" s="73">
        <f>F235*LeagueRatings!$K$27</f>
        <v>20.37037037037037</v>
      </c>
      <c r="AL235" s="73">
        <f>G235*LeagueRatings!$K$27</f>
        <v>20.37037037037037</v>
      </c>
      <c r="AM235" s="73">
        <f>T235*LeagueRatings!$K$27</f>
        <v>534.5679012345679</v>
      </c>
      <c r="AO235" s="15">
        <f t="shared" si="127"/>
        <v>204</v>
      </c>
    </row>
    <row r="236" spans="1:41" x14ac:dyDescent="0.2">
      <c r="A236" s="42" t="s">
        <v>669</v>
      </c>
      <c r="B236" s="77" t="s">
        <v>260</v>
      </c>
      <c r="C236" s="77">
        <v>6</v>
      </c>
      <c r="D236" s="77">
        <v>4</v>
      </c>
      <c r="E236" s="98">
        <v>2.91</v>
      </c>
      <c r="F236" s="77">
        <v>73</v>
      </c>
      <c r="G236" s="77">
        <v>0</v>
      </c>
      <c r="H236" s="77">
        <v>0</v>
      </c>
      <c r="I236" s="77">
        <v>0</v>
      </c>
      <c r="J236" s="77">
        <v>3</v>
      </c>
      <c r="K236" s="77">
        <v>3</v>
      </c>
      <c r="L236" s="98">
        <v>80.099999999999994</v>
      </c>
      <c r="M236" s="77">
        <v>77</v>
      </c>
      <c r="N236" s="77">
        <v>29</v>
      </c>
      <c r="O236" s="77">
        <v>26</v>
      </c>
      <c r="P236" s="77">
        <v>7</v>
      </c>
      <c r="Q236" s="77">
        <v>11</v>
      </c>
      <c r="R236" s="77">
        <v>3</v>
      </c>
      <c r="S236" s="77">
        <v>55</v>
      </c>
      <c r="T236" s="77">
        <v>317</v>
      </c>
      <c r="U236" s="77"/>
      <c r="V236" s="51">
        <f t="shared" si="122"/>
        <v>2.547770700636943</v>
      </c>
      <c r="W236" s="7">
        <f>IF(V236&lt;LeagueRatings!$K$21,((LeagueRatings!$K$21-V236)/LeagueRatings!$K$21)*36,(LeagueRatings!$K$21-V236)*6.48)</f>
        <v>24.700103216043495</v>
      </c>
      <c r="X236" s="17">
        <v>-2.33</v>
      </c>
      <c r="Y236" s="17">
        <f t="shared" si="123"/>
        <v>2.2292993630573248</v>
      </c>
      <c r="Z236" s="7">
        <f>IF(Y236&lt;LeagueRatings!$K$19,((LeagueRatings!$K$19-Y236)/LeagueRatings!$K$19)*36,(LeagueRatings!$K$19-Y236)/LeagueRatings!$K$22)</f>
        <v>1.3521338362102594E-2</v>
      </c>
      <c r="AA236" s="17">
        <v>0</v>
      </c>
      <c r="AB236" s="18">
        <f>+((LeagueRatings!$I$17-E236)*5)+9.5</f>
        <v>13.242909331694094</v>
      </c>
      <c r="AC236" s="18">
        <f t="shared" si="128"/>
        <v>13.242909331694094</v>
      </c>
      <c r="AD236" s="18">
        <f t="shared" si="125"/>
        <v>0.20091136079900113</v>
      </c>
      <c r="AE236" s="4">
        <f t="shared" si="129"/>
        <v>11.113820692493094</v>
      </c>
      <c r="AF236" s="42" t="s">
        <v>669</v>
      </c>
      <c r="AG236" s="59">
        <v>11</v>
      </c>
      <c r="AH236" s="5" t="s">
        <v>100</v>
      </c>
      <c r="AI236" s="5" t="s">
        <v>48</v>
      </c>
      <c r="AJ236" s="15">
        <f>+AO236*LeagueRatings!$K$27</f>
        <v>50</v>
      </c>
      <c r="AK236" s="73">
        <f>F236*LeagueRatings!$K$27</f>
        <v>45.061728395061728</v>
      </c>
      <c r="AL236" s="73">
        <f>G236*LeagueRatings!$K$27</f>
        <v>0</v>
      </c>
      <c r="AM236" s="73">
        <f>T236*LeagueRatings!$K$27</f>
        <v>195.67901234567901</v>
      </c>
      <c r="AO236" s="15">
        <f t="shared" si="127"/>
        <v>81</v>
      </c>
    </row>
    <row r="237" spans="1:41" x14ac:dyDescent="0.2">
      <c r="A237" s="42" t="s">
        <v>470</v>
      </c>
      <c r="B237" s="77" t="s">
        <v>260</v>
      </c>
      <c r="C237" s="77">
        <v>2</v>
      </c>
      <c r="D237" s="77">
        <v>4</v>
      </c>
      <c r="E237" s="98">
        <v>4.03</v>
      </c>
      <c r="F237" s="77">
        <v>57</v>
      </c>
      <c r="G237" s="77">
        <v>7</v>
      </c>
      <c r="H237" s="77">
        <v>0</v>
      </c>
      <c r="I237" s="77">
        <v>0</v>
      </c>
      <c r="J237" s="77">
        <v>1</v>
      </c>
      <c r="K237" s="77">
        <v>6</v>
      </c>
      <c r="L237" s="98">
        <v>89.1</v>
      </c>
      <c r="M237" s="77">
        <v>90</v>
      </c>
      <c r="N237" s="77">
        <v>41</v>
      </c>
      <c r="O237" s="77">
        <v>40</v>
      </c>
      <c r="P237" s="77">
        <v>4</v>
      </c>
      <c r="Q237" s="77">
        <v>36</v>
      </c>
      <c r="R237" s="77">
        <v>8</v>
      </c>
      <c r="S237" s="77">
        <v>84</v>
      </c>
      <c r="T237" s="77">
        <v>386</v>
      </c>
      <c r="U237" s="77"/>
      <c r="V237" s="51">
        <f t="shared" si="122"/>
        <v>7.4074074074074066</v>
      </c>
      <c r="W237" s="7">
        <f>IF(V237&lt;LeagueRatings!$K$21,((LeagueRatings!$K$21-V237)/LeagueRatings!$K$21)*36,(LeagueRatings!$K$21-V237)*6.48)</f>
        <v>3.1465963873857334</v>
      </c>
      <c r="X237" s="17">
        <v>-0.24</v>
      </c>
      <c r="Y237" s="17">
        <f t="shared" si="123"/>
        <v>1.0582010582010581</v>
      </c>
      <c r="Z237" s="7">
        <f>IF(Y237&lt;LeagueRatings!$K$19,((LeagueRatings!$K$19-Y237)/LeagueRatings!$K$19)*36,(LeagueRatings!$K$19-Y237)/LeagueRatings!$K$22)</f>
        <v>18.917982917982918</v>
      </c>
      <c r="AA237" s="17">
        <v>-1.5</v>
      </c>
      <c r="AB237" s="18">
        <f>+((LeagueRatings!$I$17-E237)*5)+9.5</f>
        <v>7.6429093316940921</v>
      </c>
      <c r="AC237" s="18">
        <f t="shared" si="128"/>
        <v>7.6429093316940921</v>
      </c>
      <c r="AD237" s="18">
        <f t="shared" si="125"/>
        <v>-5.050505050505083E-2</v>
      </c>
      <c r="AE237" s="4">
        <f t="shared" si="129"/>
        <v>5.8524042811890409</v>
      </c>
      <c r="AF237" s="42" t="s">
        <v>470</v>
      </c>
      <c r="AG237" s="59">
        <v>6</v>
      </c>
      <c r="AH237" s="5" t="s">
        <v>23</v>
      </c>
      <c r="AI237" s="5" t="s">
        <v>79</v>
      </c>
      <c r="AJ237" s="15">
        <f>+AO237*LeagueRatings!$K$27</f>
        <v>55.55555555555555</v>
      </c>
      <c r="AK237" s="73">
        <f>F237*LeagueRatings!$K$27</f>
        <v>35.185185185185183</v>
      </c>
      <c r="AL237" s="73">
        <f>G237*LeagueRatings!$K$27</f>
        <v>4.3209876543209873</v>
      </c>
      <c r="AM237" s="73">
        <f>T237*LeagueRatings!$K$27</f>
        <v>238.27160493827159</v>
      </c>
      <c r="AO237" s="15">
        <f t="shared" si="127"/>
        <v>90</v>
      </c>
    </row>
    <row r="238" spans="1:41" x14ac:dyDescent="0.2">
      <c r="A238" s="42" t="s">
        <v>755</v>
      </c>
      <c r="B238" s="77" t="s">
        <v>260</v>
      </c>
      <c r="C238" s="77">
        <v>3</v>
      </c>
      <c r="D238" s="77">
        <v>3</v>
      </c>
      <c r="E238" s="98">
        <v>7.04</v>
      </c>
      <c r="F238" s="77">
        <v>9</v>
      </c>
      <c r="G238" s="77">
        <v>6</v>
      </c>
      <c r="H238" s="77">
        <v>0</v>
      </c>
      <c r="I238" s="77">
        <v>0</v>
      </c>
      <c r="J238" s="77">
        <v>0</v>
      </c>
      <c r="K238" s="77">
        <v>0</v>
      </c>
      <c r="L238" s="98">
        <v>30.2</v>
      </c>
      <c r="M238" s="77">
        <v>35</v>
      </c>
      <c r="N238" s="77">
        <v>24</v>
      </c>
      <c r="O238" s="77">
        <v>24</v>
      </c>
      <c r="P238" s="77">
        <v>6</v>
      </c>
      <c r="Q238" s="77">
        <v>13</v>
      </c>
      <c r="R238" s="77">
        <v>0</v>
      </c>
      <c r="S238" s="77">
        <v>23</v>
      </c>
      <c r="T238" s="77">
        <v>140</v>
      </c>
      <c r="U238" s="77"/>
      <c r="V238" s="51">
        <f t="shared" si="122"/>
        <v>9.2857142857142865</v>
      </c>
      <c r="W238" s="7">
        <f>IF(V238&lt;LeagueRatings!$K$21,((LeagueRatings!$K$21-V238)/LeagueRatings!$K$21)*36,(LeagueRatings!$K$21-V238)*6.48)</f>
        <v>-7.5741384892368018</v>
      </c>
      <c r="X238" s="17">
        <v>0.76</v>
      </c>
      <c r="Y238" s="17">
        <f t="shared" si="123"/>
        <v>4.2857142857142856</v>
      </c>
      <c r="Z238" s="7">
        <f>IF(Y238&lt;LeagueRatings!$K$19,((LeagueRatings!$K$19-Y238)/LeagueRatings!$K$19)*36,(LeagueRatings!$K$19-Y238)/LeagueRatings!$K$22)</f>
        <v>-16.860353130016051</v>
      </c>
      <c r="AA238" s="17">
        <v>1.76</v>
      </c>
      <c r="AB238" s="18">
        <f>+((LeagueRatings!$I$17-E238)*5)+9.5</f>
        <v>-7.407090668305905</v>
      </c>
      <c r="AC238" s="18">
        <f t="shared" si="128"/>
        <v>4</v>
      </c>
      <c r="AD238" s="18">
        <f t="shared" si="125"/>
        <v>-0.79470198675496651</v>
      </c>
      <c r="AE238" s="4">
        <f t="shared" si="129"/>
        <v>5.7252980132450331</v>
      </c>
      <c r="AF238" s="42" t="s">
        <v>755</v>
      </c>
      <c r="AG238" s="59">
        <v>6</v>
      </c>
      <c r="AH238" s="5" t="s">
        <v>50</v>
      </c>
      <c r="AI238" s="5" t="s">
        <v>26</v>
      </c>
      <c r="AJ238" s="15">
        <f>+AO238*LeagueRatings!$K$27</f>
        <v>19.1358024691358</v>
      </c>
      <c r="AK238" s="73">
        <f>F238*LeagueRatings!$K$27</f>
        <v>5.5555555555555554</v>
      </c>
      <c r="AL238" s="73">
        <f>G238*LeagueRatings!$K$27</f>
        <v>3.7037037037037033</v>
      </c>
      <c r="AM238" s="73">
        <f>T238*LeagueRatings!$K$27</f>
        <v>86.419753086419746</v>
      </c>
      <c r="AO238" s="15">
        <f t="shared" si="127"/>
        <v>31</v>
      </c>
    </row>
    <row r="239" spans="1:41" x14ac:dyDescent="0.2">
      <c r="A239" s="42" t="s">
        <v>675</v>
      </c>
      <c r="B239" s="77" t="s">
        <v>260</v>
      </c>
      <c r="C239" s="77">
        <v>10</v>
      </c>
      <c r="D239" s="77">
        <v>9</v>
      </c>
      <c r="E239" s="98">
        <v>3.74</v>
      </c>
      <c r="F239" s="77">
        <v>32</v>
      </c>
      <c r="G239" s="77">
        <v>31</v>
      </c>
      <c r="H239" s="77">
        <v>1</v>
      </c>
      <c r="I239" s="77">
        <v>1</v>
      </c>
      <c r="J239" s="77">
        <v>0</v>
      </c>
      <c r="K239" s="77">
        <v>0</v>
      </c>
      <c r="L239" s="98">
        <v>183</v>
      </c>
      <c r="M239" s="77">
        <v>160</v>
      </c>
      <c r="N239" s="77">
        <v>78</v>
      </c>
      <c r="O239" s="77">
        <v>76</v>
      </c>
      <c r="P239" s="77">
        <v>22</v>
      </c>
      <c r="Q239" s="77">
        <v>73</v>
      </c>
      <c r="R239" s="77">
        <v>4</v>
      </c>
      <c r="S239" s="77">
        <v>127</v>
      </c>
      <c r="T239" s="77">
        <v>764</v>
      </c>
      <c r="U239" s="77"/>
      <c r="V239" s="51">
        <f t="shared" si="122"/>
        <v>9.0789473684210531</v>
      </c>
      <c r="W239" s="7">
        <f>IF(V239&lt;LeagueRatings!$K$21,((LeagueRatings!$K$21-V239)/LeagueRatings!$K$21)*36,(LeagueRatings!$K$21-V239)*6.48)</f>
        <v>-6.2342888651766497</v>
      </c>
      <c r="X239" s="17">
        <v>0.54</v>
      </c>
      <c r="Y239" s="17">
        <f t="shared" si="123"/>
        <v>2.8947368421052633</v>
      </c>
      <c r="Z239" s="7">
        <f>IF(Y239&lt;LeagueRatings!$K$19,((LeagueRatings!$K$19-Y239)/LeagueRatings!$K$19)*36,(LeagueRatings!$K$19-Y239)/LeagueRatings!$K$22)</f>
        <v>-5.4512123004139577</v>
      </c>
      <c r="AA239" s="17">
        <v>0.42</v>
      </c>
      <c r="AB239" s="18">
        <f>+((LeagueRatings!$I$17-E239)*5)+9.5</f>
        <v>9.0929093316940932</v>
      </c>
      <c r="AC239" s="18">
        <f t="shared" si="128"/>
        <v>9.0929093316940932</v>
      </c>
      <c r="AD239" s="18">
        <f t="shared" si="125"/>
        <v>0.80978142076502757</v>
      </c>
      <c r="AE239" s="4">
        <f t="shared" si="129"/>
        <v>10.86269075245912</v>
      </c>
      <c r="AF239" s="42" t="s">
        <v>675</v>
      </c>
      <c r="AG239" s="59">
        <v>11</v>
      </c>
      <c r="AH239" s="5" t="s">
        <v>47</v>
      </c>
      <c r="AI239" s="5" t="s">
        <v>27</v>
      </c>
      <c r="AJ239" s="15">
        <f>+AO239*LeagueRatings!$K$27</f>
        <v>112.96296296296296</v>
      </c>
      <c r="AK239" s="73">
        <f>F239*LeagueRatings!$K$27</f>
        <v>19.753086419753085</v>
      </c>
      <c r="AL239" s="73">
        <f>G239*LeagueRatings!$K$27</f>
        <v>19.1358024691358</v>
      </c>
      <c r="AM239" s="73">
        <f>T239*LeagueRatings!$K$27</f>
        <v>471.60493827160491</v>
      </c>
      <c r="AO239" s="15">
        <f t="shared" si="127"/>
        <v>183</v>
      </c>
    </row>
    <row r="240" spans="1:41" x14ac:dyDescent="0.2">
      <c r="A240" s="42" t="s">
        <v>1170</v>
      </c>
      <c r="B240" s="77" t="s">
        <v>260</v>
      </c>
      <c r="C240" s="77">
        <v>1</v>
      </c>
      <c r="D240" s="77">
        <v>0</v>
      </c>
      <c r="E240" s="98">
        <v>4.68</v>
      </c>
      <c r="F240" s="77">
        <v>29</v>
      </c>
      <c r="G240" s="77">
        <v>0</v>
      </c>
      <c r="H240" s="77">
        <v>0</v>
      </c>
      <c r="I240" s="77">
        <v>0</v>
      </c>
      <c r="J240" s="77">
        <v>0</v>
      </c>
      <c r="K240" s="77">
        <v>0</v>
      </c>
      <c r="L240" s="98">
        <v>25</v>
      </c>
      <c r="M240" s="77">
        <v>29</v>
      </c>
      <c r="N240" s="77">
        <v>14</v>
      </c>
      <c r="O240" s="77">
        <v>13</v>
      </c>
      <c r="P240" s="77">
        <v>7</v>
      </c>
      <c r="Q240" s="77">
        <v>9</v>
      </c>
      <c r="R240" s="77">
        <v>0</v>
      </c>
      <c r="S240" s="77">
        <v>17</v>
      </c>
      <c r="T240" s="77">
        <v>110</v>
      </c>
      <c r="U240" s="77"/>
      <c r="V240" s="51">
        <f t="shared" si="122"/>
        <v>8.1818181818181817</v>
      </c>
      <c r="W240" s="7">
        <f>IF(V240&lt;LeagueRatings!$K$21,((LeagueRatings!$K$21-V240)/LeagueRatings!$K$21)*36,(LeagueRatings!$K$21-V240)*6.48)</f>
        <v>-0.42089173599004198</v>
      </c>
      <c r="X240" s="17">
        <v>0</v>
      </c>
      <c r="Y240" s="17">
        <f t="shared" si="123"/>
        <v>6.3636363636363633</v>
      </c>
      <c r="Z240" s="7">
        <f>IF(Y240&lt;LeagueRatings!$K$19,((LeagueRatings!$K$19-Y240)/LeagueRatings!$K$19)*36,(LeagueRatings!$K$19-Y240)/LeagueRatings!$K$22)</f>
        <v>-33.903983656792647</v>
      </c>
      <c r="AA240" s="17">
        <v>4.4800000000000004</v>
      </c>
      <c r="AB240" s="18">
        <f>+((LeagueRatings!$I$17-E240)*5)+9.5</f>
        <v>4.3929093316940957</v>
      </c>
      <c r="AC240" s="18">
        <f t="shared" si="128"/>
        <v>4.3929093316940957</v>
      </c>
      <c r="AD240" s="18">
        <f t="shared" si="125"/>
        <v>-0.7999999999999996</v>
      </c>
      <c r="AE240" s="4">
        <f t="shared" si="129"/>
        <v>8.0729093316940972</v>
      </c>
      <c r="AF240" s="42" t="s">
        <v>1170</v>
      </c>
      <c r="AG240" s="59">
        <v>8</v>
      </c>
      <c r="AH240" s="5" t="s">
        <v>48</v>
      </c>
      <c r="AI240" s="5" t="s">
        <v>967</v>
      </c>
      <c r="AJ240" s="15">
        <f>+AO240*LeagueRatings!$K$27</f>
        <v>15.432098765432098</v>
      </c>
      <c r="AK240" s="73">
        <f>F240*LeagueRatings!$K$27</f>
        <v>17.901234567901234</v>
      </c>
      <c r="AL240" s="73">
        <f>G240*LeagueRatings!$K$27</f>
        <v>0</v>
      </c>
      <c r="AM240" s="73">
        <f>T240*LeagueRatings!$K$27</f>
        <v>67.901234567901227</v>
      </c>
      <c r="AO240" s="15">
        <f t="shared" si="127"/>
        <v>25</v>
      </c>
    </row>
    <row r="241" spans="1:41" x14ac:dyDescent="0.2">
      <c r="A241" s="42" t="s">
        <v>868</v>
      </c>
      <c r="B241" s="77" t="s">
        <v>260</v>
      </c>
      <c r="C241" s="77">
        <v>7</v>
      </c>
      <c r="D241" s="77">
        <v>2</v>
      </c>
      <c r="E241" s="98">
        <v>1.87</v>
      </c>
      <c r="F241" s="77">
        <v>71</v>
      </c>
      <c r="G241" s="77">
        <v>0</v>
      </c>
      <c r="H241" s="77">
        <v>0</v>
      </c>
      <c r="I241" s="77">
        <v>0</v>
      </c>
      <c r="J241" s="77">
        <v>6</v>
      </c>
      <c r="K241" s="77">
        <v>10</v>
      </c>
      <c r="L241" s="98">
        <v>67.099999999999994</v>
      </c>
      <c r="M241" s="77">
        <v>44</v>
      </c>
      <c r="N241" s="77">
        <v>14</v>
      </c>
      <c r="O241" s="77">
        <v>14</v>
      </c>
      <c r="P241" s="77">
        <v>4</v>
      </c>
      <c r="Q241" s="77">
        <v>9</v>
      </c>
      <c r="R241" s="77">
        <v>2</v>
      </c>
      <c r="S241" s="77">
        <v>68</v>
      </c>
      <c r="T241" s="77">
        <v>255</v>
      </c>
      <c r="U241" s="77"/>
      <c r="V241" s="51">
        <f t="shared" si="122"/>
        <v>2.766798418972332</v>
      </c>
      <c r="W241" s="7">
        <f>IF(V241&lt;LeagueRatings!$K$21,((LeagueRatings!$K$21-V241)/LeagueRatings!$K$21)*36,(LeagueRatings!$K$21-V241)*6.48)</f>
        <v>23.728669401612457</v>
      </c>
      <c r="X241" s="17">
        <v>-2.2200000000000002</v>
      </c>
      <c r="Y241" s="17">
        <f t="shared" si="123"/>
        <v>1.5810276679841897</v>
      </c>
      <c r="Z241" s="7">
        <f>IF(Y241&lt;LeagueRatings!$K$19,((LeagueRatings!$K$19-Y241)/LeagueRatings!$K$19)*36,(LeagueRatings!$K$19-Y241)/LeagueRatings!$K$22)</f>
        <v>10.478251158093055</v>
      </c>
      <c r="AA241" s="17">
        <v>-0.73</v>
      </c>
      <c r="AB241" s="18">
        <f>+((LeagueRatings!$I$17-E241)*5)+9.5</f>
        <v>18.442909331694093</v>
      </c>
      <c r="AC241" s="18">
        <f t="shared" si="128"/>
        <v>18.442909331694093</v>
      </c>
      <c r="AD241" s="18">
        <f t="shared" si="125"/>
        <v>2.33983606557377</v>
      </c>
      <c r="AE241" s="4">
        <f t="shared" si="129"/>
        <v>17.832745397267864</v>
      </c>
      <c r="AF241" s="42" t="s">
        <v>868</v>
      </c>
      <c r="AG241" s="59">
        <v>18</v>
      </c>
      <c r="AH241" s="5" t="s">
        <v>83</v>
      </c>
      <c r="AI241" s="5" t="s">
        <v>70</v>
      </c>
      <c r="AJ241" s="15">
        <f>+AO241*LeagueRatings!$K$27</f>
        <v>41.975308641975303</v>
      </c>
      <c r="AK241" s="73">
        <f>F241*LeagueRatings!$K$27</f>
        <v>43.827160493827158</v>
      </c>
      <c r="AL241" s="73">
        <f>G241*LeagueRatings!$K$27</f>
        <v>0</v>
      </c>
      <c r="AM241" s="73">
        <f>T241*LeagueRatings!$K$27</f>
        <v>157.40740740740739</v>
      </c>
      <c r="AO241" s="15">
        <f t="shared" si="127"/>
        <v>68</v>
      </c>
    </row>
    <row r="242" spans="1:41" x14ac:dyDescent="0.2">
      <c r="A242" s="42" t="s">
        <v>670</v>
      </c>
      <c r="B242" s="77" t="s">
        <v>260</v>
      </c>
      <c r="C242" s="77">
        <v>2</v>
      </c>
      <c r="D242" s="77">
        <v>6</v>
      </c>
      <c r="E242" s="98">
        <v>3.2</v>
      </c>
      <c r="F242" s="77">
        <v>72</v>
      </c>
      <c r="G242" s="77">
        <v>0</v>
      </c>
      <c r="H242" s="77">
        <v>0</v>
      </c>
      <c r="I242" s="77">
        <v>0</v>
      </c>
      <c r="J242" s="77">
        <v>45</v>
      </c>
      <c r="K242" s="77">
        <v>51</v>
      </c>
      <c r="L242" s="98">
        <v>70.099999999999994</v>
      </c>
      <c r="M242" s="77">
        <v>57</v>
      </c>
      <c r="N242" s="77">
        <v>25</v>
      </c>
      <c r="O242" s="77">
        <v>25</v>
      </c>
      <c r="P242" s="77">
        <v>2</v>
      </c>
      <c r="Q242" s="77">
        <v>42</v>
      </c>
      <c r="R242" s="77">
        <v>5</v>
      </c>
      <c r="S242" s="77">
        <v>87</v>
      </c>
      <c r="T242" s="77">
        <v>308</v>
      </c>
      <c r="U242" s="77"/>
      <c r="V242" s="51">
        <f t="shared" si="122"/>
        <v>12.211221122112212</v>
      </c>
      <c r="W242" s="7">
        <f>IF(V242&lt;LeagueRatings!$K$21,((LeagueRatings!$K$21-V242)/LeagueRatings!$K$21)*36,(LeagueRatings!$K$21-V242)*6.48)</f>
        <v>-26.531422789095359</v>
      </c>
      <c r="X242" s="17">
        <v>3.61</v>
      </c>
      <c r="Y242" s="17">
        <f t="shared" si="123"/>
        <v>0.66006600660066006</v>
      </c>
      <c r="Z242" s="7">
        <f>IF(Y242&lt;LeagueRatings!$K$19,((LeagueRatings!$K$19-Y242)/LeagueRatings!$K$19)*36,(LeagueRatings!$K$19-Y242)/LeagueRatings!$K$22)</f>
        <v>25.344880433989346</v>
      </c>
      <c r="AA242" s="17">
        <v>-2.08</v>
      </c>
      <c r="AB242" s="18">
        <f>+((LeagueRatings!$I$17-E242)*5)+9.5</f>
        <v>11.792909331694093</v>
      </c>
      <c r="AC242" s="18">
        <f t="shared" si="128"/>
        <v>11.792909331694093</v>
      </c>
      <c r="AD242" s="18">
        <f t="shared" si="125"/>
        <v>1.2381312410841654</v>
      </c>
      <c r="AE242" s="4">
        <f t="shared" si="129"/>
        <v>14.561040572778257</v>
      </c>
      <c r="AF242" s="42" t="s">
        <v>670</v>
      </c>
      <c r="AG242" s="59">
        <v>15</v>
      </c>
      <c r="AH242" s="5" t="s">
        <v>282</v>
      </c>
      <c r="AI242" s="5" t="s">
        <v>100</v>
      </c>
      <c r="AJ242" s="15">
        <f>+AO242*LeagueRatings!$K$27</f>
        <v>43.827160493827158</v>
      </c>
      <c r="AK242" s="73">
        <f>F242*LeagueRatings!$K$27</f>
        <v>44.444444444444443</v>
      </c>
      <c r="AL242" s="73">
        <f>G242*LeagueRatings!$K$27</f>
        <v>0</v>
      </c>
      <c r="AM242" s="73">
        <f>T242*LeagueRatings!$K$27</f>
        <v>190.12345679012344</v>
      </c>
      <c r="AO242" s="15">
        <f t="shared" si="127"/>
        <v>71</v>
      </c>
    </row>
    <row r="243" spans="1:41" x14ac:dyDescent="0.2">
      <c r="A243" s="42" t="s">
        <v>666</v>
      </c>
      <c r="B243" s="77" t="s">
        <v>260</v>
      </c>
      <c r="C243" s="77">
        <v>1</v>
      </c>
      <c r="D243" s="77">
        <v>4</v>
      </c>
      <c r="E243" s="98">
        <v>6.82</v>
      </c>
      <c r="F243" s="77">
        <v>37</v>
      </c>
      <c r="G243" s="77">
        <v>0</v>
      </c>
      <c r="H243" s="77">
        <v>0</v>
      </c>
      <c r="I243" s="77">
        <v>0</v>
      </c>
      <c r="J243" s="77">
        <v>0</v>
      </c>
      <c r="K243" s="77">
        <v>1</v>
      </c>
      <c r="L243" s="98">
        <v>30.1</v>
      </c>
      <c r="M243" s="77">
        <v>32</v>
      </c>
      <c r="N243" s="77">
        <v>23</v>
      </c>
      <c r="O243" s="77">
        <v>23</v>
      </c>
      <c r="P243" s="77">
        <v>5</v>
      </c>
      <c r="Q243" s="77">
        <v>16</v>
      </c>
      <c r="R243" s="77">
        <v>0</v>
      </c>
      <c r="S243" s="77">
        <v>37</v>
      </c>
      <c r="T243" s="77">
        <v>140</v>
      </c>
      <c r="U243" s="77"/>
      <c r="V243" s="51">
        <f t="shared" si="122"/>
        <v>11.428571428571429</v>
      </c>
      <c r="W243" s="7">
        <f>IF(V243&lt;LeagueRatings!$K$21,((LeagueRatings!$K$21-V243)/LeagueRatings!$K$21)*36,(LeagueRatings!$K$21-V243)*6.48)</f>
        <v>-21.459852774951084</v>
      </c>
      <c r="X243" s="17">
        <v>2.5499999999999998</v>
      </c>
      <c r="Y243" s="17">
        <f t="shared" si="123"/>
        <v>3.5714285714285712</v>
      </c>
      <c r="Z243" s="7">
        <f>IF(Y243&lt;LeagueRatings!$K$19,((LeagueRatings!$K$19-Y243)/LeagueRatings!$K$19)*36,(LeagueRatings!$K$19-Y243)/LeagueRatings!$K$22)</f>
        <v>-11.001605136436595</v>
      </c>
      <c r="AA243" s="17">
        <v>1.03</v>
      </c>
      <c r="AB243" s="18">
        <f>+((LeagueRatings!$I$17-E243)*5)+9.5</f>
        <v>-6.3070906683059071</v>
      </c>
      <c r="AC243" s="18">
        <f t="shared" si="128"/>
        <v>4</v>
      </c>
      <c r="AD243" s="18">
        <f t="shared" si="125"/>
        <v>-0.31561461794019863</v>
      </c>
      <c r="AE243" s="4">
        <f t="shared" si="129"/>
        <v>7.2643853820598014</v>
      </c>
      <c r="AF243" s="42" t="s">
        <v>666</v>
      </c>
      <c r="AG243" s="59">
        <v>8</v>
      </c>
      <c r="AH243" s="5" t="s">
        <v>35</v>
      </c>
      <c r="AI243" s="5" t="s">
        <v>40</v>
      </c>
      <c r="AJ243" s="15">
        <f>+AO243*LeagueRatings!$K$27</f>
        <v>19.1358024691358</v>
      </c>
      <c r="AK243" s="73">
        <f>F243*LeagueRatings!$K$27</f>
        <v>22.839506172839506</v>
      </c>
      <c r="AL243" s="73">
        <f>G243*LeagueRatings!$K$27</f>
        <v>0</v>
      </c>
      <c r="AM243" s="73">
        <f>T243*LeagueRatings!$K$27</f>
        <v>86.419753086419746</v>
      </c>
      <c r="AO243" s="15">
        <f t="shared" si="127"/>
        <v>31</v>
      </c>
    </row>
    <row r="244" spans="1:41" x14ac:dyDescent="0.2">
      <c r="A244" s="42" t="s">
        <v>673</v>
      </c>
      <c r="B244" s="77" t="s">
        <v>260</v>
      </c>
      <c r="C244" s="77">
        <v>5</v>
      </c>
      <c r="D244" s="77">
        <v>6</v>
      </c>
      <c r="E244" s="98">
        <v>3.2</v>
      </c>
      <c r="F244" s="77">
        <v>19</v>
      </c>
      <c r="G244" s="77">
        <v>19</v>
      </c>
      <c r="H244" s="77">
        <v>0</v>
      </c>
      <c r="I244" s="77">
        <v>0</v>
      </c>
      <c r="J244" s="77">
        <v>0</v>
      </c>
      <c r="K244" s="77">
        <v>0</v>
      </c>
      <c r="L244" s="98">
        <v>107</v>
      </c>
      <c r="M244" s="77">
        <v>95</v>
      </c>
      <c r="N244" s="77">
        <v>41</v>
      </c>
      <c r="O244" s="77">
        <v>38</v>
      </c>
      <c r="P244" s="77">
        <v>6</v>
      </c>
      <c r="Q244" s="77">
        <v>33</v>
      </c>
      <c r="R244" s="77">
        <v>0</v>
      </c>
      <c r="S244" s="77">
        <v>94</v>
      </c>
      <c r="T244" s="77">
        <v>447</v>
      </c>
      <c r="U244" s="77"/>
      <c r="V244" s="51">
        <f t="shared" si="122"/>
        <v>7.3825503355704702</v>
      </c>
      <c r="W244" s="7">
        <f>IF(V244&lt;LeagueRatings!$K$21,((LeagueRatings!$K$21-V244)/LeagueRatings!$K$21)*36,(LeagueRatings!$K$21-V244)*6.48)</f>
        <v>3.2568427082334264</v>
      </c>
      <c r="X244" s="17">
        <v>-0.24</v>
      </c>
      <c r="Y244" s="17">
        <f t="shared" si="123"/>
        <v>1.3422818791946309</v>
      </c>
      <c r="Z244" s="7">
        <f>IF(Y244&lt;LeagueRatings!$K$19,((LeagueRatings!$K$19-Y244)/LeagueRatings!$K$19)*36,(LeagueRatings!$K$19-Y244)/LeagueRatings!$K$22)</f>
        <v>14.332206520125981</v>
      </c>
      <c r="AA244" s="17">
        <v>-1.05</v>
      </c>
      <c r="AB244" s="18">
        <f>+((LeagueRatings!$I$17-E244)*5)+9.5</f>
        <v>11.792909331694093</v>
      </c>
      <c r="AC244" s="18">
        <f t="shared" si="128"/>
        <v>11.792909331694093</v>
      </c>
      <c r="AD244" s="18">
        <f t="shared" si="125"/>
        <v>0.71504672897196264</v>
      </c>
      <c r="AE244" s="4">
        <f t="shared" si="129"/>
        <v>11.217956060666054</v>
      </c>
      <c r="AF244" s="42" t="s">
        <v>673</v>
      </c>
      <c r="AG244" s="59">
        <v>12</v>
      </c>
      <c r="AH244" s="5" t="s">
        <v>23</v>
      </c>
      <c r="AI244" s="5" t="s">
        <v>39</v>
      </c>
      <c r="AJ244" s="15">
        <f>+AO244*LeagueRatings!$K$27</f>
        <v>66.049382716049379</v>
      </c>
      <c r="AK244" s="73">
        <f>F244*LeagueRatings!$K$27</f>
        <v>11.728395061728394</v>
      </c>
      <c r="AL244" s="73">
        <f>G244*LeagueRatings!$K$27</f>
        <v>11.728395061728394</v>
      </c>
      <c r="AM244" s="73">
        <f>T244*LeagueRatings!$K$27</f>
        <v>275.92592592592592</v>
      </c>
      <c r="AO244" s="15">
        <f t="shared" si="127"/>
        <v>107</v>
      </c>
    </row>
    <row r="245" spans="1:41" x14ac:dyDescent="0.2">
      <c r="A245" s="42" t="s">
        <v>674</v>
      </c>
      <c r="B245" s="77" t="s">
        <v>260</v>
      </c>
      <c r="C245" s="77">
        <v>20</v>
      </c>
      <c r="D245" s="77">
        <v>9</v>
      </c>
      <c r="E245" s="98">
        <v>2.38</v>
      </c>
      <c r="F245" s="77">
        <v>32</v>
      </c>
      <c r="G245" s="77">
        <v>32</v>
      </c>
      <c r="H245" s="77">
        <v>5</v>
      </c>
      <c r="I245" s="77">
        <v>3</v>
      </c>
      <c r="J245" s="77">
        <v>0</v>
      </c>
      <c r="K245" s="77">
        <v>0</v>
      </c>
      <c r="L245" s="98">
        <v>227</v>
      </c>
      <c r="M245" s="77">
        <v>184</v>
      </c>
      <c r="N245" s="77">
        <v>64</v>
      </c>
      <c r="O245" s="77">
        <v>60</v>
      </c>
      <c r="P245" s="77">
        <v>10</v>
      </c>
      <c r="Q245" s="77">
        <v>50</v>
      </c>
      <c r="R245" s="77">
        <v>5</v>
      </c>
      <c r="S245" s="77">
        <v>179</v>
      </c>
      <c r="T245" s="77">
        <v>898</v>
      </c>
      <c r="U245" s="77"/>
      <c r="V245" s="51">
        <f t="shared" ref="V245" si="130">+(Q245-R245)/(T245-R245)*100</f>
        <v>5.039193729003359</v>
      </c>
      <c r="W245" s="7">
        <f>IF(V245&lt;LeagueRatings!$K$21,((LeagueRatings!$K$21-V245)/LeagueRatings!$K$21)*36,(LeagueRatings!$K$21-V245)*6.48)</f>
        <v>13.650120162751213</v>
      </c>
      <c r="X245" s="17">
        <v>-1.19</v>
      </c>
      <c r="Y245" s="17">
        <f t="shared" ref="Y245" si="131">(P245/(T245-R245))*100</f>
        <v>1.1198208286674132</v>
      </c>
      <c r="Z245" s="7">
        <f>IF(Y245&lt;LeagueRatings!$K$19,((LeagueRatings!$K$19-Y245)/LeagueRatings!$K$19)*36,(LeagueRatings!$K$19-Y245)/LeagueRatings!$K$22)</f>
        <v>17.923285394729962</v>
      </c>
      <c r="AA245" s="17">
        <v>-1.41</v>
      </c>
      <c r="AB245" s="18">
        <f>+((LeagueRatings!$I$17-E245)*5)+9.5</f>
        <v>15.892909331694094</v>
      </c>
      <c r="AC245" s="18">
        <f t="shared" ref="AC245" si="132">IF(AB245&lt;4,4,AB245)</f>
        <v>15.892909331694094</v>
      </c>
      <c r="AD245" s="18">
        <f t="shared" ref="AD245" si="133">IF(M245&lt;L245,((1-(M245/L245))*7)-0.07,(1-(M245/L245))*5)</f>
        <v>1.255991189427313</v>
      </c>
      <c r="AE245" s="4">
        <f t="shared" ref="AE245" si="134">+X245+AA245+AC245+AD245</f>
        <v>14.548900521121407</v>
      </c>
      <c r="AF245" s="42" t="s">
        <v>674</v>
      </c>
      <c r="AG245" s="59">
        <v>15</v>
      </c>
      <c r="AH245" s="5" t="s">
        <v>39</v>
      </c>
      <c r="AI245" s="5" t="s">
        <v>58</v>
      </c>
      <c r="AJ245" s="15">
        <f>+AO245*LeagueRatings!$K$27</f>
        <v>140.12345679012344</v>
      </c>
      <c r="AK245" s="73">
        <f>F245*LeagueRatings!$K$27</f>
        <v>19.753086419753085</v>
      </c>
      <c r="AL245" s="73">
        <f>G245*LeagueRatings!$K$27</f>
        <v>19.753086419753085</v>
      </c>
      <c r="AM245" s="73">
        <f>T245*LeagueRatings!$K$27</f>
        <v>554.3209876543209</v>
      </c>
      <c r="AO245" s="15">
        <f t="shared" si="127"/>
        <v>227</v>
      </c>
    </row>
    <row r="246" spans="1:41" s="29" customFormat="1" x14ac:dyDescent="0.2">
      <c r="A246" s="127"/>
      <c r="B246" s="128"/>
      <c r="C246" s="128"/>
      <c r="D246" s="128"/>
      <c r="E246" s="129"/>
      <c r="F246" s="128"/>
      <c r="G246" s="128"/>
      <c r="H246" s="128"/>
      <c r="I246" s="128"/>
      <c r="J246" s="128"/>
      <c r="K246" s="128"/>
      <c r="L246" s="129"/>
      <c r="M246" s="128"/>
      <c r="N246" s="128"/>
      <c r="O246" s="128"/>
      <c r="P246" s="128"/>
      <c r="Q246" s="128"/>
      <c r="R246" s="128"/>
      <c r="S246" s="128"/>
      <c r="T246" s="128"/>
      <c r="U246" s="128"/>
      <c r="V246" s="53"/>
      <c r="W246" s="54"/>
      <c r="X246" s="55"/>
      <c r="Y246" s="55"/>
      <c r="Z246" s="54"/>
      <c r="AA246" s="55"/>
      <c r="AB246" s="56"/>
      <c r="AC246" s="56"/>
      <c r="AD246" s="56"/>
      <c r="AE246" s="57"/>
      <c r="AF246" s="127"/>
      <c r="AG246" s="132"/>
      <c r="AH246" s="10"/>
      <c r="AI246" s="10"/>
      <c r="AJ246" s="15"/>
      <c r="AK246" s="73"/>
      <c r="AL246" s="73"/>
      <c r="AM246" s="73"/>
      <c r="AO246" s="15"/>
    </row>
    <row r="247" spans="1:41" s="125" customFormat="1" x14ac:dyDescent="0.2">
      <c r="A247" s="70" t="s">
        <v>151</v>
      </c>
      <c r="B247" s="71" t="s">
        <v>245</v>
      </c>
      <c r="C247" s="72" t="s">
        <v>105</v>
      </c>
      <c r="D247" s="71" t="s">
        <v>106</v>
      </c>
      <c r="E247" s="72" t="s">
        <v>107</v>
      </c>
      <c r="F247" s="71" t="s">
        <v>153</v>
      </c>
      <c r="G247" s="71" t="s">
        <v>108</v>
      </c>
      <c r="H247" s="71" t="s">
        <v>109</v>
      </c>
      <c r="I247" s="73" t="s">
        <v>434</v>
      </c>
      <c r="J247" s="73" t="s">
        <v>110</v>
      </c>
      <c r="K247" s="73" t="s">
        <v>246</v>
      </c>
      <c r="L247" s="72" t="s">
        <v>111</v>
      </c>
      <c r="M247" s="71" t="s">
        <v>112</v>
      </c>
      <c r="N247" s="71" t="s">
        <v>113</v>
      </c>
      <c r="O247" s="71" t="s">
        <v>114</v>
      </c>
      <c r="P247" s="71" t="s">
        <v>115</v>
      </c>
      <c r="Q247" s="71" t="s">
        <v>116</v>
      </c>
      <c r="R247" s="71" t="s">
        <v>118</v>
      </c>
      <c r="S247" s="71" t="s">
        <v>117</v>
      </c>
      <c r="T247" s="71" t="s">
        <v>156</v>
      </c>
      <c r="U247" s="71"/>
      <c r="V247" s="118" t="s">
        <v>2</v>
      </c>
      <c r="W247" s="119" t="s">
        <v>3</v>
      </c>
      <c r="X247" s="120" t="s">
        <v>4</v>
      </c>
      <c r="Y247" s="121" t="s">
        <v>5</v>
      </c>
      <c r="Z247" s="119" t="s">
        <v>6</v>
      </c>
      <c r="AA247" s="120" t="s">
        <v>7</v>
      </c>
      <c r="AB247" s="122" t="s">
        <v>8</v>
      </c>
      <c r="AC247" s="122" t="s">
        <v>101</v>
      </c>
      <c r="AD247" s="122" t="s">
        <v>9</v>
      </c>
      <c r="AE247" s="133" t="s">
        <v>10</v>
      </c>
      <c r="AF247" s="70" t="s">
        <v>151</v>
      </c>
      <c r="AG247" s="8" t="s">
        <v>11</v>
      </c>
      <c r="AH247" s="8" t="s">
        <v>12</v>
      </c>
      <c r="AI247" s="8" t="s">
        <v>13</v>
      </c>
      <c r="AJ247" s="15"/>
      <c r="AK247" s="73"/>
      <c r="AL247" s="73"/>
      <c r="AM247" s="73"/>
      <c r="AO247" s="15"/>
    </row>
    <row r="248" spans="1:41" s="29" customFormat="1" x14ac:dyDescent="0.2">
      <c r="A248" s="70"/>
      <c r="B248" s="71"/>
      <c r="C248" s="72"/>
      <c r="D248" s="71"/>
      <c r="E248" s="72"/>
      <c r="F248" s="71"/>
      <c r="G248" s="71"/>
      <c r="H248" s="71"/>
      <c r="I248" s="73"/>
      <c r="J248" s="73"/>
      <c r="K248" s="73"/>
      <c r="L248" s="72"/>
      <c r="M248" s="71"/>
      <c r="N248" s="71"/>
      <c r="O248" s="71"/>
      <c r="P248" s="71"/>
      <c r="Q248" s="71"/>
      <c r="R248" s="71"/>
      <c r="S248" s="71"/>
      <c r="T248" s="71"/>
      <c r="U248" s="71"/>
      <c r="V248" s="53"/>
      <c r="W248" s="54"/>
      <c r="X248" s="55"/>
      <c r="Y248" s="55"/>
      <c r="Z248" s="54"/>
      <c r="AA248" s="55"/>
      <c r="AB248" s="56"/>
      <c r="AC248" s="56"/>
      <c r="AD248" s="56"/>
      <c r="AE248" s="57"/>
      <c r="AF248" s="70"/>
      <c r="AG248" s="132"/>
      <c r="AH248" s="10"/>
      <c r="AI248" s="10"/>
      <c r="AJ248" s="15"/>
      <c r="AK248" s="73"/>
      <c r="AL248" s="73"/>
      <c r="AM248" s="73"/>
      <c r="AO248" s="15"/>
    </row>
    <row r="249" spans="1:41" x14ac:dyDescent="0.2">
      <c r="A249" s="42" t="s">
        <v>1174</v>
      </c>
      <c r="B249" s="77" t="s">
        <v>261</v>
      </c>
      <c r="C249" s="77">
        <v>3</v>
      </c>
      <c r="D249" s="77">
        <v>0</v>
      </c>
      <c r="E249" s="98">
        <v>2.66</v>
      </c>
      <c r="F249" s="77">
        <v>50</v>
      </c>
      <c r="G249" s="77">
        <v>0</v>
      </c>
      <c r="H249" s="77">
        <v>0</v>
      </c>
      <c r="I249" s="77">
        <v>0</v>
      </c>
      <c r="J249" s="77">
        <v>0</v>
      </c>
      <c r="K249" s="77">
        <v>0</v>
      </c>
      <c r="L249" s="98">
        <v>40.200000000000003</v>
      </c>
      <c r="M249" s="77">
        <v>33</v>
      </c>
      <c r="N249" s="77">
        <v>17</v>
      </c>
      <c r="O249" s="77">
        <v>12</v>
      </c>
      <c r="P249" s="77">
        <v>1</v>
      </c>
      <c r="Q249" s="77">
        <v>20</v>
      </c>
      <c r="R249" s="77">
        <v>2</v>
      </c>
      <c r="S249" s="77">
        <v>49</v>
      </c>
      <c r="T249" s="77">
        <v>174</v>
      </c>
      <c r="U249" s="77"/>
      <c r="V249" s="51">
        <f t="shared" ref="V249:V261" si="135">+(Q249-R249)/(T249-R249)*100</f>
        <v>10.465116279069768</v>
      </c>
      <c r="W249" s="7">
        <f>IF(V249&lt;LeagueRatings!$K$21,((LeagueRatings!$K$21-V249)/LeagueRatings!$K$21)*36,(LeagueRatings!$K$21-V249)*6.48)</f>
        <v>-15.216663406180324</v>
      </c>
      <c r="X249" s="17">
        <v>1.63</v>
      </c>
      <c r="Y249" s="17">
        <f t="shared" ref="Y249:Y261" si="136">(P249/(T249-R249))*100</f>
        <v>0.58139534883720934</v>
      </c>
      <c r="Z249" s="7">
        <f>IF(Y249&lt;LeagueRatings!$K$19,((LeagueRatings!$K$19-Y249)/LeagueRatings!$K$19)*36,(LeagueRatings!$K$19-Y249)/LeagueRatings!$K$22)</f>
        <v>26.614822010170844</v>
      </c>
      <c r="AA249" s="17">
        <v>-2.2799999999999998</v>
      </c>
      <c r="AB249" s="18">
        <f>+((LeagueRatings!$I$17-E249)*5)+9.5</f>
        <v>14.492909331694094</v>
      </c>
      <c r="AC249" s="18">
        <f t="shared" ref="AC249" si="137">IF(AB249&lt;4,4,AB249)</f>
        <v>14.492909331694094</v>
      </c>
      <c r="AD249" s="18">
        <f t="shared" ref="AD249:AD261" si="138">IF(M249&lt;L249,((1-(M249/L249))*7)-0.07,(1-(M249/L249))*5)</f>
        <v>1.1837313432835825</v>
      </c>
      <c r="AE249" s="4">
        <f t="shared" ref="AE249" si="139">+X249+AA249+AC249+AD249</f>
        <v>15.026640674977676</v>
      </c>
      <c r="AF249" s="42" t="s">
        <v>1174</v>
      </c>
      <c r="AG249" s="59">
        <v>15</v>
      </c>
      <c r="AH249" s="5" t="s">
        <v>44</v>
      </c>
      <c r="AI249" s="5" t="s">
        <v>89</v>
      </c>
      <c r="AJ249" s="15">
        <f>+AO249*LeagueRatings!$K$27</f>
        <v>25.308641975308639</v>
      </c>
      <c r="AK249" s="73">
        <f>F249*LeagueRatings!$K$27</f>
        <v>30.864197530864196</v>
      </c>
      <c r="AL249" s="73">
        <f>G249*LeagueRatings!$K$27</f>
        <v>0</v>
      </c>
      <c r="AM249" s="73">
        <f>T249*LeagueRatings!$K$27</f>
        <v>107.4074074074074</v>
      </c>
      <c r="AO249" s="15">
        <f t="shared" ref="AO249:AO256" si="140">ROUNDUP(L249,0)</f>
        <v>41</v>
      </c>
    </row>
    <row r="250" spans="1:41" x14ac:dyDescent="0.2">
      <c r="A250" s="42" t="s">
        <v>867</v>
      </c>
      <c r="B250" s="77" t="s">
        <v>261</v>
      </c>
      <c r="C250" s="77">
        <v>2</v>
      </c>
      <c r="D250" s="77">
        <v>3</v>
      </c>
      <c r="E250" s="98">
        <v>4.87</v>
      </c>
      <c r="F250" s="77">
        <v>64</v>
      </c>
      <c r="G250" s="77">
        <v>0</v>
      </c>
      <c r="H250" s="77">
        <v>0</v>
      </c>
      <c r="I250" s="77">
        <v>0</v>
      </c>
      <c r="J250" s="77">
        <v>0</v>
      </c>
      <c r="K250" s="77">
        <v>0</v>
      </c>
      <c r="L250" s="98">
        <v>57.1</v>
      </c>
      <c r="M250" s="77">
        <v>48</v>
      </c>
      <c r="N250" s="77">
        <v>31</v>
      </c>
      <c r="O250" s="77">
        <v>31</v>
      </c>
      <c r="P250" s="77">
        <v>3</v>
      </c>
      <c r="Q250" s="77">
        <v>23</v>
      </c>
      <c r="R250" s="77">
        <v>6</v>
      </c>
      <c r="S250" s="77">
        <v>66</v>
      </c>
      <c r="T250" s="77">
        <v>240</v>
      </c>
      <c r="U250" s="77"/>
      <c r="V250" s="51">
        <f t="shared" si="135"/>
        <v>7.2649572649572658</v>
      </c>
      <c r="W250" s="7">
        <f>IF(V250&lt;LeagueRatings!$K$21,((LeagueRatings!$K$21-V250)/LeagueRatings!$K$21)*36,(LeagueRatings!$K$21-V250)*6.48)</f>
        <v>3.7783926107052315</v>
      </c>
      <c r="X250" s="17">
        <v>-0.32</v>
      </c>
      <c r="Y250" s="17">
        <f t="shared" si="136"/>
        <v>1.2820512820512819</v>
      </c>
      <c r="Z250" s="7">
        <f>IF(Y250&lt;LeagueRatings!$K$19,((LeagueRatings!$K$19-Y250)/LeagueRatings!$K$19)*36,(LeagueRatings!$K$19-Y250)/LeagueRatings!$K$22)</f>
        <v>15.304479304479306</v>
      </c>
      <c r="AA250" s="17">
        <v>-1.1399999999999999</v>
      </c>
      <c r="AB250" s="18">
        <f>+((LeagueRatings!$I$17-E250)*5)+9.5</f>
        <v>3.4429093316940929</v>
      </c>
      <c r="AC250" s="18">
        <f t="shared" ref="AC250:AC261" si="141">IF(AB250&lt;4,4,AB250)</f>
        <v>4</v>
      </c>
      <c r="AD250" s="18">
        <f t="shared" si="138"/>
        <v>1.045586690017513</v>
      </c>
      <c r="AE250" s="4">
        <f t="shared" ref="AE250:AE261" si="142">+X250+AA250+AC250+AD250</f>
        <v>3.5855866900175131</v>
      </c>
      <c r="AF250" s="42" t="s">
        <v>867</v>
      </c>
      <c r="AG250" s="59">
        <v>4</v>
      </c>
      <c r="AH250" s="5" t="s">
        <v>33</v>
      </c>
      <c r="AI250" s="5" t="s">
        <v>29</v>
      </c>
      <c r="AJ250" s="15">
        <f>+AO250*LeagueRatings!$K$27</f>
        <v>35.802469135802468</v>
      </c>
      <c r="AK250" s="73">
        <f>F250*LeagueRatings!$K$27</f>
        <v>39.506172839506171</v>
      </c>
      <c r="AL250" s="73">
        <f>G250*LeagueRatings!$K$27</f>
        <v>0</v>
      </c>
      <c r="AM250" s="73">
        <f>T250*LeagueRatings!$K$27</f>
        <v>148.14814814814815</v>
      </c>
      <c r="AO250" s="15">
        <f t="shared" si="140"/>
        <v>58</v>
      </c>
    </row>
    <row r="251" spans="1:41" x14ac:dyDescent="0.2">
      <c r="A251" s="42" t="s">
        <v>685</v>
      </c>
      <c r="B251" s="77" t="s">
        <v>261</v>
      </c>
      <c r="C251" s="77">
        <v>7</v>
      </c>
      <c r="D251" s="77">
        <v>4</v>
      </c>
      <c r="E251" s="98">
        <v>2.1800000000000002</v>
      </c>
      <c r="F251" s="77">
        <v>75</v>
      </c>
      <c r="G251" s="77">
        <v>0</v>
      </c>
      <c r="H251" s="77">
        <v>0</v>
      </c>
      <c r="I251" s="77">
        <v>0</v>
      </c>
      <c r="J251" s="77">
        <v>1</v>
      </c>
      <c r="K251" s="77">
        <v>7</v>
      </c>
      <c r="L251" s="98">
        <v>70.099999999999994</v>
      </c>
      <c r="M251" s="77">
        <v>47</v>
      </c>
      <c r="N251" s="77">
        <v>22</v>
      </c>
      <c r="O251" s="77">
        <v>17</v>
      </c>
      <c r="P251" s="77">
        <v>5</v>
      </c>
      <c r="Q251" s="77">
        <v>23</v>
      </c>
      <c r="R251" s="77">
        <v>1</v>
      </c>
      <c r="S251" s="77">
        <v>82</v>
      </c>
      <c r="T251" s="77">
        <v>278</v>
      </c>
      <c r="U251" s="77"/>
      <c r="V251" s="51">
        <f t="shared" si="135"/>
        <v>7.9422382671480145</v>
      </c>
      <c r="W251" s="7">
        <f>IF(V251&lt;LeagueRatings!$K$21,((LeagueRatings!$K$21-V251)/LeagueRatings!$K$21)*36,(LeagueRatings!$K$21-V251)*6.48)</f>
        <v>0.77450948394787589</v>
      </c>
      <c r="X251" s="17">
        <v>-0.08</v>
      </c>
      <c r="Y251" s="17">
        <f t="shared" si="136"/>
        <v>1.8050541516245486</v>
      </c>
      <c r="Z251" s="7">
        <f>IF(Y251&lt;LeagueRatings!$K$19,((LeagueRatings!$K$19-Y251)/LeagueRatings!$K$19)*36,(LeagueRatings!$K$19-Y251)/LeagueRatings!$K$22)</f>
        <v>6.8619022698445091</v>
      </c>
      <c r="AA251" s="17">
        <v>-0.49</v>
      </c>
      <c r="AB251" s="18">
        <f>+((LeagueRatings!$I$17-E251)*5)+9.5</f>
        <v>16.892909331694092</v>
      </c>
      <c r="AC251" s="18">
        <f t="shared" si="141"/>
        <v>16.892909331694092</v>
      </c>
      <c r="AD251" s="18">
        <f t="shared" si="138"/>
        <v>2.2367047075606274</v>
      </c>
      <c r="AE251" s="4">
        <f t="shared" si="142"/>
        <v>18.559614039254718</v>
      </c>
      <c r="AF251" s="42" t="s">
        <v>685</v>
      </c>
      <c r="AG251" s="59">
        <v>19</v>
      </c>
      <c r="AH251" s="5" t="s">
        <v>62</v>
      </c>
      <c r="AI251" s="5" t="s">
        <v>43</v>
      </c>
      <c r="AJ251" s="15">
        <f>+AO251*LeagueRatings!$K$27</f>
        <v>43.827160493827158</v>
      </c>
      <c r="AK251" s="73">
        <f>F251*LeagueRatings!$K$27</f>
        <v>46.296296296296291</v>
      </c>
      <c r="AL251" s="73">
        <f>G251*LeagueRatings!$K$27</f>
        <v>0</v>
      </c>
      <c r="AM251" s="73">
        <f>T251*LeagueRatings!$K$27</f>
        <v>171.60493827160494</v>
      </c>
      <c r="AO251" s="15">
        <f t="shared" si="140"/>
        <v>71</v>
      </c>
    </row>
    <row r="252" spans="1:41" x14ac:dyDescent="0.2">
      <c r="A252" s="42" t="s">
        <v>694</v>
      </c>
      <c r="B252" s="77" t="s">
        <v>261</v>
      </c>
      <c r="C252" s="77">
        <v>2</v>
      </c>
      <c r="D252" s="77">
        <v>3</v>
      </c>
      <c r="E252" s="98">
        <v>4</v>
      </c>
      <c r="F252" s="77">
        <v>47</v>
      </c>
      <c r="G252" s="77">
        <v>0</v>
      </c>
      <c r="H252" s="77">
        <v>0</v>
      </c>
      <c r="I252" s="77">
        <v>0</v>
      </c>
      <c r="J252" s="77">
        <v>1</v>
      </c>
      <c r="K252" s="77">
        <v>2</v>
      </c>
      <c r="L252" s="98">
        <v>63</v>
      </c>
      <c r="M252" s="77">
        <v>68</v>
      </c>
      <c r="N252" s="77">
        <v>34</v>
      </c>
      <c r="O252" s="77">
        <v>28</v>
      </c>
      <c r="P252" s="77">
        <v>5</v>
      </c>
      <c r="Q252" s="77">
        <v>21</v>
      </c>
      <c r="R252" s="77">
        <v>4</v>
      </c>
      <c r="S252" s="77">
        <v>39</v>
      </c>
      <c r="T252" s="77">
        <v>274</v>
      </c>
      <c r="U252" s="77"/>
      <c r="V252" s="51">
        <f t="shared" si="135"/>
        <v>6.2962962962962958</v>
      </c>
      <c r="W252" s="7">
        <f>IF(V252&lt;LeagueRatings!$K$21,((LeagueRatings!$K$21-V252)/LeagueRatings!$K$21)*36,(LeagueRatings!$K$21-V252)*6.48)</f>
        <v>8.0746069292778717</v>
      </c>
      <c r="X252" s="17">
        <v>-0.65</v>
      </c>
      <c r="Y252" s="17">
        <f t="shared" si="136"/>
        <v>1.8518518518518516</v>
      </c>
      <c r="Z252" s="7">
        <f>IF(Y252&lt;LeagueRatings!$K$19,((LeagueRatings!$K$19-Y252)/LeagueRatings!$K$19)*36,(LeagueRatings!$K$19-Y252)/LeagueRatings!$K$22)</f>
        <v>6.106470106470109</v>
      </c>
      <c r="AA252" s="17">
        <v>-0.42</v>
      </c>
      <c r="AB252" s="18">
        <f>+((LeagueRatings!$I$17-E252)*5)+9.5</f>
        <v>7.7929093316940943</v>
      </c>
      <c r="AC252" s="18">
        <f t="shared" si="141"/>
        <v>7.7929093316940943</v>
      </c>
      <c r="AD252" s="18">
        <f t="shared" si="138"/>
        <v>-0.39682539682539653</v>
      </c>
      <c r="AE252" s="4">
        <f t="shared" si="142"/>
        <v>6.3260839348686977</v>
      </c>
      <c r="AF252" s="42" t="s">
        <v>694</v>
      </c>
      <c r="AG252" s="59">
        <v>7</v>
      </c>
      <c r="AH252" s="5" t="s">
        <v>21</v>
      </c>
      <c r="AI252" s="5" t="s">
        <v>41</v>
      </c>
      <c r="AJ252" s="15">
        <f>+AO252*LeagueRatings!$K$27</f>
        <v>38.888888888888886</v>
      </c>
      <c r="AK252" s="73">
        <f>F252*LeagueRatings!$K$27</f>
        <v>29.012345679012345</v>
      </c>
      <c r="AL252" s="73">
        <f>G252*LeagueRatings!$K$27</f>
        <v>0</v>
      </c>
      <c r="AM252" s="73">
        <f>T252*LeagueRatings!$K$27</f>
        <v>169.1358024691358</v>
      </c>
      <c r="AO252" s="15">
        <f t="shared" si="140"/>
        <v>63</v>
      </c>
    </row>
    <row r="253" spans="1:41" x14ac:dyDescent="0.2">
      <c r="A253" s="42" t="s">
        <v>774</v>
      </c>
      <c r="B253" s="77" t="s">
        <v>261</v>
      </c>
      <c r="C253" s="77">
        <v>16</v>
      </c>
      <c r="D253" s="77">
        <v>6</v>
      </c>
      <c r="E253" s="98">
        <v>2.41</v>
      </c>
      <c r="F253" s="77">
        <v>25</v>
      </c>
      <c r="G253" s="77">
        <v>25</v>
      </c>
      <c r="H253" s="77">
        <v>1</v>
      </c>
      <c r="I253" s="77">
        <v>1</v>
      </c>
      <c r="J253" s="77">
        <v>0</v>
      </c>
      <c r="K253" s="77">
        <v>0</v>
      </c>
      <c r="L253" s="98">
        <v>164</v>
      </c>
      <c r="M253" s="77">
        <v>153</v>
      </c>
      <c r="N253" s="77">
        <v>52</v>
      </c>
      <c r="O253" s="77">
        <v>44</v>
      </c>
      <c r="P253" s="77">
        <v>18</v>
      </c>
      <c r="Q253" s="77">
        <v>24</v>
      </c>
      <c r="R253" s="77">
        <v>0</v>
      </c>
      <c r="S253" s="77">
        <v>98</v>
      </c>
      <c r="T253" s="77">
        <v>662</v>
      </c>
      <c r="U253" s="77"/>
      <c r="V253" s="51">
        <f t="shared" si="135"/>
        <v>3.6253776435045322</v>
      </c>
      <c r="W253" s="7">
        <f>IF(V253&lt;LeagueRatings!$K$21,((LeagueRatings!$K$21-V253)/LeagueRatings!$K$21)*36,(LeagueRatings!$K$21-V253)*6.48)</f>
        <v>19.920690679022623</v>
      </c>
      <c r="X253" s="17">
        <v>-1.79</v>
      </c>
      <c r="Y253" s="17">
        <f t="shared" si="136"/>
        <v>2.7190332326283988</v>
      </c>
      <c r="Z253" s="7">
        <f>IF(Y253&lt;LeagueRatings!$K$19,((LeagueRatings!$K$19-Y253)/LeagueRatings!$K$19)*36,(LeagueRatings!$K$19-Y253)/LeagueRatings!$K$22)</f>
        <v>-4.0100478631318106</v>
      </c>
      <c r="AA253" s="17">
        <v>0.33</v>
      </c>
      <c r="AB253" s="18">
        <f>+((LeagueRatings!$I$17-E253)*5)+9.5</f>
        <v>15.742909331694094</v>
      </c>
      <c r="AC253" s="18">
        <f t="shared" si="141"/>
        <v>15.742909331694094</v>
      </c>
      <c r="AD253" s="18">
        <f t="shared" si="138"/>
        <v>0.39951219512195085</v>
      </c>
      <c r="AE253" s="4">
        <f t="shared" si="142"/>
        <v>14.682421526816043</v>
      </c>
      <c r="AF253" s="42" t="s">
        <v>774</v>
      </c>
      <c r="AG253" s="59">
        <v>15</v>
      </c>
      <c r="AH253" s="5" t="s">
        <v>87</v>
      </c>
      <c r="AI253" s="5" t="s">
        <v>81</v>
      </c>
      <c r="AJ253" s="15">
        <f>+AO253*LeagueRatings!$K$27</f>
        <v>101.23456790123456</v>
      </c>
      <c r="AK253" s="73">
        <f>F253*LeagueRatings!$K$27</f>
        <v>15.432098765432098</v>
      </c>
      <c r="AL253" s="73">
        <f>G253*LeagueRatings!$K$27</f>
        <v>15.432098765432098</v>
      </c>
      <c r="AM253" s="73">
        <f>T253*LeagueRatings!$K$27</f>
        <v>408.64197530864197</v>
      </c>
      <c r="AO253" s="15">
        <f t="shared" si="140"/>
        <v>164</v>
      </c>
    </row>
    <row r="254" spans="1:41" x14ac:dyDescent="0.2">
      <c r="A254" s="42" t="s">
        <v>691</v>
      </c>
      <c r="B254" s="77" t="s">
        <v>261</v>
      </c>
      <c r="C254" s="77">
        <v>10</v>
      </c>
      <c r="D254" s="77">
        <v>10</v>
      </c>
      <c r="E254" s="98">
        <v>3.57</v>
      </c>
      <c r="F254" s="77">
        <v>27</v>
      </c>
      <c r="G254" s="77">
        <v>27</v>
      </c>
      <c r="H254" s="77">
        <v>0</v>
      </c>
      <c r="I254" s="77">
        <v>0</v>
      </c>
      <c r="J254" s="77">
        <v>0</v>
      </c>
      <c r="K254" s="77">
        <v>0</v>
      </c>
      <c r="L254" s="98">
        <v>158.19999999999999</v>
      </c>
      <c r="M254" s="77">
        <v>134</v>
      </c>
      <c r="N254" s="77">
        <v>66</v>
      </c>
      <c r="O254" s="77">
        <v>63</v>
      </c>
      <c r="P254" s="77">
        <v>10</v>
      </c>
      <c r="Q254" s="77">
        <v>56</v>
      </c>
      <c r="R254" s="77">
        <v>0</v>
      </c>
      <c r="S254" s="77">
        <v>162</v>
      </c>
      <c r="T254" s="77">
        <v>653</v>
      </c>
      <c r="U254" s="77"/>
      <c r="V254" s="51">
        <f t="shared" si="135"/>
        <v>8.5758039816232774</v>
      </c>
      <c r="W254" s="7">
        <f>IF(V254&lt;LeagueRatings!$K$21,((LeagueRatings!$K$21-V254)/LeagueRatings!$K$21)*36,(LeagueRatings!$K$21-V254)*6.48)</f>
        <v>-2.9739197187270627</v>
      </c>
      <c r="X254" s="17">
        <v>0.27</v>
      </c>
      <c r="Y254" s="17">
        <f t="shared" si="136"/>
        <v>1.5313935681470139</v>
      </c>
      <c r="Z254" s="7">
        <f>IF(Y254&lt;LeagueRatings!$K$19,((LeagueRatings!$K$19-Y254)/LeagueRatings!$K$19)*36,(LeagueRatings!$K$19-Y254)/LeagueRatings!$K$22)</f>
        <v>11.27946991959243</v>
      </c>
      <c r="AA254" s="17">
        <v>-0.81</v>
      </c>
      <c r="AB254" s="18">
        <f>+((LeagueRatings!$I$17-E254)*5)+9.5</f>
        <v>9.9429093316940946</v>
      </c>
      <c r="AC254" s="18">
        <f t="shared" si="141"/>
        <v>9.9429093316940946</v>
      </c>
      <c r="AD254" s="18">
        <f t="shared" si="138"/>
        <v>1.0007964601769903</v>
      </c>
      <c r="AE254" s="4">
        <f t="shared" si="142"/>
        <v>10.403705791871085</v>
      </c>
      <c r="AF254" s="42" t="s">
        <v>691</v>
      </c>
      <c r="AG254" s="59">
        <v>11</v>
      </c>
      <c r="AH254" s="5" t="s">
        <v>76</v>
      </c>
      <c r="AI254" s="5" t="s">
        <v>63</v>
      </c>
      <c r="AJ254" s="15">
        <f>+AO254*LeagueRatings!$K$27</f>
        <v>98.148148148148138</v>
      </c>
      <c r="AK254" s="73">
        <f>F254*LeagueRatings!$K$27</f>
        <v>16.666666666666664</v>
      </c>
      <c r="AL254" s="73">
        <f>G254*LeagueRatings!$K$27</f>
        <v>16.666666666666664</v>
      </c>
      <c r="AM254" s="73">
        <f>T254*LeagueRatings!$K$27</f>
        <v>403.08641975308637</v>
      </c>
      <c r="AO254" s="15">
        <f t="shared" si="140"/>
        <v>159</v>
      </c>
    </row>
    <row r="255" spans="1:41" x14ac:dyDescent="0.2">
      <c r="A255" s="42" t="s">
        <v>684</v>
      </c>
      <c r="B255" s="77" t="s">
        <v>261</v>
      </c>
      <c r="C255" s="77">
        <v>15</v>
      </c>
      <c r="D255" s="77">
        <v>10</v>
      </c>
      <c r="E255" s="98">
        <v>2.85</v>
      </c>
      <c r="F255" s="77">
        <v>31</v>
      </c>
      <c r="G255" s="77">
        <v>31</v>
      </c>
      <c r="H255" s="77">
        <v>1</v>
      </c>
      <c r="I255" s="77">
        <v>1</v>
      </c>
      <c r="J255" s="77">
        <v>0</v>
      </c>
      <c r="K255" s="77">
        <v>0</v>
      </c>
      <c r="L255" s="98">
        <v>198.2</v>
      </c>
      <c r="M255" s="77">
        <v>178</v>
      </c>
      <c r="N255" s="77">
        <v>64</v>
      </c>
      <c r="O255" s="77">
        <v>63</v>
      </c>
      <c r="P255" s="77">
        <v>16</v>
      </c>
      <c r="Q255" s="77">
        <v>39</v>
      </c>
      <c r="R255" s="77">
        <v>1</v>
      </c>
      <c r="S255" s="77">
        <v>138</v>
      </c>
      <c r="T255" s="77">
        <v>798</v>
      </c>
      <c r="U255" s="77"/>
      <c r="V255" s="51">
        <f t="shared" si="135"/>
        <v>4.7678795483061487</v>
      </c>
      <c r="W255" s="7">
        <f>IF(V255&lt;LeagueRatings!$K$21,((LeagueRatings!$K$21-V255)/LeagueRatings!$K$21)*36,(LeagueRatings!$K$21-V255)*6.48)</f>
        <v>14.853455391127826</v>
      </c>
      <c r="X255" s="17">
        <v>-1.29</v>
      </c>
      <c r="Y255" s="17">
        <f t="shared" si="136"/>
        <v>2.0075282308657463</v>
      </c>
      <c r="Z255" s="7">
        <f>IF(Y255&lt;LeagueRatings!$K$19,((LeagueRatings!$K$19-Y255)/LeagueRatings!$K$19)*36,(LeagueRatings!$K$19-Y255)/LeagueRatings!$K$22)</f>
        <v>3.5934632019952004</v>
      </c>
      <c r="AA255" s="17">
        <v>-0.28000000000000003</v>
      </c>
      <c r="AB255" s="18">
        <f>+((LeagueRatings!$I$17-E255)*5)+9.5</f>
        <v>13.542909331694094</v>
      </c>
      <c r="AC255" s="18">
        <f t="shared" si="141"/>
        <v>13.542909331694094</v>
      </c>
      <c r="AD255" s="18">
        <f t="shared" si="138"/>
        <v>0.64342078708375317</v>
      </c>
      <c r="AE255" s="4">
        <f t="shared" si="142"/>
        <v>12.616330118777848</v>
      </c>
      <c r="AF255" s="42" t="s">
        <v>684</v>
      </c>
      <c r="AG255" s="59">
        <v>13</v>
      </c>
      <c r="AH255" s="5" t="s">
        <v>29</v>
      </c>
      <c r="AI255" s="5" t="s">
        <v>33</v>
      </c>
      <c r="AJ255" s="15">
        <f>+AO255*LeagueRatings!$K$27</f>
        <v>122.83950617283951</v>
      </c>
      <c r="AK255" s="73">
        <f>F255*LeagueRatings!$K$27</f>
        <v>19.1358024691358</v>
      </c>
      <c r="AL255" s="73">
        <f>G255*LeagueRatings!$K$27</f>
        <v>19.1358024691358</v>
      </c>
      <c r="AM255" s="73">
        <f>T255*LeagueRatings!$K$27</f>
        <v>492.59259259259255</v>
      </c>
      <c r="AO255" s="15">
        <f t="shared" si="140"/>
        <v>199</v>
      </c>
    </row>
    <row r="256" spans="1:41" x14ac:dyDescent="0.2">
      <c r="A256" s="42" t="s">
        <v>688</v>
      </c>
      <c r="B256" s="77" t="s">
        <v>261</v>
      </c>
      <c r="C256" s="77">
        <v>4</v>
      </c>
      <c r="D256" s="77">
        <v>1</v>
      </c>
      <c r="E256" s="98">
        <v>3.19</v>
      </c>
      <c r="F256" s="77">
        <v>64</v>
      </c>
      <c r="G256" s="77">
        <v>0</v>
      </c>
      <c r="H256" s="77">
        <v>0</v>
      </c>
      <c r="I256" s="77">
        <v>0</v>
      </c>
      <c r="J256" s="77">
        <v>32</v>
      </c>
      <c r="K256" s="77">
        <v>39</v>
      </c>
      <c r="L256" s="98">
        <v>62</v>
      </c>
      <c r="M256" s="77">
        <v>51</v>
      </c>
      <c r="N256" s="77">
        <v>23</v>
      </c>
      <c r="O256" s="77">
        <v>22</v>
      </c>
      <c r="P256" s="77">
        <v>4</v>
      </c>
      <c r="Q256" s="77">
        <v>19</v>
      </c>
      <c r="R256" s="77">
        <v>0</v>
      </c>
      <c r="S256" s="77">
        <v>59</v>
      </c>
      <c r="T256" s="77">
        <v>252</v>
      </c>
      <c r="U256" s="77"/>
      <c r="V256" s="51">
        <f t="shared" si="135"/>
        <v>7.5396825396825395</v>
      </c>
      <c r="W256" s="7">
        <f>IF(V256&lt;LeagueRatings!$K$21,((LeagueRatings!$K$21-V256)/LeagueRatings!$K$21)*36,(LeagueRatings!$K$21-V256)*6.48)</f>
        <v>2.5599284657319039</v>
      </c>
      <c r="X256" s="17">
        <v>-0.24</v>
      </c>
      <c r="Y256" s="17">
        <f t="shared" si="136"/>
        <v>1.5873015873015872</v>
      </c>
      <c r="Z256" s="7">
        <f>IF(Y256&lt;LeagueRatings!$K$19,((LeagueRatings!$K$19-Y256)/LeagueRatings!$K$19)*36,(LeagueRatings!$K$19-Y256)/LeagueRatings!$K$22)</f>
        <v>10.376974376974378</v>
      </c>
      <c r="AA256" s="17">
        <v>-0.73</v>
      </c>
      <c r="AB256" s="18">
        <f>+((LeagueRatings!$I$17-E256)*5)+9.5</f>
        <v>11.842909331694095</v>
      </c>
      <c r="AC256" s="18">
        <f t="shared" si="141"/>
        <v>11.842909331694095</v>
      </c>
      <c r="AD256" s="18">
        <f t="shared" si="138"/>
        <v>1.1719354838709675</v>
      </c>
      <c r="AE256" s="4">
        <f t="shared" si="142"/>
        <v>12.044844815565062</v>
      </c>
      <c r="AF256" s="42" t="s">
        <v>688</v>
      </c>
      <c r="AG256" s="59">
        <v>12</v>
      </c>
      <c r="AH256" s="5" t="s">
        <v>23</v>
      </c>
      <c r="AI256" s="5" t="s">
        <v>70</v>
      </c>
      <c r="AJ256" s="15">
        <f>+AO256*LeagueRatings!$K$27</f>
        <v>38.271604938271601</v>
      </c>
      <c r="AK256" s="73">
        <f>F256*LeagueRatings!$K$27</f>
        <v>39.506172839506171</v>
      </c>
      <c r="AL256" s="73">
        <f>G256*LeagueRatings!$K$27</f>
        <v>0</v>
      </c>
      <c r="AM256" s="73">
        <f>T256*LeagueRatings!$K$27</f>
        <v>155.55555555555554</v>
      </c>
      <c r="AO256" s="15">
        <f t="shared" si="140"/>
        <v>62</v>
      </c>
    </row>
    <row r="257" spans="1:41" x14ac:dyDescent="0.2">
      <c r="A257" s="42" t="s">
        <v>686</v>
      </c>
      <c r="B257" s="77" t="s">
        <v>261</v>
      </c>
      <c r="C257" s="77">
        <v>4</v>
      </c>
      <c r="D257" s="77">
        <v>5</v>
      </c>
      <c r="E257" s="98">
        <v>3.84</v>
      </c>
      <c r="F257" s="77">
        <v>49</v>
      </c>
      <c r="G257" s="77">
        <v>0</v>
      </c>
      <c r="H257" s="77">
        <v>0</v>
      </c>
      <c r="I257" s="77">
        <v>0</v>
      </c>
      <c r="J257" s="77">
        <v>0</v>
      </c>
      <c r="K257" s="77">
        <v>0</v>
      </c>
      <c r="L257" s="98">
        <v>72.2</v>
      </c>
      <c r="M257" s="77">
        <v>78</v>
      </c>
      <c r="N257" s="77">
        <v>34</v>
      </c>
      <c r="O257" s="77">
        <v>31</v>
      </c>
      <c r="P257" s="77">
        <v>5</v>
      </c>
      <c r="Q257" s="77">
        <v>14</v>
      </c>
      <c r="R257" s="77">
        <v>2</v>
      </c>
      <c r="S257" s="77">
        <v>56</v>
      </c>
      <c r="T257" s="77">
        <v>304</v>
      </c>
      <c r="U257" s="77"/>
      <c r="V257" s="51">
        <f t="shared" si="135"/>
        <v>3.9735099337748347</v>
      </c>
      <c r="W257" s="7">
        <f>IF(V257&lt;LeagueRatings!$K$21,((LeagueRatings!$K$21-V257)/LeagueRatings!$K$21)*36,(LeagueRatings!$K$21-V257)*6.48)</f>
        <v>18.376651042240024</v>
      </c>
      <c r="X257" s="17">
        <v>-1.59</v>
      </c>
      <c r="Y257" s="17">
        <f t="shared" si="136"/>
        <v>1.6556291390728477</v>
      </c>
      <c r="Z257" s="7">
        <f>IF(Y257&lt;LeagueRatings!$K$19,((LeagueRatings!$K$19-Y257)/LeagueRatings!$K$19)*36,(LeagueRatings!$K$19-Y257)/LeagueRatings!$K$22)</f>
        <v>9.2739964528043988</v>
      </c>
      <c r="AA257" s="17">
        <v>-0.65</v>
      </c>
      <c r="AB257" s="18">
        <f>+((LeagueRatings!$I$17-E257)*5)+9.5</f>
        <v>8.592909331694095</v>
      </c>
      <c r="AC257" s="18">
        <f t="shared" si="141"/>
        <v>8.592909331694095</v>
      </c>
      <c r="AD257" s="18">
        <f t="shared" si="138"/>
        <v>-0.40166204986149534</v>
      </c>
      <c r="AE257" s="4">
        <f t="shared" si="142"/>
        <v>5.9512472818325994</v>
      </c>
      <c r="AF257" s="42" t="s">
        <v>686</v>
      </c>
      <c r="AG257" s="59">
        <v>6</v>
      </c>
      <c r="AH257" s="5" t="s">
        <v>58</v>
      </c>
      <c r="AI257" s="5" t="s">
        <v>67</v>
      </c>
      <c r="AJ257" s="15">
        <f>+AO257*LeagueRatings!$K$27</f>
        <v>45.061728395061728</v>
      </c>
      <c r="AK257" s="73">
        <f>F257*LeagueRatings!$K$27</f>
        <v>30.246913580246911</v>
      </c>
      <c r="AL257" s="73">
        <f>G257*LeagueRatings!$K$27</f>
        <v>0</v>
      </c>
      <c r="AM257" s="73">
        <f>T257*LeagueRatings!$K$27</f>
        <v>187.6543209876543</v>
      </c>
      <c r="AO257" s="15">
        <f t="shared" ref="AO257:AO262" si="143">ROUNDUP(L257,0)</f>
        <v>73</v>
      </c>
    </row>
    <row r="258" spans="1:41" x14ac:dyDescent="0.2">
      <c r="A258" s="42" t="s">
        <v>695</v>
      </c>
      <c r="B258" s="77" t="s">
        <v>261</v>
      </c>
      <c r="C258" s="77">
        <v>2</v>
      </c>
      <c r="D258" s="77">
        <v>1</v>
      </c>
      <c r="E258" s="98">
        <v>1.1200000000000001</v>
      </c>
      <c r="F258" s="77">
        <v>65</v>
      </c>
      <c r="G258" s="77">
        <v>0</v>
      </c>
      <c r="H258" s="77">
        <v>0</v>
      </c>
      <c r="I258" s="77">
        <v>0</v>
      </c>
      <c r="J258" s="77">
        <v>11</v>
      </c>
      <c r="K258" s="77">
        <v>14</v>
      </c>
      <c r="L258" s="98">
        <v>56.1</v>
      </c>
      <c r="M258" s="77">
        <v>44</v>
      </c>
      <c r="N258" s="77">
        <v>8</v>
      </c>
      <c r="O258" s="77">
        <v>7</v>
      </c>
      <c r="P258" s="77">
        <v>2</v>
      </c>
      <c r="Q258" s="77">
        <v>11</v>
      </c>
      <c r="R258" s="77">
        <v>3</v>
      </c>
      <c r="S258" s="77">
        <v>46</v>
      </c>
      <c r="T258" s="77">
        <v>224</v>
      </c>
      <c r="U258" s="77"/>
      <c r="V258" s="51">
        <f t="shared" si="135"/>
        <v>3.6199095022624439</v>
      </c>
      <c r="W258" s="7">
        <f>IF(V258&lt;LeagueRatings!$K$21,((LeagueRatings!$K$21-V258)/LeagueRatings!$K$21)*36,(LeagueRatings!$K$21-V258)*6.48)</f>
        <v>19.94494303093963</v>
      </c>
      <c r="X258" s="17">
        <v>-1.79</v>
      </c>
      <c r="Y258" s="17">
        <f t="shared" si="136"/>
        <v>0.90497737556561098</v>
      </c>
      <c r="Z258" s="7">
        <f>IF(Y258&lt;LeagueRatings!$K$19,((LeagueRatings!$K$19-Y258)/LeagueRatings!$K$19)*36,(LeagueRatings!$K$19-Y258)/LeagueRatings!$K$22)</f>
        <v>21.391397156103039</v>
      </c>
      <c r="AA258" s="17">
        <v>-1.68</v>
      </c>
      <c r="AB258" s="18">
        <f>+((LeagueRatings!$I$17-E258)*5)+9.5</f>
        <v>22.192909331694093</v>
      </c>
      <c r="AC258" s="18">
        <f t="shared" si="141"/>
        <v>22.192909331694093</v>
      </c>
      <c r="AD258" s="18">
        <f t="shared" si="138"/>
        <v>1.4398039215686274</v>
      </c>
      <c r="AE258" s="4">
        <f t="shared" si="142"/>
        <v>20.162713253262723</v>
      </c>
      <c r="AF258" s="42" t="s">
        <v>695</v>
      </c>
      <c r="AG258" s="59">
        <v>20</v>
      </c>
      <c r="AH258" s="5" t="s">
        <v>87</v>
      </c>
      <c r="AI258" s="5" t="s">
        <v>85</v>
      </c>
      <c r="AJ258" s="15">
        <f>+AO258*LeagueRatings!$K$27</f>
        <v>35.185185185185183</v>
      </c>
      <c r="AK258" s="73">
        <f>F258*LeagueRatings!$K$27</f>
        <v>40.123456790123456</v>
      </c>
      <c r="AL258" s="73">
        <f>G258*LeagueRatings!$K$27</f>
        <v>0</v>
      </c>
      <c r="AM258" s="73">
        <f>T258*LeagueRatings!$K$27</f>
        <v>138.27160493827159</v>
      </c>
      <c r="AO258" s="15">
        <f t="shared" si="143"/>
        <v>57</v>
      </c>
    </row>
    <row r="259" spans="1:41" x14ac:dyDescent="0.2">
      <c r="A259" s="42" t="s">
        <v>687</v>
      </c>
      <c r="B259" s="77" t="s">
        <v>261</v>
      </c>
      <c r="C259" s="77">
        <v>14</v>
      </c>
      <c r="D259" s="77">
        <v>11</v>
      </c>
      <c r="E259" s="98">
        <v>3.14</v>
      </c>
      <c r="F259" s="77">
        <v>34</v>
      </c>
      <c r="G259" s="77">
        <v>34</v>
      </c>
      <c r="H259" s="77">
        <v>0</v>
      </c>
      <c r="I259" s="77">
        <v>0</v>
      </c>
      <c r="J259" s="77">
        <v>0</v>
      </c>
      <c r="K259" s="77">
        <v>0</v>
      </c>
      <c r="L259" s="98">
        <v>215</v>
      </c>
      <c r="M259" s="77">
        <v>198</v>
      </c>
      <c r="N259" s="77">
        <v>86</v>
      </c>
      <c r="O259" s="77">
        <v>75</v>
      </c>
      <c r="P259" s="77">
        <v>23</v>
      </c>
      <c r="Q259" s="77">
        <v>43</v>
      </c>
      <c r="R259" s="77">
        <v>4</v>
      </c>
      <c r="S259" s="77">
        <v>242</v>
      </c>
      <c r="T259" s="77">
        <v>868</v>
      </c>
      <c r="U259" s="77"/>
      <c r="V259" s="51">
        <f t="shared" si="135"/>
        <v>4.5138888888888884</v>
      </c>
      <c r="W259" s="7">
        <f>IF(V259&lt;LeagueRatings!$K$21,((LeagueRatings!$K$21-V259)/LeagueRatings!$K$21)*36,(LeagueRatings!$K$21-V259)*6.48)</f>
        <v>15.97995717356318</v>
      </c>
      <c r="X259" s="17">
        <v>-1.39</v>
      </c>
      <c r="Y259" s="17">
        <f t="shared" si="136"/>
        <v>2.6620370370370372</v>
      </c>
      <c r="Z259" s="7">
        <f>IF(Y259&lt;LeagueRatings!$K$19,((LeagueRatings!$K$19-Y259)/LeagueRatings!$K$19)*36,(LeagueRatings!$K$19-Y259)/LeagueRatings!$K$22)</f>
        <v>-3.5425509779442383</v>
      </c>
      <c r="AA259" s="17">
        <v>0.33</v>
      </c>
      <c r="AB259" s="18">
        <f>+((LeagueRatings!$I$17-E259)*5)+9.5</f>
        <v>12.092909331694093</v>
      </c>
      <c r="AC259" s="18">
        <f t="shared" si="141"/>
        <v>12.092909331694093</v>
      </c>
      <c r="AD259" s="18">
        <f t="shared" si="138"/>
        <v>0.48348837209302314</v>
      </c>
      <c r="AE259" s="4">
        <f t="shared" si="142"/>
        <v>11.516397703787115</v>
      </c>
      <c r="AF259" s="42" t="s">
        <v>687</v>
      </c>
      <c r="AG259" s="59">
        <v>12</v>
      </c>
      <c r="AH259" s="5" t="s">
        <v>53</v>
      </c>
      <c r="AI259" s="5" t="s">
        <v>81</v>
      </c>
      <c r="AJ259" s="15">
        <f>+AO259*LeagueRatings!$K$27</f>
        <v>132.71604938271605</v>
      </c>
      <c r="AK259" s="73">
        <f>F259*LeagueRatings!$K$27</f>
        <v>20.987654320987652</v>
      </c>
      <c r="AL259" s="73">
        <f>G259*LeagueRatings!$K$27</f>
        <v>20.987654320987652</v>
      </c>
      <c r="AM259" s="73">
        <f>T259*LeagueRatings!$K$27</f>
        <v>535.80246913580243</v>
      </c>
      <c r="AO259" s="15">
        <f t="shared" si="143"/>
        <v>215</v>
      </c>
    </row>
    <row r="260" spans="1:41" x14ac:dyDescent="0.2">
      <c r="A260" s="42" t="s">
        <v>719</v>
      </c>
      <c r="B260" s="77" t="s">
        <v>261</v>
      </c>
      <c r="C260" s="77">
        <v>1</v>
      </c>
      <c r="D260" s="77">
        <v>0</v>
      </c>
      <c r="E260" s="98">
        <v>0</v>
      </c>
      <c r="F260" s="77">
        <v>18</v>
      </c>
      <c r="G260" s="77">
        <v>0</v>
      </c>
      <c r="H260" s="77">
        <v>0</v>
      </c>
      <c r="I260" s="77">
        <v>0</v>
      </c>
      <c r="J260" s="77">
        <v>0</v>
      </c>
      <c r="K260" s="77">
        <v>0</v>
      </c>
      <c r="L260" s="98">
        <v>11.1</v>
      </c>
      <c r="M260" s="77">
        <v>10</v>
      </c>
      <c r="N260" s="77">
        <v>0</v>
      </c>
      <c r="O260" s="77">
        <v>0</v>
      </c>
      <c r="P260" s="77">
        <v>0</v>
      </c>
      <c r="Q260" s="77">
        <v>2</v>
      </c>
      <c r="R260" s="77">
        <v>0</v>
      </c>
      <c r="S260" s="77">
        <v>8</v>
      </c>
      <c r="T260" s="77">
        <v>45</v>
      </c>
      <c r="U260" s="77"/>
      <c r="V260" s="51">
        <f t="shared" si="135"/>
        <v>4.4444444444444446</v>
      </c>
      <c r="W260" s="7">
        <f>IF(V260&lt;LeagueRatings!$K$21,((LeagueRatings!$K$21-V260)/LeagueRatings!$K$21)*36,(LeagueRatings!$K$21-V260)*6.48)</f>
        <v>16.287957832431438</v>
      </c>
      <c r="X260" s="17">
        <v>-1.39</v>
      </c>
      <c r="Y260" s="17">
        <f t="shared" si="136"/>
        <v>0</v>
      </c>
      <c r="Z260" s="7">
        <f>IF(Y260&lt;LeagueRatings!$K$19,((LeagueRatings!$K$19-Y260)/LeagueRatings!$K$19)*36,(LeagueRatings!$K$19-Y260)/LeagueRatings!$K$22)</f>
        <v>36</v>
      </c>
      <c r="AA260" s="17">
        <v>-3.26</v>
      </c>
      <c r="AB260" s="18">
        <f>+((LeagueRatings!$I$17-E260)*5)+9.5</f>
        <v>27.792909331694094</v>
      </c>
      <c r="AC260" s="18">
        <f t="shared" si="141"/>
        <v>27.792909331694094</v>
      </c>
      <c r="AD260" s="18">
        <f t="shared" si="138"/>
        <v>0.62369369369369365</v>
      </c>
      <c r="AE260" s="4">
        <f t="shared" si="142"/>
        <v>23.766603025387788</v>
      </c>
      <c r="AF260" s="42" t="s">
        <v>719</v>
      </c>
      <c r="AG260" s="59">
        <v>24</v>
      </c>
      <c r="AH260" s="5" t="s">
        <v>53</v>
      </c>
      <c r="AI260" s="5" t="s">
        <v>30</v>
      </c>
      <c r="AJ260" s="15">
        <f>+AO260*LeagueRatings!$K$27</f>
        <v>7.4074074074074066</v>
      </c>
      <c r="AK260" s="73">
        <f>F260*LeagueRatings!$K$27</f>
        <v>11.111111111111111</v>
      </c>
      <c r="AL260" s="73">
        <f>G260*LeagueRatings!$K$27</f>
        <v>0</v>
      </c>
      <c r="AM260" s="73">
        <f>T260*LeagueRatings!$K$27</f>
        <v>27.777777777777775</v>
      </c>
      <c r="AO260" s="15">
        <f t="shared" si="143"/>
        <v>12</v>
      </c>
    </row>
    <row r="261" spans="1:41" x14ac:dyDescent="0.2">
      <c r="A261" s="42" t="s">
        <v>1173</v>
      </c>
      <c r="B261" s="77" t="s">
        <v>261</v>
      </c>
      <c r="C261" s="77">
        <v>2</v>
      </c>
      <c r="D261" s="77">
        <v>3</v>
      </c>
      <c r="E261" s="98">
        <v>2.4900000000000002</v>
      </c>
      <c r="F261" s="77">
        <v>15</v>
      </c>
      <c r="G261" s="77">
        <v>7</v>
      </c>
      <c r="H261" s="77">
        <v>0</v>
      </c>
      <c r="I261" s="77">
        <v>0</v>
      </c>
      <c r="J261" s="77">
        <v>0</v>
      </c>
      <c r="K261" s="77">
        <v>0</v>
      </c>
      <c r="L261" s="98">
        <v>50.2</v>
      </c>
      <c r="M261" s="77">
        <v>57</v>
      </c>
      <c r="N261" s="77">
        <v>17</v>
      </c>
      <c r="O261" s="77">
        <v>14</v>
      </c>
      <c r="P261" s="77">
        <v>1</v>
      </c>
      <c r="Q261" s="77">
        <v>13</v>
      </c>
      <c r="R261" s="77">
        <v>1</v>
      </c>
      <c r="S261" s="77">
        <v>30</v>
      </c>
      <c r="T261" s="77">
        <v>214</v>
      </c>
      <c r="U261" s="77"/>
      <c r="V261" s="51">
        <f t="shared" si="135"/>
        <v>5.6338028169014089</v>
      </c>
      <c r="W261" s="7">
        <f>IF(V261&lt;LeagueRatings!$K$21,((LeagueRatings!$K$21-V261)/LeagueRatings!$K$21)*36,(LeagueRatings!$K$21-V261)*6.48)</f>
        <v>11.012904294631397</v>
      </c>
      <c r="X261" s="17">
        <v>-0.92</v>
      </c>
      <c r="Y261" s="17">
        <f t="shared" si="136"/>
        <v>0.46948356807511737</v>
      </c>
      <c r="Z261" s="7">
        <f>IF(Y261&lt;LeagueRatings!$K$19,((LeagueRatings!$K$19-Y261)/LeagueRatings!$K$19)*36,(LeagueRatings!$K$19-Y261)/LeagueRatings!$K$22)</f>
        <v>28.421358618541717</v>
      </c>
      <c r="AA261" s="17">
        <v>-2.38</v>
      </c>
      <c r="AB261" s="18">
        <f>+((LeagueRatings!$I$17-E261)*5)+9.5</f>
        <v>15.342909331694093</v>
      </c>
      <c r="AC261" s="18">
        <f t="shared" si="141"/>
        <v>15.342909331694093</v>
      </c>
      <c r="AD261" s="18">
        <f t="shared" si="138"/>
        <v>-0.67729083665338585</v>
      </c>
      <c r="AE261" s="4">
        <f t="shared" si="142"/>
        <v>11.365618495040708</v>
      </c>
      <c r="AF261" s="42" t="s">
        <v>1173</v>
      </c>
      <c r="AG261" s="59">
        <v>12</v>
      </c>
      <c r="AH261" s="5" t="s">
        <v>63</v>
      </c>
      <c r="AI261" s="5" t="s">
        <v>91</v>
      </c>
      <c r="AJ261" s="15">
        <f>+AO261*LeagueRatings!$K$27</f>
        <v>31.481481481481481</v>
      </c>
      <c r="AK261" s="73">
        <f>F261*LeagueRatings!$K$27</f>
        <v>9.2592592592592595</v>
      </c>
      <c r="AL261" s="73">
        <f>G261*LeagueRatings!$K$27</f>
        <v>4.3209876543209873</v>
      </c>
      <c r="AM261" s="73">
        <f>T261*LeagueRatings!$K$27</f>
        <v>132.09876543209876</v>
      </c>
      <c r="AO261" s="15">
        <f t="shared" si="143"/>
        <v>51</v>
      </c>
    </row>
    <row r="262" spans="1:41" x14ac:dyDescent="0.2">
      <c r="A262" s="42" t="s">
        <v>689</v>
      </c>
      <c r="B262" s="77" t="s">
        <v>261</v>
      </c>
      <c r="C262" s="77">
        <v>14</v>
      </c>
      <c r="D262" s="77">
        <v>5</v>
      </c>
      <c r="E262" s="98">
        <v>2.66</v>
      </c>
      <c r="F262" s="77">
        <v>32</v>
      </c>
      <c r="G262" s="77">
        <v>32</v>
      </c>
      <c r="H262" s="77">
        <v>3</v>
      </c>
      <c r="I262" s="77">
        <v>2</v>
      </c>
      <c r="J262" s="77">
        <v>0</v>
      </c>
      <c r="K262" s="77">
        <v>0</v>
      </c>
      <c r="L262" s="98">
        <v>199.2</v>
      </c>
      <c r="M262" s="77">
        <v>185</v>
      </c>
      <c r="N262" s="77">
        <v>67</v>
      </c>
      <c r="O262" s="77">
        <v>59</v>
      </c>
      <c r="P262" s="77">
        <v>13</v>
      </c>
      <c r="Q262" s="77">
        <v>29</v>
      </c>
      <c r="R262" s="77">
        <v>0</v>
      </c>
      <c r="S262" s="77">
        <v>182</v>
      </c>
      <c r="T262" s="77">
        <v>800</v>
      </c>
      <c r="V262" s="51">
        <f t="shared" ref="V262" si="144">+(Q262-R262)/(T262-R262)*100</f>
        <v>3.6249999999999996</v>
      </c>
      <c r="W262" s="7">
        <f>IF(V262&lt;LeagueRatings!$K$21,((LeagueRatings!$K$21-V262)/LeagueRatings!$K$21)*36,(LeagueRatings!$K$21-V262)*6.48)</f>
        <v>19.922365607076891</v>
      </c>
      <c r="X262" s="17">
        <v>-1.79</v>
      </c>
      <c r="Y262" s="17">
        <f t="shared" ref="Y262" si="145">(P262/(T262-R262))*100</f>
        <v>1.625</v>
      </c>
      <c r="Z262" s="7">
        <f>IF(Y262&lt;LeagueRatings!$K$19,((LeagueRatings!$K$19-Y262)/LeagueRatings!$K$19)*36,(LeagueRatings!$K$19-Y262)/LeagueRatings!$K$22)</f>
        <v>9.7684275184275187</v>
      </c>
      <c r="AA262" s="17">
        <v>-0.73</v>
      </c>
      <c r="AB262" s="18">
        <f>+((LeagueRatings!$I$17-E262)*5)+9.5</f>
        <v>14.492909331694094</v>
      </c>
      <c r="AC262" s="18">
        <f t="shared" ref="AC262" si="146">IF(AB262&lt;4,4,AB262)</f>
        <v>14.492909331694094</v>
      </c>
      <c r="AD262" s="18">
        <f t="shared" ref="AD262" si="147">IF(M262&lt;L262,((1-(M262/L262))*7)-0.07,(1-(M262/L262))*5)</f>
        <v>0.42899598393574295</v>
      </c>
      <c r="AE262" s="4">
        <f t="shared" ref="AE262" si="148">+X262+AA262+AC262+AD262</f>
        <v>12.401905315629836</v>
      </c>
      <c r="AF262" s="42" t="s">
        <v>689</v>
      </c>
      <c r="AG262" s="59">
        <v>13</v>
      </c>
      <c r="AH262" s="5" t="s">
        <v>87</v>
      </c>
      <c r="AI262" s="5" t="s">
        <v>70</v>
      </c>
      <c r="AJ262" s="15">
        <f>+AO262*LeagueRatings!$K$27</f>
        <v>123.45679012345678</v>
      </c>
      <c r="AK262" s="73">
        <f>F262*LeagueRatings!$K$27</f>
        <v>19.753086419753085</v>
      </c>
      <c r="AL262" s="73">
        <f>G262*LeagueRatings!$K$27</f>
        <v>19.753086419753085</v>
      </c>
      <c r="AM262" s="73">
        <f>T262*LeagueRatings!$K$27</f>
        <v>493.82716049382714</v>
      </c>
      <c r="AO262" s="15">
        <f t="shared" si="143"/>
        <v>200</v>
      </c>
    </row>
    <row r="263" spans="1:41" x14ac:dyDescent="0.2">
      <c r="A263" s="44"/>
      <c r="AF263" s="44"/>
    </row>
    <row r="264" spans="1:41" x14ac:dyDescent="0.2">
      <c r="A264" s="44"/>
      <c r="AF264" s="44"/>
    </row>
    <row r="265" spans="1:41" x14ac:dyDescent="0.2">
      <c r="A265" s="44"/>
      <c r="AF265" s="44"/>
    </row>
    <row r="266" spans="1:41" x14ac:dyDescent="0.2">
      <c r="A266" s="44"/>
      <c r="AF266" s="44"/>
    </row>
  </sheetData>
  <phoneticPr fontId="0" type="noConversion"/>
  <conditionalFormatting sqref="V132:X132 V54:X69 V106:W118 V142:W158 V20:X35 V88:W104 V124:W136 V160:W176 V178:W194 V248:W262 V1:X17 V38:X52 V71:X86 V121:W122 V139:W140 V196:W211 V213:W228 V230:W246">
    <cfRule type="cellIs" priority="22" stopIfTrue="1" operator="lessThan">
      <formula>10.237</formula>
    </cfRule>
  </conditionalFormatting>
  <conditionalFormatting sqref="V18:X19">
    <cfRule type="cellIs" priority="21" stopIfTrue="1" operator="lessThan">
      <formula>10.237</formula>
    </cfRule>
  </conditionalFormatting>
  <conditionalFormatting sqref="V229:X229">
    <cfRule type="cellIs" priority="6" stopIfTrue="1" operator="lessThan">
      <formula>10.237</formula>
    </cfRule>
  </conditionalFormatting>
  <conditionalFormatting sqref="V37:X37">
    <cfRule type="cellIs" priority="19" stopIfTrue="1" operator="lessThan">
      <formula>10.237</formula>
    </cfRule>
  </conditionalFormatting>
  <conditionalFormatting sqref="V247:X247">
    <cfRule type="cellIs" priority="5" stopIfTrue="1" operator="lessThan">
      <formula>10.237</formula>
    </cfRule>
  </conditionalFormatting>
  <conditionalFormatting sqref="V36:X36">
    <cfRule type="cellIs" priority="18" stopIfTrue="1" operator="lessThan">
      <formula>10.237</formula>
    </cfRule>
  </conditionalFormatting>
  <conditionalFormatting sqref="V53:X53">
    <cfRule type="cellIs" priority="17" stopIfTrue="1" operator="lessThan">
      <formula>10.237</formula>
    </cfRule>
  </conditionalFormatting>
  <conditionalFormatting sqref="V70:X70">
    <cfRule type="cellIs" priority="16" stopIfTrue="1" operator="lessThan">
      <formula>10.237</formula>
    </cfRule>
  </conditionalFormatting>
  <conditionalFormatting sqref="V87:X87">
    <cfRule type="cellIs" priority="14" stopIfTrue="1" operator="lessThan">
      <formula>10.237</formula>
    </cfRule>
  </conditionalFormatting>
  <conditionalFormatting sqref="V105:X105">
    <cfRule type="cellIs" priority="13" stopIfTrue="1" operator="lessThan">
      <formula>10.237</formula>
    </cfRule>
  </conditionalFormatting>
  <conditionalFormatting sqref="V123:X123">
    <cfRule type="cellIs" priority="12" stopIfTrue="1" operator="lessThan">
      <formula>10.237</formula>
    </cfRule>
  </conditionalFormatting>
  <conditionalFormatting sqref="V141:X141">
    <cfRule type="cellIs" priority="11" stopIfTrue="1" operator="lessThan">
      <formula>10.237</formula>
    </cfRule>
  </conditionalFormatting>
  <conditionalFormatting sqref="V159:X159">
    <cfRule type="cellIs" priority="10" stopIfTrue="1" operator="lessThan">
      <formula>10.237</formula>
    </cfRule>
  </conditionalFormatting>
  <conditionalFormatting sqref="V177:X177">
    <cfRule type="cellIs" priority="9" stopIfTrue="1" operator="lessThan">
      <formula>10.237</formula>
    </cfRule>
  </conditionalFormatting>
  <conditionalFormatting sqref="V195:X195">
    <cfRule type="cellIs" priority="8" stopIfTrue="1" operator="lessThan">
      <formula>10.237</formula>
    </cfRule>
  </conditionalFormatting>
  <conditionalFormatting sqref="V212:X212">
    <cfRule type="cellIs" priority="7" stopIfTrue="1" operator="lessThan">
      <formula>10.237</formula>
    </cfRule>
  </conditionalFormatting>
  <conditionalFormatting sqref="V119:W119">
    <cfRule type="cellIs" priority="4" stopIfTrue="1" operator="lessThan">
      <formula>10.237</formula>
    </cfRule>
  </conditionalFormatting>
  <conditionalFormatting sqref="V120:W120">
    <cfRule type="cellIs" priority="3" stopIfTrue="1" operator="lessThan">
      <formula>10.237</formula>
    </cfRule>
  </conditionalFormatting>
  <conditionalFormatting sqref="V137:W137">
    <cfRule type="cellIs" priority="2" stopIfTrue="1" operator="lessThan">
      <formula>10.237</formula>
    </cfRule>
  </conditionalFormatting>
  <conditionalFormatting sqref="V138:W138">
    <cfRule type="cellIs" priority="1" stopIfTrue="1" operator="lessThan">
      <formula>10.237</formula>
    </cfRule>
  </conditionalFormatting>
  <pageMargins left="0.75" right="0.75" top="1" bottom="1" header="0.5" footer="0.5"/>
  <pageSetup orientation="portrait" horizontalDpi="4294967293"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381"/>
  <sheetViews>
    <sheetView topLeftCell="A345" zoomScaleNormal="100" workbookViewId="0">
      <selection activeCell="A379" sqref="A379"/>
    </sheetView>
  </sheetViews>
  <sheetFormatPr defaultRowHeight="12.75" customHeight="1" x14ac:dyDescent="0.2"/>
  <cols>
    <col min="1" max="1" width="16.5703125" style="20" bestFit="1" customWidth="1"/>
    <col min="2" max="2" width="6.140625" style="44" bestFit="1" customWidth="1"/>
    <col min="3" max="3" width="4.7109375" style="18" bestFit="1" customWidth="1"/>
    <col min="4" max="4" width="4" style="44" bestFit="1" customWidth="1"/>
    <col min="5" max="5" width="6.7109375" style="18" bestFit="1" customWidth="1"/>
    <col min="6" max="6" width="4.28515625" style="69" bestFit="1" customWidth="1"/>
    <col min="7" max="7" width="5.5703125" style="69" bestFit="1" customWidth="1"/>
    <col min="8" max="8" width="5.5703125" style="18" bestFit="1" customWidth="1"/>
    <col min="9" max="9" width="6.85546875" style="69" bestFit="1" customWidth="1"/>
    <col min="10" max="10" width="5.42578125" style="18" bestFit="1" customWidth="1"/>
    <col min="11" max="11" width="6.85546875" style="18" bestFit="1" customWidth="1"/>
    <col min="12" max="12" width="5.5703125" style="18" bestFit="1" customWidth="1"/>
    <col min="13" max="14" width="4.140625" style="44" bestFit="1" customWidth="1"/>
    <col min="15" max="16" width="5.42578125" style="44" bestFit="1" customWidth="1"/>
    <col min="17" max="17" width="5.42578125" style="17" bestFit="1" customWidth="1"/>
    <col min="18" max="18" width="6" style="44" bestFit="1" customWidth="1"/>
    <col min="19" max="19" width="5.5703125" style="18" bestFit="1" customWidth="1"/>
    <col min="20" max="20" width="6.42578125" style="44" bestFit="1" customWidth="1"/>
    <col min="21" max="21" width="6.7109375" style="17" bestFit="1" customWidth="1"/>
    <col min="22" max="22" width="7.85546875" style="18" bestFit="1" customWidth="1"/>
    <col min="23" max="24" width="5.42578125" style="44" bestFit="1" customWidth="1"/>
    <col min="25" max="25" width="6.5703125" style="44" bestFit="1" customWidth="1"/>
    <col min="26" max="26" width="7.42578125" style="44" bestFit="1" customWidth="1"/>
    <col min="27" max="27" width="5.7109375" style="44" bestFit="1" customWidth="1"/>
    <col min="28" max="28" width="5.5703125" style="44" bestFit="1" customWidth="1"/>
    <col min="29" max="29" width="6" style="44" bestFit="1" customWidth="1"/>
    <col min="30" max="33" width="5.42578125" style="44" bestFit="1" customWidth="1"/>
    <col min="34" max="34" width="5.42578125" style="17" bestFit="1" customWidth="1"/>
    <col min="35" max="35" width="8.42578125" style="17" bestFit="1" customWidth="1"/>
    <col min="36" max="36" width="9.42578125" style="17" bestFit="1" customWidth="1"/>
    <col min="37" max="37" width="6.85546875" style="17" bestFit="1" customWidth="1"/>
    <col min="38" max="38" width="6.7109375" style="17" bestFit="1" customWidth="1"/>
    <col min="39" max="39" width="6.85546875" style="17" bestFit="1" customWidth="1"/>
    <col min="40" max="40" width="6.140625" style="18" bestFit="1" customWidth="1"/>
    <col min="41" max="41" width="7.42578125" style="18" bestFit="1" customWidth="1"/>
    <col min="42" max="42" width="6.140625" style="18" bestFit="1" customWidth="1"/>
    <col min="43" max="43" width="7.7109375" style="18" bestFit="1" customWidth="1"/>
    <col min="44" max="44" width="7" style="18" bestFit="1" customWidth="1"/>
    <col min="45" max="45" width="6.5703125" style="44" bestFit="1" customWidth="1"/>
    <col min="46" max="46" width="8.85546875" style="44" bestFit="1" customWidth="1"/>
    <col min="47" max="48" width="7.140625" style="44" bestFit="1" customWidth="1"/>
    <col min="49" max="49" width="6.42578125" style="44" bestFit="1" customWidth="1"/>
    <col min="50" max="50" width="9.140625" style="44"/>
    <col min="51" max="51" width="7.7109375" style="44" bestFit="1" customWidth="1"/>
    <col min="52" max="52" width="8.28515625" style="44" bestFit="1" customWidth="1"/>
    <col min="53" max="53" width="9.85546875" style="44" bestFit="1" customWidth="1"/>
    <col min="54" max="54" width="9.28515625" style="44" bestFit="1" customWidth="1"/>
    <col min="55" max="55" width="10.5703125" style="44" bestFit="1" customWidth="1"/>
    <col min="56" max="16384" width="9.140625" style="44"/>
  </cols>
  <sheetData>
    <row r="1" spans="1:44" s="43" customFormat="1" ht="12.75" customHeight="1" x14ac:dyDescent="0.2">
      <c r="A1" s="103" t="s">
        <v>151</v>
      </c>
      <c r="B1" s="103" t="s">
        <v>245</v>
      </c>
      <c r="C1" s="103" t="s">
        <v>301</v>
      </c>
      <c r="D1" s="103" t="s">
        <v>302</v>
      </c>
      <c r="E1" s="144" t="s">
        <v>152</v>
      </c>
      <c r="F1" s="103" t="s">
        <v>303</v>
      </c>
      <c r="G1" s="103" t="s">
        <v>304</v>
      </c>
      <c r="H1" s="103" t="s">
        <v>316</v>
      </c>
      <c r="I1" s="103" t="s">
        <v>317</v>
      </c>
      <c r="J1" s="103" t="s">
        <v>305</v>
      </c>
      <c r="K1" s="103" t="s">
        <v>306</v>
      </c>
      <c r="L1" s="144" t="s">
        <v>307</v>
      </c>
      <c r="M1" s="103" t="s">
        <v>308</v>
      </c>
      <c r="N1" s="103" t="s">
        <v>309</v>
      </c>
      <c r="O1" s="103" t="s">
        <v>310</v>
      </c>
      <c r="P1" s="103" t="s">
        <v>311</v>
      </c>
      <c r="Q1" s="103" t="s">
        <v>312</v>
      </c>
      <c r="R1" s="103" t="s">
        <v>319</v>
      </c>
      <c r="S1" s="103" t="s">
        <v>313</v>
      </c>
      <c r="T1" s="103" t="s">
        <v>330</v>
      </c>
      <c r="U1" s="145" t="s">
        <v>314</v>
      </c>
      <c r="V1" s="144" t="s">
        <v>315</v>
      </c>
      <c r="W1" s="103" t="s">
        <v>318</v>
      </c>
      <c r="X1" s="103" t="s">
        <v>320</v>
      </c>
      <c r="Y1" s="103" t="s">
        <v>321</v>
      </c>
      <c r="Z1" s="103" t="s">
        <v>322</v>
      </c>
      <c r="AA1" s="103" t="s">
        <v>323</v>
      </c>
      <c r="AB1" s="103" t="s">
        <v>324</v>
      </c>
      <c r="AC1" s="103" t="s">
        <v>325</v>
      </c>
      <c r="AD1" s="103" t="s">
        <v>326</v>
      </c>
      <c r="AE1" s="103" t="s">
        <v>327</v>
      </c>
      <c r="AF1" s="103" t="s">
        <v>328</v>
      </c>
      <c r="AG1" s="103" t="s">
        <v>329</v>
      </c>
      <c r="AH1" s="103" t="s">
        <v>331</v>
      </c>
      <c r="AI1" s="145" t="s">
        <v>332</v>
      </c>
      <c r="AJ1" s="145" t="s">
        <v>333</v>
      </c>
      <c r="AK1" s="145" t="s">
        <v>334</v>
      </c>
      <c r="AL1" s="145" t="s">
        <v>335</v>
      </c>
      <c r="AM1" s="145" t="s">
        <v>336</v>
      </c>
      <c r="AN1" s="144" t="s">
        <v>337</v>
      </c>
      <c r="AO1" s="144" t="s">
        <v>338</v>
      </c>
      <c r="AP1" s="144" t="s">
        <v>339</v>
      </c>
      <c r="AQ1" s="144" t="s">
        <v>340</v>
      </c>
      <c r="AR1" s="144" t="s">
        <v>341</v>
      </c>
    </row>
    <row r="2" spans="1:44" ht="12.75" customHeight="1" x14ac:dyDescent="0.2">
      <c r="A2" s="42" t="s">
        <v>1091</v>
      </c>
      <c r="B2" s="77" t="s">
        <v>247</v>
      </c>
      <c r="C2" s="77">
        <v>9</v>
      </c>
      <c r="D2" s="77">
        <v>7</v>
      </c>
      <c r="E2" s="77">
        <v>4.01</v>
      </c>
      <c r="F2" s="77">
        <v>21</v>
      </c>
      <c r="G2" s="77">
        <v>21</v>
      </c>
      <c r="H2" s="77">
        <v>0</v>
      </c>
      <c r="I2" s="77">
        <v>0</v>
      </c>
      <c r="J2" s="77">
        <v>0</v>
      </c>
      <c r="K2" s="77">
        <v>0</v>
      </c>
      <c r="L2" s="77">
        <v>114.1</v>
      </c>
      <c r="M2" s="77">
        <v>117</v>
      </c>
      <c r="N2" s="77">
        <v>56</v>
      </c>
      <c r="O2" s="77">
        <v>51</v>
      </c>
      <c r="P2" s="77">
        <v>16</v>
      </c>
      <c r="Q2" s="77">
        <v>40</v>
      </c>
      <c r="R2" s="77">
        <v>2</v>
      </c>
      <c r="S2" s="77">
        <v>105</v>
      </c>
      <c r="T2" s="77">
        <v>486</v>
      </c>
      <c r="U2" s="77">
        <v>0.26800000000000002</v>
      </c>
      <c r="V2" s="77">
        <v>1.37</v>
      </c>
      <c r="W2" s="77">
        <v>2</v>
      </c>
      <c r="X2" s="77">
        <v>0</v>
      </c>
      <c r="Y2" s="77">
        <v>0</v>
      </c>
      <c r="Z2" s="77">
        <v>9</v>
      </c>
      <c r="AA2" s="77">
        <v>104</v>
      </c>
      <c r="AB2" s="77">
        <v>118</v>
      </c>
      <c r="AC2" s="77">
        <v>4</v>
      </c>
      <c r="AD2" s="77">
        <v>0</v>
      </c>
      <c r="AE2" s="77">
        <v>2</v>
      </c>
      <c r="AF2" s="77">
        <v>2</v>
      </c>
      <c r="AG2" s="77">
        <v>0</v>
      </c>
      <c r="AH2" s="77">
        <v>1892</v>
      </c>
      <c r="AI2" s="77">
        <v>0.56299999999999994</v>
      </c>
      <c r="AJ2" s="77">
        <v>0.88</v>
      </c>
      <c r="AK2" s="77">
        <v>0.33</v>
      </c>
      <c r="AL2" s="77">
        <v>0.45</v>
      </c>
      <c r="AM2" s="77">
        <v>0.77900000000000003</v>
      </c>
      <c r="AN2" s="77">
        <v>8.27</v>
      </c>
      <c r="AO2" s="77">
        <v>3.15</v>
      </c>
      <c r="AP2" s="77">
        <v>9.2100000000000009</v>
      </c>
      <c r="AQ2" s="77">
        <v>2.63</v>
      </c>
      <c r="AR2" s="77">
        <v>16.55</v>
      </c>
    </row>
    <row r="3" spans="1:44" ht="12.75" customHeight="1" x14ac:dyDescent="0.2">
      <c r="A3" s="42" t="s">
        <v>508</v>
      </c>
      <c r="B3" s="77" t="s">
        <v>247</v>
      </c>
      <c r="C3" s="77">
        <v>7</v>
      </c>
      <c r="D3" s="77">
        <v>4</v>
      </c>
      <c r="E3" s="77">
        <v>4.08</v>
      </c>
      <c r="F3" s="77">
        <v>14</v>
      </c>
      <c r="G3" s="77">
        <v>14</v>
      </c>
      <c r="H3" s="77">
        <v>1</v>
      </c>
      <c r="I3" s="77">
        <v>0</v>
      </c>
      <c r="J3" s="77">
        <v>0</v>
      </c>
      <c r="K3" s="77">
        <v>0</v>
      </c>
      <c r="L3" s="77">
        <v>86</v>
      </c>
      <c r="M3" s="77">
        <v>92</v>
      </c>
      <c r="N3" s="77">
        <v>40</v>
      </c>
      <c r="O3" s="77">
        <v>39</v>
      </c>
      <c r="P3" s="77">
        <v>10</v>
      </c>
      <c r="Q3" s="77">
        <v>19</v>
      </c>
      <c r="R3" s="77">
        <v>1</v>
      </c>
      <c r="S3" s="77">
        <v>47</v>
      </c>
      <c r="T3" s="77">
        <v>357</v>
      </c>
      <c r="U3" s="77">
        <v>0.27900000000000003</v>
      </c>
      <c r="V3" s="77">
        <v>1.29</v>
      </c>
      <c r="W3" s="77">
        <v>3</v>
      </c>
      <c r="X3" s="77">
        <v>0</v>
      </c>
      <c r="Y3" s="77">
        <v>0</v>
      </c>
      <c r="Z3" s="77">
        <v>14</v>
      </c>
      <c r="AA3" s="77">
        <v>124</v>
      </c>
      <c r="AB3" s="77">
        <v>72</v>
      </c>
      <c r="AC3" s="77">
        <v>2</v>
      </c>
      <c r="AD3" s="77">
        <v>0</v>
      </c>
      <c r="AE3" s="77">
        <v>5</v>
      </c>
      <c r="AF3" s="77">
        <v>5</v>
      </c>
      <c r="AG3" s="77">
        <v>0</v>
      </c>
      <c r="AH3" s="77">
        <v>1253</v>
      </c>
      <c r="AI3" s="77">
        <v>0.63600000000000001</v>
      </c>
      <c r="AJ3" s="77">
        <v>1.72</v>
      </c>
      <c r="AK3" s="77">
        <v>0.32200000000000001</v>
      </c>
      <c r="AL3" s="77">
        <v>0.42099999999999999</v>
      </c>
      <c r="AM3" s="77">
        <v>0.74299999999999999</v>
      </c>
      <c r="AN3" s="77">
        <v>4.92</v>
      </c>
      <c r="AO3" s="77">
        <v>1.99</v>
      </c>
      <c r="AP3" s="77">
        <v>9.6300000000000008</v>
      </c>
      <c r="AQ3" s="77">
        <v>2.4700000000000002</v>
      </c>
      <c r="AR3" s="77">
        <v>14.57</v>
      </c>
    </row>
    <row r="4" spans="1:44" ht="12.75" customHeight="1" x14ac:dyDescent="0.2">
      <c r="A4" s="42" t="s">
        <v>1093</v>
      </c>
      <c r="B4" s="77" t="s">
        <v>247</v>
      </c>
      <c r="C4" s="77">
        <v>1</v>
      </c>
      <c r="D4" s="77">
        <v>6</v>
      </c>
      <c r="E4" s="77">
        <v>5.5</v>
      </c>
      <c r="F4" s="77">
        <v>10</v>
      </c>
      <c r="G4" s="77">
        <v>9</v>
      </c>
      <c r="H4" s="77">
        <v>0</v>
      </c>
      <c r="I4" s="77">
        <v>0</v>
      </c>
      <c r="J4" s="77">
        <v>0</v>
      </c>
      <c r="K4" s="77">
        <v>0</v>
      </c>
      <c r="L4" s="77">
        <v>52.1</v>
      </c>
      <c r="M4" s="77">
        <v>66</v>
      </c>
      <c r="N4" s="77">
        <v>36</v>
      </c>
      <c r="O4" s="77">
        <v>32</v>
      </c>
      <c r="P4" s="77">
        <v>7</v>
      </c>
      <c r="Q4" s="77">
        <v>17</v>
      </c>
      <c r="R4" s="77">
        <v>1</v>
      </c>
      <c r="S4" s="77">
        <v>48</v>
      </c>
      <c r="T4" s="77">
        <v>238</v>
      </c>
      <c r="U4" s="77">
        <v>0.308</v>
      </c>
      <c r="V4" s="77">
        <v>1.59</v>
      </c>
      <c r="W4" s="77">
        <v>0</v>
      </c>
      <c r="X4" s="77">
        <v>0</v>
      </c>
      <c r="Y4" s="77">
        <v>0</v>
      </c>
      <c r="Z4" s="77">
        <v>1</v>
      </c>
      <c r="AA4" s="77">
        <v>67</v>
      </c>
      <c r="AB4" s="77">
        <v>40</v>
      </c>
      <c r="AC4" s="77">
        <v>0</v>
      </c>
      <c r="AD4" s="77">
        <v>1</v>
      </c>
      <c r="AE4" s="77">
        <v>1</v>
      </c>
      <c r="AF4" s="77">
        <v>3</v>
      </c>
      <c r="AG4" s="77">
        <v>0</v>
      </c>
      <c r="AH4" s="77">
        <v>845</v>
      </c>
      <c r="AI4" s="77">
        <v>0.14299999999999999</v>
      </c>
      <c r="AJ4" s="77">
        <v>1.68</v>
      </c>
      <c r="AK4" s="77">
        <v>0.35299999999999998</v>
      </c>
      <c r="AL4" s="77">
        <v>0.51900000000000002</v>
      </c>
      <c r="AM4" s="77">
        <v>0.872</v>
      </c>
      <c r="AN4" s="77">
        <v>8.25</v>
      </c>
      <c r="AO4" s="77">
        <v>2.92</v>
      </c>
      <c r="AP4" s="77">
        <v>11.35</v>
      </c>
      <c r="AQ4" s="77">
        <v>2.82</v>
      </c>
      <c r="AR4" s="77">
        <v>16.149999999999999</v>
      </c>
    </row>
    <row r="5" spans="1:44" ht="12.75" customHeight="1" x14ac:dyDescent="0.2">
      <c r="A5" s="42" t="s">
        <v>445</v>
      </c>
      <c r="B5" s="77" t="s">
        <v>247</v>
      </c>
      <c r="C5" s="77">
        <v>3</v>
      </c>
      <c r="D5" s="77">
        <v>12</v>
      </c>
      <c r="E5" s="77">
        <v>5.61</v>
      </c>
      <c r="F5" s="77">
        <v>32</v>
      </c>
      <c r="G5" s="77">
        <v>17</v>
      </c>
      <c r="H5" s="77">
        <v>0</v>
      </c>
      <c r="I5" s="77">
        <v>0</v>
      </c>
      <c r="J5" s="77">
        <v>1</v>
      </c>
      <c r="K5" s="77">
        <v>2</v>
      </c>
      <c r="L5" s="77">
        <v>110.2</v>
      </c>
      <c r="M5" s="77">
        <v>123</v>
      </c>
      <c r="N5" s="77">
        <v>76</v>
      </c>
      <c r="O5" s="77">
        <v>69</v>
      </c>
      <c r="P5" s="77">
        <v>9</v>
      </c>
      <c r="Q5" s="77">
        <v>55</v>
      </c>
      <c r="R5" s="77">
        <v>2</v>
      </c>
      <c r="S5" s="77">
        <v>105</v>
      </c>
      <c r="T5" s="77">
        <v>499</v>
      </c>
      <c r="U5" s="77">
        <v>0.28499999999999998</v>
      </c>
      <c r="V5" s="77">
        <v>1.61</v>
      </c>
      <c r="W5" s="77">
        <v>4</v>
      </c>
      <c r="X5" s="77">
        <v>8</v>
      </c>
      <c r="Y5" s="77">
        <v>0</v>
      </c>
      <c r="Z5" s="77">
        <v>11</v>
      </c>
      <c r="AA5" s="77">
        <v>127</v>
      </c>
      <c r="AB5" s="77">
        <v>85</v>
      </c>
      <c r="AC5" s="77">
        <v>5</v>
      </c>
      <c r="AD5" s="77">
        <v>0</v>
      </c>
      <c r="AE5" s="77">
        <v>17</v>
      </c>
      <c r="AF5" s="77">
        <v>4</v>
      </c>
      <c r="AG5" s="77">
        <v>0</v>
      </c>
      <c r="AH5" s="77">
        <v>1928</v>
      </c>
      <c r="AI5" s="77">
        <v>0.2</v>
      </c>
      <c r="AJ5" s="77">
        <v>1.49</v>
      </c>
      <c r="AK5" s="77">
        <v>0.36899999999999999</v>
      </c>
      <c r="AL5" s="77">
        <v>0.42199999999999999</v>
      </c>
      <c r="AM5" s="77">
        <v>0.79100000000000004</v>
      </c>
      <c r="AN5" s="77">
        <v>8.5399999999999991</v>
      </c>
      <c r="AO5" s="77">
        <v>4.47</v>
      </c>
      <c r="AP5" s="77">
        <v>10</v>
      </c>
      <c r="AQ5" s="77">
        <v>1.91</v>
      </c>
      <c r="AR5" s="77">
        <v>17.420000000000002</v>
      </c>
    </row>
    <row r="6" spans="1:44" ht="12.75" customHeight="1" x14ac:dyDescent="0.2">
      <c r="A6" t="s">
        <v>1090</v>
      </c>
      <c r="B6" s="77" t="s">
        <v>247</v>
      </c>
      <c r="C6" s="77">
        <v>0</v>
      </c>
      <c r="D6" s="77">
        <v>1</v>
      </c>
      <c r="E6" s="77">
        <v>3.86</v>
      </c>
      <c r="F6" s="77">
        <v>3</v>
      </c>
      <c r="G6" s="77">
        <v>3</v>
      </c>
      <c r="H6" s="77">
        <v>0</v>
      </c>
      <c r="I6" s="77">
        <v>0</v>
      </c>
      <c r="J6" s="77">
        <v>0</v>
      </c>
      <c r="K6" s="77">
        <v>0</v>
      </c>
      <c r="L6" s="77">
        <v>14</v>
      </c>
      <c r="M6" s="77">
        <v>13</v>
      </c>
      <c r="N6" s="77">
        <v>6</v>
      </c>
      <c r="O6" s="77">
        <v>6</v>
      </c>
      <c r="P6" s="77">
        <v>0</v>
      </c>
      <c r="Q6" s="77">
        <v>8</v>
      </c>
      <c r="R6" s="77">
        <v>1</v>
      </c>
      <c r="S6" s="77">
        <v>10</v>
      </c>
      <c r="T6" s="77">
        <v>60</v>
      </c>
      <c r="U6" s="77">
        <v>0.26500000000000001</v>
      </c>
      <c r="V6" s="77">
        <v>1.5</v>
      </c>
      <c r="W6" s="77">
        <v>1</v>
      </c>
      <c r="X6" s="77">
        <v>0</v>
      </c>
      <c r="Y6" s="77">
        <v>0</v>
      </c>
      <c r="Z6" s="77">
        <v>3</v>
      </c>
      <c r="AA6" s="77">
        <v>18</v>
      </c>
      <c r="AB6" s="77">
        <v>10</v>
      </c>
      <c r="AC6" s="77">
        <v>2</v>
      </c>
      <c r="AD6" s="77">
        <v>0</v>
      </c>
      <c r="AE6" s="77">
        <v>0</v>
      </c>
      <c r="AF6" s="77">
        <v>0</v>
      </c>
      <c r="AG6" s="77">
        <v>0</v>
      </c>
      <c r="AH6" s="77">
        <v>258</v>
      </c>
      <c r="AI6" s="77">
        <v>0</v>
      </c>
      <c r="AJ6" s="77">
        <v>1.8</v>
      </c>
      <c r="AK6" s="77">
        <v>0.379</v>
      </c>
      <c r="AL6" s="77">
        <v>0.30599999999999999</v>
      </c>
      <c r="AM6" s="77">
        <v>0.68500000000000005</v>
      </c>
      <c r="AN6" s="77">
        <v>6.43</v>
      </c>
      <c r="AO6" s="77">
        <v>5.14</v>
      </c>
      <c r="AP6" s="77">
        <v>8.36</v>
      </c>
      <c r="AQ6" s="77">
        <v>1.25</v>
      </c>
      <c r="AR6" s="77">
        <v>18.43</v>
      </c>
    </row>
    <row r="7" spans="1:44" ht="12.75" customHeight="1" x14ac:dyDescent="0.2">
      <c r="A7" s="42" t="s">
        <v>442</v>
      </c>
      <c r="B7" s="77" t="s">
        <v>247</v>
      </c>
      <c r="C7" s="77">
        <v>11</v>
      </c>
      <c r="D7" s="77">
        <v>9</v>
      </c>
      <c r="E7" s="77">
        <v>3.46</v>
      </c>
      <c r="F7" s="77">
        <v>33</v>
      </c>
      <c r="G7" s="77">
        <v>28</v>
      </c>
      <c r="H7" s="77">
        <v>1</v>
      </c>
      <c r="I7" s="77">
        <v>1</v>
      </c>
      <c r="J7" s="77">
        <v>1</v>
      </c>
      <c r="K7" s="77">
        <v>1</v>
      </c>
      <c r="L7" s="77">
        <v>179.1</v>
      </c>
      <c r="M7" s="77">
        <v>163</v>
      </c>
      <c r="N7" s="77">
        <v>75</v>
      </c>
      <c r="O7" s="77">
        <v>69</v>
      </c>
      <c r="P7" s="77">
        <v>18</v>
      </c>
      <c r="Q7" s="77">
        <v>39</v>
      </c>
      <c r="R7" s="77">
        <v>2</v>
      </c>
      <c r="S7" s="77">
        <v>115</v>
      </c>
      <c r="T7" s="77">
        <v>719</v>
      </c>
      <c r="U7" s="77">
        <v>0.246</v>
      </c>
      <c r="V7" s="77">
        <v>1.1299999999999999</v>
      </c>
      <c r="W7" s="77">
        <v>4</v>
      </c>
      <c r="X7" s="77">
        <v>2</v>
      </c>
      <c r="Y7" s="77">
        <v>0</v>
      </c>
      <c r="Z7" s="77">
        <v>15</v>
      </c>
      <c r="AA7" s="77">
        <v>185</v>
      </c>
      <c r="AB7" s="77">
        <v>213</v>
      </c>
      <c r="AC7" s="77">
        <v>2</v>
      </c>
      <c r="AD7" s="77">
        <v>0</v>
      </c>
      <c r="AE7" s="77">
        <v>9</v>
      </c>
      <c r="AF7" s="77">
        <v>6</v>
      </c>
      <c r="AG7" s="77">
        <v>0</v>
      </c>
      <c r="AH7" s="77">
        <v>2719</v>
      </c>
      <c r="AI7" s="77">
        <v>0.55000000000000004</v>
      </c>
      <c r="AJ7" s="77">
        <v>0.87</v>
      </c>
      <c r="AK7" s="77">
        <v>0.28999999999999998</v>
      </c>
      <c r="AL7" s="77">
        <v>0.38600000000000001</v>
      </c>
      <c r="AM7" s="77">
        <v>0.67600000000000005</v>
      </c>
      <c r="AN7" s="77">
        <v>5.77</v>
      </c>
      <c r="AO7" s="77">
        <v>1.96</v>
      </c>
      <c r="AP7" s="77">
        <v>8.18</v>
      </c>
      <c r="AQ7" s="77">
        <v>2.95</v>
      </c>
      <c r="AR7" s="77">
        <v>15.16</v>
      </c>
    </row>
    <row r="8" spans="1:44" ht="12.75" customHeight="1" x14ac:dyDescent="0.2">
      <c r="A8" t="s">
        <v>455</v>
      </c>
      <c r="B8" s="77" t="s">
        <v>247</v>
      </c>
      <c r="C8" s="77">
        <v>2</v>
      </c>
      <c r="D8" s="77">
        <v>0</v>
      </c>
      <c r="E8" s="77">
        <v>2.95</v>
      </c>
      <c r="F8" s="77">
        <v>25</v>
      </c>
      <c r="G8" s="77">
        <v>0</v>
      </c>
      <c r="H8" s="77">
        <v>0</v>
      </c>
      <c r="I8" s="77">
        <v>0</v>
      </c>
      <c r="J8" s="77">
        <v>0</v>
      </c>
      <c r="K8" s="77">
        <v>1</v>
      </c>
      <c r="L8" s="77">
        <v>36.200000000000003</v>
      </c>
      <c r="M8" s="77">
        <v>37</v>
      </c>
      <c r="N8" s="77">
        <v>12</v>
      </c>
      <c r="O8" s="77">
        <v>12</v>
      </c>
      <c r="P8" s="77">
        <v>2</v>
      </c>
      <c r="Q8" s="77">
        <v>14</v>
      </c>
      <c r="R8" s="77">
        <v>4</v>
      </c>
      <c r="S8" s="77">
        <v>32</v>
      </c>
      <c r="T8" s="77">
        <v>158</v>
      </c>
      <c r="U8" s="77">
        <v>0.26200000000000001</v>
      </c>
      <c r="V8" s="77">
        <v>1.39</v>
      </c>
      <c r="W8" s="77">
        <v>3</v>
      </c>
      <c r="X8" s="77">
        <v>12</v>
      </c>
      <c r="Y8" s="77">
        <v>0</v>
      </c>
      <c r="Z8" s="77">
        <v>4</v>
      </c>
      <c r="AA8" s="77">
        <v>33</v>
      </c>
      <c r="AB8" s="77">
        <v>39</v>
      </c>
      <c r="AC8" s="77">
        <v>1</v>
      </c>
      <c r="AD8" s="77">
        <v>1</v>
      </c>
      <c r="AE8" s="77">
        <v>0</v>
      </c>
      <c r="AF8" s="77">
        <v>0</v>
      </c>
      <c r="AG8" s="77">
        <v>0</v>
      </c>
      <c r="AH8" s="77">
        <v>605</v>
      </c>
      <c r="AI8" s="77">
        <v>1</v>
      </c>
      <c r="AJ8" s="77">
        <v>0.85</v>
      </c>
      <c r="AK8" s="77">
        <v>0.34200000000000003</v>
      </c>
      <c r="AL8" s="77">
        <v>0.34799999999999998</v>
      </c>
      <c r="AM8" s="77">
        <v>0.68899999999999995</v>
      </c>
      <c r="AN8" s="77">
        <v>7.85</v>
      </c>
      <c r="AO8" s="77">
        <v>3.44</v>
      </c>
      <c r="AP8" s="77">
        <v>9.08</v>
      </c>
      <c r="AQ8" s="77">
        <v>2.29</v>
      </c>
      <c r="AR8" s="77">
        <v>16.5</v>
      </c>
    </row>
    <row r="9" spans="1:44" ht="12.75" customHeight="1" x14ac:dyDescent="0.2">
      <c r="A9" s="42" t="s">
        <v>448</v>
      </c>
      <c r="B9" s="77" t="s">
        <v>247</v>
      </c>
      <c r="C9" s="77">
        <v>4</v>
      </c>
      <c r="D9" s="77">
        <v>4</v>
      </c>
      <c r="E9" s="77">
        <v>4.87</v>
      </c>
      <c r="F9" s="77">
        <v>47</v>
      </c>
      <c r="G9" s="77">
        <v>4</v>
      </c>
      <c r="H9" s="77">
        <v>0</v>
      </c>
      <c r="I9" s="77">
        <v>0</v>
      </c>
      <c r="J9" s="77">
        <v>0</v>
      </c>
      <c r="K9" s="77">
        <v>0</v>
      </c>
      <c r="L9" s="77">
        <v>77.2</v>
      </c>
      <c r="M9" s="77">
        <v>71</v>
      </c>
      <c r="N9" s="77">
        <v>44</v>
      </c>
      <c r="O9" s="77">
        <v>42</v>
      </c>
      <c r="P9" s="77">
        <v>6</v>
      </c>
      <c r="Q9" s="77">
        <v>35</v>
      </c>
      <c r="R9" s="77">
        <v>2</v>
      </c>
      <c r="S9" s="77">
        <v>86</v>
      </c>
      <c r="T9" s="77">
        <v>339</v>
      </c>
      <c r="U9" s="77">
        <v>0.23899999999999999</v>
      </c>
      <c r="V9" s="77">
        <v>1.36</v>
      </c>
      <c r="W9" s="77">
        <v>3</v>
      </c>
      <c r="X9" s="77">
        <v>6</v>
      </c>
      <c r="Y9" s="77">
        <v>2</v>
      </c>
      <c r="Z9" s="77">
        <v>2</v>
      </c>
      <c r="AA9" s="77">
        <v>55</v>
      </c>
      <c r="AB9" s="77">
        <v>89</v>
      </c>
      <c r="AC9" s="77">
        <v>5</v>
      </c>
      <c r="AD9" s="77">
        <v>0</v>
      </c>
      <c r="AE9" s="77">
        <v>5</v>
      </c>
      <c r="AF9" s="77">
        <v>0</v>
      </c>
      <c r="AG9" s="77">
        <v>0</v>
      </c>
      <c r="AH9" s="77">
        <v>1459</v>
      </c>
      <c r="AI9" s="77">
        <v>0.5</v>
      </c>
      <c r="AJ9" s="77">
        <v>0.62</v>
      </c>
      <c r="AK9" s="77">
        <v>0.32300000000000001</v>
      </c>
      <c r="AL9" s="77">
        <v>0.377</v>
      </c>
      <c r="AM9" s="77">
        <v>0.70099999999999996</v>
      </c>
      <c r="AN9" s="77">
        <v>9.9700000000000006</v>
      </c>
      <c r="AO9" s="77">
        <v>4.0599999999999996</v>
      </c>
      <c r="AP9" s="77">
        <v>8.23</v>
      </c>
      <c r="AQ9" s="77">
        <v>2.46</v>
      </c>
      <c r="AR9" s="77">
        <v>18.79</v>
      </c>
    </row>
    <row r="10" spans="1:44" ht="12.75" customHeight="1" x14ac:dyDescent="0.2">
      <c r="A10" t="s">
        <v>1089</v>
      </c>
      <c r="B10" s="77" t="s">
        <v>247</v>
      </c>
      <c r="C10" s="77">
        <v>0</v>
      </c>
      <c r="D10" s="77">
        <v>1</v>
      </c>
      <c r="E10" s="77">
        <v>3.38</v>
      </c>
      <c r="F10" s="77">
        <v>2</v>
      </c>
      <c r="G10" s="77">
        <v>0</v>
      </c>
      <c r="H10" s="77">
        <v>0</v>
      </c>
      <c r="I10" s="77">
        <v>0</v>
      </c>
      <c r="J10" s="77">
        <v>0</v>
      </c>
      <c r="K10" s="77">
        <v>0</v>
      </c>
      <c r="L10" s="77">
        <v>2.2000000000000002</v>
      </c>
      <c r="M10" s="77">
        <v>4</v>
      </c>
      <c r="N10" s="77">
        <v>1</v>
      </c>
      <c r="O10" s="77">
        <v>1</v>
      </c>
      <c r="P10" s="77">
        <v>0</v>
      </c>
      <c r="Q10" s="77">
        <v>3</v>
      </c>
      <c r="R10" s="77">
        <v>1</v>
      </c>
      <c r="S10" s="77">
        <v>2</v>
      </c>
      <c r="T10" s="77">
        <v>14</v>
      </c>
      <c r="U10" s="77">
        <v>0.4</v>
      </c>
      <c r="V10" s="77">
        <v>2.63</v>
      </c>
      <c r="W10" s="77">
        <v>0</v>
      </c>
      <c r="X10" s="77">
        <v>2</v>
      </c>
      <c r="Y10" s="77">
        <v>0</v>
      </c>
      <c r="Z10" s="77">
        <v>1</v>
      </c>
      <c r="AA10" s="77">
        <v>4</v>
      </c>
      <c r="AB10" s="77">
        <v>1</v>
      </c>
      <c r="AC10" s="77">
        <v>0</v>
      </c>
      <c r="AD10" s="77">
        <v>0</v>
      </c>
      <c r="AE10" s="77">
        <v>0</v>
      </c>
      <c r="AF10" s="77">
        <v>0</v>
      </c>
      <c r="AG10" s="77">
        <v>0</v>
      </c>
      <c r="AH10" s="77">
        <v>55</v>
      </c>
      <c r="AI10" s="77">
        <v>0</v>
      </c>
      <c r="AJ10" s="77">
        <v>4</v>
      </c>
      <c r="AK10" s="77">
        <v>0.53800000000000003</v>
      </c>
      <c r="AL10" s="77">
        <v>0.5</v>
      </c>
      <c r="AM10" s="77">
        <v>1.038</v>
      </c>
      <c r="AN10" s="77">
        <v>6.75</v>
      </c>
      <c r="AO10" s="77">
        <v>10.130000000000001</v>
      </c>
      <c r="AP10" s="77">
        <v>13.5</v>
      </c>
      <c r="AQ10" s="77">
        <v>0.67</v>
      </c>
      <c r="AR10" s="77">
        <v>20.62</v>
      </c>
    </row>
    <row r="11" spans="1:44" ht="12.75" customHeight="1" x14ac:dyDescent="0.2">
      <c r="A11" s="42" t="s">
        <v>441</v>
      </c>
      <c r="B11" s="77" t="s">
        <v>247</v>
      </c>
      <c r="C11" s="77">
        <v>0</v>
      </c>
      <c r="D11" s="77">
        <v>3</v>
      </c>
      <c r="E11" s="77">
        <v>4.34</v>
      </c>
      <c r="F11" s="77">
        <v>29</v>
      </c>
      <c r="G11" s="77">
        <v>0</v>
      </c>
      <c r="H11" s="77">
        <v>0</v>
      </c>
      <c r="I11" s="77">
        <v>0</v>
      </c>
      <c r="J11" s="77">
        <v>0</v>
      </c>
      <c r="K11" s="77">
        <v>2</v>
      </c>
      <c r="L11" s="77">
        <v>29</v>
      </c>
      <c r="M11" s="77">
        <v>27</v>
      </c>
      <c r="N11" s="77">
        <v>14</v>
      </c>
      <c r="O11" s="77">
        <v>14</v>
      </c>
      <c r="P11" s="77">
        <v>3</v>
      </c>
      <c r="Q11" s="77">
        <v>9</v>
      </c>
      <c r="R11" s="77">
        <v>2</v>
      </c>
      <c r="S11" s="77">
        <v>35</v>
      </c>
      <c r="T11" s="77">
        <v>120</v>
      </c>
      <c r="U11" s="77">
        <v>0.252</v>
      </c>
      <c r="V11" s="77">
        <v>1.24</v>
      </c>
      <c r="W11" s="77">
        <v>2</v>
      </c>
      <c r="X11" s="77">
        <v>8</v>
      </c>
      <c r="Y11" s="77">
        <v>3</v>
      </c>
      <c r="Z11" s="77">
        <v>2</v>
      </c>
      <c r="AA11" s="77">
        <v>21</v>
      </c>
      <c r="AB11" s="77">
        <v>26</v>
      </c>
      <c r="AC11" s="77">
        <v>1</v>
      </c>
      <c r="AD11" s="77">
        <v>0</v>
      </c>
      <c r="AE11" s="77">
        <v>0</v>
      </c>
      <c r="AF11" s="77">
        <v>1</v>
      </c>
      <c r="AG11" s="77">
        <v>0</v>
      </c>
      <c r="AH11" s="77">
        <v>479</v>
      </c>
      <c r="AI11" s="77">
        <v>0</v>
      </c>
      <c r="AJ11" s="77">
        <v>0.81</v>
      </c>
      <c r="AK11" s="77">
        <v>0.31900000000000001</v>
      </c>
      <c r="AL11" s="77">
        <v>0.42099999999999999</v>
      </c>
      <c r="AM11" s="77">
        <v>0.74</v>
      </c>
      <c r="AN11" s="77">
        <v>10.86</v>
      </c>
      <c r="AO11" s="77">
        <v>2.79</v>
      </c>
      <c r="AP11" s="77">
        <v>8.3800000000000008</v>
      </c>
      <c r="AQ11" s="77">
        <v>3.89</v>
      </c>
      <c r="AR11" s="77">
        <v>16.52</v>
      </c>
    </row>
    <row r="12" spans="1:44" ht="12.75" customHeight="1" x14ac:dyDescent="0.2">
      <c r="A12" t="s">
        <v>1096</v>
      </c>
      <c r="B12" s="77" t="s">
        <v>247</v>
      </c>
      <c r="C12" s="77">
        <v>0</v>
      </c>
      <c r="D12" s="77">
        <v>1</v>
      </c>
      <c r="E12" s="77">
        <v>13.5</v>
      </c>
      <c r="F12" s="77">
        <v>3</v>
      </c>
      <c r="G12" s="77">
        <v>0</v>
      </c>
      <c r="H12" s="77">
        <v>0</v>
      </c>
      <c r="I12" s="77">
        <v>0</v>
      </c>
      <c r="J12" s="77">
        <v>0</v>
      </c>
      <c r="K12" s="77">
        <v>0</v>
      </c>
      <c r="L12" s="77">
        <v>2.2000000000000002</v>
      </c>
      <c r="M12" s="77">
        <v>4</v>
      </c>
      <c r="N12" s="77">
        <v>4</v>
      </c>
      <c r="O12" s="77">
        <v>4</v>
      </c>
      <c r="P12" s="77">
        <v>0</v>
      </c>
      <c r="Q12" s="77">
        <v>0</v>
      </c>
      <c r="R12" s="77">
        <v>0</v>
      </c>
      <c r="S12" s="77">
        <v>2</v>
      </c>
      <c r="T12" s="77">
        <v>13</v>
      </c>
      <c r="U12" s="77">
        <v>0.308</v>
      </c>
      <c r="V12" s="77">
        <v>1.5</v>
      </c>
      <c r="W12" s="77">
        <v>0</v>
      </c>
      <c r="X12" s="77">
        <v>0</v>
      </c>
      <c r="Y12" s="77">
        <v>0</v>
      </c>
      <c r="Z12" s="77">
        <v>0</v>
      </c>
      <c r="AA12" s="77">
        <v>3</v>
      </c>
      <c r="AB12" s="77">
        <v>4</v>
      </c>
      <c r="AC12" s="77">
        <v>0</v>
      </c>
      <c r="AD12" s="77">
        <v>0</v>
      </c>
      <c r="AE12" s="77">
        <v>0</v>
      </c>
      <c r="AF12" s="77">
        <v>0</v>
      </c>
      <c r="AG12" s="77">
        <v>0</v>
      </c>
      <c r="AH12" s="77">
        <v>49</v>
      </c>
      <c r="AI12" s="77">
        <v>0</v>
      </c>
      <c r="AJ12" s="77">
        <v>0.75</v>
      </c>
      <c r="AK12" s="77">
        <v>0.308</v>
      </c>
      <c r="AL12" s="77">
        <v>0.46200000000000002</v>
      </c>
      <c r="AM12" s="77">
        <v>0.76900000000000002</v>
      </c>
      <c r="AN12" s="77">
        <v>6.75</v>
      </c>
      <c r="AO12" s="77">
        <v>0</v>
      </c>
      <c r="AP12" s="77">
        <v>13.5</v>
      </c>
      <c r="AQ12" s="77" t="s">
        <v>342</v>
      </c>
      <c r="AR12" s="77">
        <v>18.37</v>
      </c>
    </row>
    <row r="13" spans="1:44" ht="12.75" customHeight="1" x14ac:dyDescent="0.2">
      <c r="A13" s="42" t="s">
        <v>1088</v>
      </c>
      <c r="B13" s="77" t="s">
        <v>247</v>
      </c>
      <c r="C13" s="77">
        <v>4</v>
      </c>
      <c r="D13" s="77">
        <v>4</v>
      </c>
      <c r="E13" s="77">
        <v>2.74</v>
      </c>
      <c r="F13" s="77">
        <v>57</v>
      </c>
      <c r="G13" s="77">
        <v>0</v>
      </c>
      <c r="H13" s="77">
        <v>0</v>
      </c>
      <c r="I13" s="77">
        <v>0</v>
      </c>
      <c r="J13" s="77">
        <v>0</v>
      </c>
      <c r="K13" s="77">
        <v>1</v>
      </c>
      <c r="L13" s="77">
        <v>49.1</v>
      </c>
      <c r="M13" s="77">
        <v>50</v>
      </c>
      <c r="N13" s="77">
        <v>17</v>
      </c>
      <c r="O13" s="77">
        <v>15</v>
      </c>
      <c r="P13" s="77">
        <v>3</v>
      </c>
      <c r="Q13" s="77">
        <v>17</v>
      </c>
      <c r="R13" s="77">
        <v>3</v>
      </c>
      <c r="S13" s="77">
        <v>54</v>
      </c>
      <c r="T13" s="77">
        <v>210</v>
      </c>
      <c r="U13" s="77">
        <v>0.26600000000000001</v>
      </c>
      <c r="V13" s="77">
        <v>1.36</v>
      </c>
      <c r="W13" s="77">
        <v>2</v>
      </c>
      <c r="X13" s="77">
        <v>11</v>
      </c>
      <c r="Y13" s="77">
        <v>19</v>
      </c>
      <c r="Z13" s="77">
        <v>6</v>
      </c>
      <c r="AA13" s="77">
        <v>62</v>
      </c>
      <c r="AB13" s="77">
        <v>25</v>
      </c>
      <c r="AC13" s="77">
        <v>3</v>
      </c>
      <c r="AD13" s="77">
        <v>0</v>
      </c>
      <c r="AE13" s="77">
        <v>3</v>
      </c>
      <c r="AF13" s="77">
        <v>1</v>
      </c>
      <c r="AG13" s="77">
        <v>0</v>
      </c>
      <c r="AH13" s="77">
        <v>823</v>
      </c>
      <c r="AI13" s="77">
        <v>0.5</v>
      </c>
      <c r="AJ13" s="77">
        <v>2.48</v>
      </c>
      <c r="AK13" s="77">
        <v>0.33200000000000002</v>
      </c>
      <c r="AL13" s="77">
        <v>0.378</v>
      </c>
      <c r="AM13" s="77">
        <v>0.70899999999999996</v>
      </c>
      <c r="AN13" s="77">
        <v>9.85</v>
      </c>
      <c r="AO13" s="77">
        <v>3.1</v>
      </c>
      <c r="AP13" s="77">
        <v>9.1199999999999992</v>
      </c>
      <c r="AQ13" s="77">
        <v>3.18</v>
      </c>
      <c r="AR13" s="77">
        <v>16.68</v>
      </c>
    </row>
    <row r="14" spans="1:44" ht="12.75" customHeight="1" x14ac:dyDescent="0.2">
      <c r="A14" t="s">
        <v>449</v>
      </c>
      <c r="B14" s="77" t="s">
        <v>247</v>
      </c>
      <c r="C14" s="77">
        <v>3</v>
      </c>
      <c r="D14" s="77">
        <v>10</v>
      </c>
      <c r="E14" s="77">
        <v>5.01</v>
      </c>
      <c r="F14" s="77">
        <v>18</v>
      </c>
      <c r="G14" s="77">
        <v>18</v>
      </c>
      <c r="H14" s="77">
        <v>0</v>
      </c>
      <c r="I14" s="77">
        <v>0</v>
      </c>
      <c r="J14" s="77">
        <v>0</v>
      </c>
      <c r="K14" s="77">
        <v>0</v>
      </c>
      <c r="L14" s="77">
        <v>109.2</v>
      </c>
      <c r="M14" s="77">
        <v>131</v>
      </c>
      <c r="N14" s="77">
        <v>65</v>
      </c>
      <c r="O14" s="77">
        <v>61</v>
      </c>
      <c r="P14" s="77">
        <v>15</v>
      </c>
      <c r="Q14" s="77">
        <v>20</v>
      </c>
      <c r="R14" s="77">
        <v>4</v>
      </c>
      <c r="S14" s="77">
        <v>93</v>
      </c>
      <c r="T14" s="77">
        <v>466</v>
      </c>
      <c r="U14" s="77">
        <v>0.29799999999999999</v>
      </c>
      <c r="V14" s="77">
        <v>1.38</v>
      </c>
      <c r="W14" s="77">
        <v>2</v>
      </c>
      <c r="X14" s="77">
        <v>0</v>
      </c>
      <c r="Y14" s="77">
        <v>0</v>
      </c>
      <c r="Z14" s="77">
        <v>10</v>
      </c>
      <c r="AA14" s="77">
        <v>147</v>
      </c>
      <c r="AB14" s="77">
        <v>73</v>
      </c>
      <c r="AC14" s="77">
        <v>3</v>
      </c>
      <c r="AD14" s="77">
        <v>0</v>
      </c>
      <c r="AE14" s="77">
        <v>11</v>
      </c>
      <c r="AF14" s="77">
        <v>3</v>
      </c>
      <c r="AG14" s="77">
        <v>0</v>
      </c>
      <c r="AH14" s="77">
        <v>1635</v>
      </c>
      <c r="AI14" s="77">
        <v>0.23100000000000001</v>
      </c>
      <c r="AJ14" s="77">
        <v>2.0099999999999998</v>
      </c>
      <c r="AK14" s="77">
        <v>0.33</v>
      </c>
      <c r="AL14" s="77">
        <v>0.46899999999999997</v>
      </c>
      <c r="AM14" s="77">
        <v>0.79900000000000004</v>
      </c>
      <c r="AN14" s="77">
        <v>7.63</v>
      </c>
      <c r="AO14" s="77">
        <v>1.64</v>
      </c>
      <c r="AP14" s="77">
        <v>10.75</v>
      </c>
      <c r="AQ14" s="77">
        <v>4.6500000000000004</v>
      </c>
      <c r="AR14" s="77">
        <v>14.91</v>
      </c>
    </row>
    <row r="15" spans="1:44" ht="12.75" customHeight="1" x14ac:dyDescent="0.2">
      <c r="A15" s="42" t="s">
        <v>443</v>
      </c>
      <c r="B15" s="77" t="s">
        <v>247</v>
      </c>
      <c r="C15" s="77">
        <v>8</v>
      </c>
      <c r="D15" s="77">
        <v>12</v>
      </c>
      <c r="E15" s="77">
        <v>4.34</v>
      </c>
      <c r="F15" s="77">
        <v>33</v>
      </c>
      <c r="G15" s="77">
        <v>33</v>
      </c>
      <c r="H15" s="77">
        <v>0</v>
      </c>
      <c r="I15" s="77">
        <v>0</v>
      </c>
      <c r="J15" s="77">
        <v>0</v>
      </c>
      <c r="K15" s="77">
        <v>0</v>
      </c>
      <c r="L15" s="77">
        <v>201.1</v>
      </c>
      <c r="M15" s="77">
        <v>207</v>
      </c>
      <c r="N15" s="77">
        <v>103</v>
      </c>
      <c r="O15" s="77">
        <v>97</v>
      </c>
      <c r="P15" s="77">
        <v>23</v>
      </c>
      <c r="Q15" s="77">
        <v>75</v>
      </c>
      <c r="R15" s="77">
        <v>3</v>
      </c>
      <c r="S15" s="77">
        <v>183</v>
      </c>
      <c r="T15" s="77">
        <v>866</v>
      </c>
      <c r="U15" s="77">
        <v>0.26900000000000002</v>
      </c>
      <c r="V15" s="77">
        <v>1.4</v>
      </c>
      <c r="W15" s="77">
        <v>4</v>
      </c>
      <c r="X15" s="77">
        <v>0</v>
      </c>
      <c r="Y15" s="77">
        <v>0</v>
      </c>
      <c r="Z15" s="77">
        <v>18</v>
      </c>
      <c r="AA15" s="77">
        <v>233</v>
      </c>
      <c r="AB15" s="77">
        <v>164</v>
      </c>
      <c r="AC15" s="77">
        <v>9</v>
      </c>
      <c r="AD15" s="77">
        <v>0</v>
      </c>
      <c r="AE15" s="77">
        <v>4</v>
      </c>
      <c r="AF15" s="77">
        <v>6</v>
      </c>
      <c r="AG15" s="77">
        <v>5</v>
      </c>
      <c r="AH15" s="77">
        <v>3217</v>
      </c>
      <c r="AI15" s="77">
        <v>0.4</v>
      </c>
      <c r="AJ15" s="77">
        <v>1.42</v>
      </c>
      <c r="AK15" s="77">
        <v>0.33300000000000002</v>
      </c>
      <c r="AL15" s="77">
        <v>0.41299999999999998</v>
      </c>
      <c r="AM15" s="77">
        <v>0.746</v>
      </c>
      <c r="AN15" s="77">
        <v>8.18</v>
      </c>
      <c r="AO15" s="77">
        <v>3.35</v>
      </c>
      <c r="AP15" s="77">
        <v>9.25</v>
      </c>
      <c r="AQ15" s="77">
        <v>2.44</v>
      </c>
      <c r="AR15" s="77">
        <v>15.98</v>
      </c>
    </row>
    <row r="16" spans="1:44" ht="12.75" customHeight="1" x14ac:dyDescent="0.2">
      <c r="A16" s="42" t="s">
        <v>847</v>
      </c>
      <c r="B16" s="77" t="s">
        <v>247</v>
      </c>
      <c r="C16" s="77">
        <v>0</v>
      </c>
      <c r="D16" s="77">
        <v>7</v>
      </c>
      <c r="E16" s="77">
        <v>3.76</v>
      </c>
      <c r="F16" s="77">
        <v>14</v>
      </c>
      <c r="G16" s="77">
        <v>14</v>
      </c>
      <c r="H16" s="77">
        <v>0</v>
      </c>
      <c r="I16" s="77">
        <v>0</v>
      </c>
      <c r="J16" s="77">
        <v>0</v>
      </c>
      <c r="K16" s="77">
        <v>0</v>
      </c>
      <c r="L16" s="77">
        <v>83.2</v>
      </c>
      <c r="M16" s="77">
        <v>71</v>
      </c>
      <c r="N16" s="77">
        <v>37</v>
      </c>
      <c r="O16" s="77">
        <v>35</v>
      </c>
      <c r="P16" s="77">
        <v>10</v>
      </c>
      <c r="Q16" s="77">
        <v>20</v>
      </c>
      <c r="R16" s="77">
        <v>0</v>
      </c>
      <c r="S16" s="77">
        <v>69</v>
      </c>
      <c r="T16" s="77">
        <v>340</v>
      </c>
      <c r="U16" s="77">
        <v>0.22800000000000001</v>
      </c>
      <c r="V16" s="77">
        <v>1.0900000000000001</v>
      </c>
      <c r="W16" s="77">
        <v>4</v>
      </c>
      <c r="X16" s="77">
        <v>0</v>
      </c>
      <c r="Y16" s="77">
        <v>0</v>
      </c>
      <c r="Z16" s="77">
        <v>1</v>
      </c>
      <c r="AA16" s="77">
        <v>73</v>
      </c>
      <c r="AB16" s="77">
        <v>103</v>
      </c>
      <c r="AC16" s="77">
        <v>1</v>
      </c>
      <c r="AD16" s="77">
        <v>0</v>
      </c>
      <c r="AE16" s="77">
        <v>3</v>
      </c>
      <c r="AF16" s="77">
        <v>2</v>
      </c>
      <c r="AG16" s="77">
        <v>2</v>
      </c>
      <c r="AH16" s="77">
        <v>1287</v>
      </c>
      <c r="AI16" s="77">
        <v>0</v>
      </c>
      <c r="AJ16" s="77">
        <v>0.71</v>
      </c>
      <c r="AK16" s="77">
        <v>0.28199999999999997</v>
      </c>
      <c r="AL16" s="77">
        <v>0.378</v>
      </c>
      <c r="AM16" s="77">
        <v>0.66</v>
      </c>
      <c r="AN16" s="77">
        <v>7.42</v>
      </c>
      <c r="AO16" s="77">
        <v>2.15</v>
      </c>
      <c r="AP16" s="77">
        <v>7.64</v>
      </c>
      <c r="AQ16" s="77">
        <v>3.45</v>
      </c>
      <c r="AR16" s="77">
        <v>15.38</v>
      </c>
    </row>
    <row r="17" spans="1:44" ht="12.75" customHeight="1" x14ac:dyDescent="0.2">
      <c r="A17" t="s">
        <v>444</v>
      </c>
      <c r="B17" s="77" t="s">
        <v>247</v>
      </c>
      <c r="C17" s="77">
        <v>0</v>
      </c>
      <c r="D17" s="77">
        <v>0</v>
      </c>
      <c r="E17" s="77">
        <v>33.75</v>
      </c>
      <c r="F17" s="77">
        <v>3</v>
      </c>
      <c r="G17" s="77">
        <v>0</v>
      </c>
      <c r="H17"/>
      <c r="I17"/>
      <c r="J17" s="77">
        <v>0</v>
      </c>
      <c r="K17" s="77">
        <v>0</v>
      </c>
      <c r="L17" s="77">
        <v>1.1000000000000001</v>
      </c>
      <c r="M17" s="77">
        <v>4</v>
      </c>
      <c r="N17" s="77">
        <v>5</v>
      </c>
      <c r="O17" s="77">
        <v>5</v>
      </c>
      <c r="P17" s="77">
        <v>0</v>
      </c>
      <c r="Q17" s="77">
        <v>1</v>
      </c>
      <c r="R17"/>
      <c r="S17" s="77">
        <v>0</v>
      </c>
      <c r="T17"/>
      <c r="U17" s="77">
        <v>0.57099999999999995</v>
      </c>
      <c r="V17" s="77">
        <v>3.75</v>
      </c>
      <c r="W17"/>
      <c r="X17"/>
      <c r="Y17"/>
      <c r="Z17"/>
      <c r="AA17"/>
      <c r="AB17"/>
      <c r="AC17"/>
      <c r="AD17"/>
      <c r="AE17"/>
      <c r="AF17"/>
      <c r="AG17"/>
      <c r="AH17"/>
      <c r="AI17"/>
      <c r="AJ17"/>
      <c r="AK17"/>
      <c r="AL17"/>
      <c r="AM17"/>
      <c r="AN17"/>
      <c r="AO17"/>
      <c r="AP17"/>
      <c r="AQ17"/>
      <c r="AR17"/>
    </row>
    <row r="18" spans="1:44" ht="12.75" customHeight="1" x14ac:dyDescent="0.2">
      <c r="A18" s="42" t="s">
        <v>881</v>
      </c>
      <c r="B18" s="77" t="s">
        <v>247</v>
      </c>
      <c r="C18" s="77">
        <v>3</v>
      </c>
      <c r="D18" s="77">
        <v>4</v>
      </c>
      <c r="E18" s="77">
        <v>2.91</v>
      </c>
      <c r="F18" s="77">
        <v>68</v>
      </c>
      <c r="G18" s="77">
        <v>0</v>
      </c>
      <c r="H18" s="77">
        <v>0</v>
      </c>
      <c r="I18" s="77">
        <v>0</v>
      </c>
      <c r="J18" s="77">
        <v>0</v>
      </c>
      <c r="K18" s="77">
        <v>1</v>
      </c>
      <c r="L18" s="77">
        <v>58.2</v>
      </c>
      <c r="M18" s="77">
        <v>50</v>
      </c>
      <c r="N18" s="77">
        <v>25</v>
      </c>
      <c r="O18" s="77">
        <v>19</v>
      </c>
      <c r="P18" s="77">
        <v>5</v>
      </c>
      <c r="Q18" s="77">
        <v>24</v>
      </c>
      <c r="R18" s="77">
        <v>2</v>
      </c>
      <c r="S18" s="77">
        <v>76</v>
      </c>
      <c r="T18" s="77">
        <v>256</v>
      </c>
      <c r="U18" s="77">
        <v>0.22600000000000001</v>
      </c>
      <c r="V18" s="77">
        <v>1.26</v>
      </c>
      <c r="W18" s="77">
        <v>7</v>
      </c>
      <c r="X18" s="77">
        <v>11</v>
      </c>
      <c r="Y18" s="77">
        <v>15</v>
      </c>
      <c r="Z18" s="77">
        <v>6</v>
      </c>
      <c r="AA18" s="77">
        <v>52</v>
      </c>
      <c r="AB18" s="77">
        <v>47</v>
      </c>
      <c r="AC18" s="77">
        <v>3</v>
      </c>
      <c r="AD18" s="77">
        <v>3</v>
      </c>
      <c r="AE18" s="77">
        <v>2</v>
      </c>
      <c r="AF18" s="77">
        <v>0</v>
      </c>
      <c r="AG18" s="77">
        <v>1</v>
      </c>
      <c r="AH18" s="77">
        <v>1000</v>
      </c>
      <c r="AI18" s="77">
        <v>0.42899999999999999</v>
      </c>
      <c r="AJ18" s="77">
        <v>1.1100000000000001</v>
      </c>
      <c r="AK18" s="77">
        <v>0.32100000000000001</v>
      </c>
      <c r="AL18" s="77">
        <v>0.35699999999999998</v>
      </c>
      <c r="AM18" s="77">
        <v>0.67900000000000005</v>
      </c>
      <c r="AN18" s="77">
        <v>11.66</v>
      </c>
      <c r="AO18" s="77">
        <v>3.68</v>
      </c>
      <c r="AP18" s="77">
        <v>7.67</v>
      </c>
      <c r="AQ18" s="77">
        <v>3.17</v>
      </c>
      <c r="AR18" s="77">
        <v>17.05</v>
      </c>
    </row>
    <row r="19" spans="1:44" ht="12.75" customHeight="1" x14ac:dyDescent="0.2">
      <c r="A19" t="s">
        <v>440</v>
      </c>
      <c r="B19" s="77" t="s">
        <v>247</v>
      </c>
      <c r="C19" s="77">
        <v>1</v>
      </c>
      <c r="D19" s="77">
        <v>1</v>
      </c>
      <c r="E19" s="77">
        <v>6.59</v>
      </c>
      <c r="F19" s="77">
        <v>18</v>
      </c>
      <c r="G19" s="77">
        <v>0</v>
      </c>
      <c r="H19" s="77">
        <v>0</v>
      </c>
      <c r="I19" s="77">
        <v>0</v>
      </c>
      <c r="J19" s="77">
        <v>0</v>
      </c>
      <c r="K19" s="77">
        <v>0</v>
      </c>
      <c r="L19" s="77">
        <v>13.2</v>
      </c>
      <c r="M19" s="77">
        <v>17</v>
      </c>
      <c r="N19" s="77">
        <v>10</v>
      </c>
      <c r="O19" s="77">
        <v>10</v>
      </c>
      <c r="P19" s="77">
        <v>1</v>
      </c>
      <c r="Q19" s="77">
        <v>6</v>
      </c>
      <c r="R19" s="77">
        <v>1</v>
      </c>
      <c r="S19" s="77">
        <v>14</v>
      </c>
      <c r="T19" s="77">
        <v>62</v>
      </c>
      <c r="U19" s="77">
        <v>0.315</v>
      </c>
      <c r="V19" s="77">
        <v>1.68</v>
      </c>
      <c r="W19" s="77">
        <v>1</v>
      </c>
      <c r="X19" s="77">
        <v>8</v>
      </c>
      <c r="Y19" s="77">
        <v>0</v>
      </c>
      <c r="Z19" s="77">
        <v>1</v>
      </c>
      <c r="AA19" s="77">
        <v>14</v>
      </c>
      <c r="AB19" s="77">
        <v>10</v>
      </c>
      <c r="AC19" s="77">
        <v>2</v>
      </c>
      <c r="AD19" s="77">
        <v>0</v>
      </c>
      <c r="AE19" s="77">
        <v>2</v>
      </c>
      <c r="AF19" s="77">
        <v>0</v>
      </c>
      <c r="AG19" s="77">
        <v>0</v>
      </c>
      <c r="AH19" s="77">
        <v>259</v>
      </c>
      <c r="AI19" s="77">
        <v>0.5</v>
      </c>
      <c r="AJ19" s="77">
        <v>1.4</v>
      </c>
      <c r="AK19" s="77">
        <v>0.38700000000000001</v>
      </c>
      <c r="AL19" s="77">
        <v>0.48099999999999998</v>
      </c>
      <c r="AM19" s="77">
        <v>0.86899999999999999</v>
      </c>
      <c r="AN19" s="77">
        <v>9.2200000000000006</v>
      </c>
      <c r="AO19" s="77">
        <v>3.95</v>
      </c>
      <c r="AP19" s="77">
        <v>11.2</v>
      </c>
      <c r="AQ19" s="77">
        <v>2.33</v>
      </c>
      <c r="AR19" s="77">
        <v>18.95</v>
      </c>
    </row>
    <row r="20" spans="1:44" ht="12.75" customHeight="1" x14ac:dyDescent="0.2">
      <c r="A20" s="42" t="s">
        <v>739</v>
      </c>
      <c r="B20" s="77" t="s">
        <v>247</v>
      </c>
      <c r="C20" s="77">
        <v>1</v>
      </c>
      <c r="D20" s="77">
        <v>7</v>
      </c>
      <c r="E20" s="77">
        <v>4.25</v>
      </c>
      <c r="F20" s="77">
        <v>62</v>
      </c>
      <c r="G20" s="77">
        <v>0</v>
      </c>
      <c r="H20" s="77">
        <v>0</v>
      </c>
      <c r="I20" s="77">
        <v>0</v>
      </c>
      <c r="J20" s="77">
        <v>32</v>
      </c>
      <c r="K20" s="77">
        <v>38</v>
      </c>
      <c r="L20" s="77">
        <v>59.1</v>
      </c>
      <c r="M20" s="77">
        <v>57</v>
      </c>
      <c r="N20" s="77">
        <v>31</v>
      </c>
      <c r="O20" s="77">
        <v>28</v>
      </c>
      <c r="P20" s="77">
        <v>11</v>
      </c>
      <c r="Q20" s="77">
        <v>15</v>
      </c>
      <c r="R20" s="77">
        <v>2</v>
      </c>
      <c r="S20" s="77">
        <v>69</v>
      </c>
      <c r="T20" s="77">
        <v>252</v>
      </c>
      <c r="U20" s="77">
        <v>0.24399999999999999</v>
      </c>
      <c r="V20" s="77">
        <v>1.21</v>
      </c>
      <c r="W20" s="77">
        <v>1</v>
      </c>
      <c r="X20" s="77">
        <v>55</v>
      </c>
      <c r="Y20" s="77">
        <v>0</v>
      </c>
      <c r="Z20" s="77">
        <v>2</v>
      </c>
      <c r="AA20" s="77">
        <v>36</v>
      </c>
      <c r="AB20" s="77">
        <v>74</v>
      </c>
      <c r="AC20" s="77">
        <v>3</v>
      </c>
      <c r="AD20" s="77">
        <v>0</v>
      </c>
      <c r="AE20" s="77">
        <v>7</v>
      </c>
      <c r="AF20" s="77">
        <v>0</v>
      </c>
      <c r="AG20" s="77">
        <v>0</v>
      </c>
      <c r="AH20" s="77">
        <v>967</v>
      </c>
      <c r="AI20" s="77">
        <v>0.125</v>
      </c>
      <c r="AJ20" s="77">
        <v>0.49</v>
      </c>
      <c r="AK20" s="77">
        <v>0.29099999999999998</v>
      </c>
      <c r="AL20" s="77">
        <v>0.44900000000000001</v>
      </c>
      <c r="AM20" s="77">
        <v>0.74</v>
      </c>
      <c r="AN20" s="77">
        <v>10.47</v>
      </c>
      <c r="AO20" s="77">
        <v>2.2799999999999998</v>
      </c>
      <c r="AP20" s="77">
        <v>8.65</v>
      </c>
      <c r="AQ20" s="77">
        <v>4.5999999999999996</v>
      </c>
      <c r="AR20" s="77">
        <v>16.3</v>
      </c>
    </row>
    <row r="21" spans="1:44" ht="12.75" customHeight="1" x14ac:dyDescent="0.2">
      <c r="A21" t="s">
        <v>1092</v>
      </c>
      <c r="B21" s="77" t="s">
        <v>247</v>
      </c>
      <c r="C21" s="77">
        <v>0</v>
      </c>
      <c r="D21" s="77">
        <v>0</v>
      </c>
      <c r="E21" s="77">
        <v>4.91</v>
      </c>
      <c r="F21" s="77">
        <v>6</v>
      </c>
      <c r="G21" s="77">
        <v>0</v>
      </c>
      <c r="H21" s="77">
        <v>0</v>
      </c>
      <c r="I21" s="77">
        <v>0</v>
      </c>
      <c r="J21" s="77">
        <v>0</v>
      </c>
      <c r="K21" s="77">
        <v>0</v>
      </c>
      <c r="L21" s="77">
        <v>7.1</v>
      </c>
      <c r="M21" s="77">
        <v>7</v>
      </c>
      <c r="N21" s="77">
        <v>5</v>
      </c>
      <c r="O21" s="77">
        <v>4</v>
      </c>
      <c r="P21" s="77">
        <v>0</v>
      </c>
      <c r="Q21" s="77">
        <v>4</v>
      </c>
      <c r="R21" s="77">
        <v>1</v>
      </c>
      <c r="S21" s="77">
        <v>9</v>
      </c>
      <c r="T21" s="77">
        <v>33</v>
      </c>
      <c r="U21" s="77">
        <v>0.26900000000000002</v>
      </c>
      <c r="V21" s="77">
        <v>1.5</v>
      </c>
      <c r="W21" s="77">
        <v>0</v>
      </c>
      <c r="X21" s="77">
        <v>3</v>
      </c>
      <c r="Y21" s="77">
        <v>0</v>
      </c>
      <c r="Z21" s="77">
        <v>0</v>
      </c>
      <c r="AA21" s="77">
        <v>4</v>
      </c>
      <c r="AB21" s="77">
        <v>9</v>
      </c>
      <c r="AC21" s="77">
        <v>1</v>
      </c>
      <c r="AD21" s="77">
        <v>0</v>
      </c>
      <c r="AE21" s="77">
        <v>0</v>
      </c>
      <c r="AF21" s="77">
        <v>0</v>
      </c>
      <c r="AG21" s="77">
        <v>0</v>
      </c>
      <c r="AH21" s="77">
        <v>143</v>
      </c>
      <c r="AI21" s="77" t="s">
        <v>342</v>
      </c>
      <c r="AJ21" s="77">
        <v>0.44</v>
      </c>
      <c r="AK21" s="77">
        <v>0.34399999999999997</v>
      </c>
      <c r="AL21" s="77">
        <v>0.308</v>
      </c>
      <c r="AM21" s="77">
        <v>0.65100000000000002</v>
      </c>
      <c r="AN21" s="77">
        <v>11.05</v>
      </c>
      <c r="AO21" s="77">
        <v>4.91</v>
      </c>
      <c r="AP21" s="77">
        <v>8.59</v>
      </c>
      <c r="AQ21" s="77">
        <v>2.25</v>
      </c>
      <c r="AR21" s="77">
        <v>19.5</v>
      </c>
    </row>
    <row r="22" spans="1:44" ht="12.75" customHeight="1" x14ac:dyDescent="0.2">
      <c r="A22" t="s">
        <v>1095</v>
      </c>
      <c r="B22" s="77" t="s">
        <v>247</v>
      </c>
      <c r="C22" s="77">
        <v>0</v>
      </c>
      <c r="D22" s="77">
        <v>1</v>
      </c>
      <c r="E22" s="77">
        <v>7.88</v>
      </c>
      <c r="F22" s="77">
        <v>4</v>
      </c>
      <c r="G22" s="77">
        <v>0</v>
      </c>
      <c r="H22" s="77">
        <v>0</v>
      </c>
      <c r="I22" s="77">
        <v>0</v>
      </c>
      <c r="J22" s="77">
        <v>0</v>
      </c>
      <c r="K22" s="77">
        <v>0</v>
      </c>
      <c r="L22" s="77">
        <v>8</v>
      </c>
      <c r="M22" s="77">
        <v>13</v>
      </c>
      <c r="N22" s="77">
        <v>7</v>
      </c>
      <c r="O22" s="77">
        <v>7</v>
      </c>
      <c r="P22" s="77">
        <v>1</v>
      </c>
      <c r="Q22" s="77">
        <v>1</v>
      </c>
      <c r="R22" s="77">
        <v>1</v>
      </c>
      <c r="S22" s="77">
        <v>5</v>
      </c>
      <c r="T22" s="77">
        <v>36</v>
      </c>
      <c r="U22" s="77">
        <v>0.38200000000000001</v>
      </c>
      <c r="V22" s="77">
        <v>1.75</v>
      </c>
      <c r="W22" s="77">
        <v>0</v>
      </c>
      <c r="X22" s="77">
        <v>3</v>
      </c>
      <c r="Y22" s="77">
        <v>0</v>
      </c>
      <c r="Z22" s="77">
        <v>2</v>
      </c>
      <c r="AA22" s="77">
        <v>9</v>
      </c>
      <c r="AB22" s="77">
        <v>8</v>
      </c>
      <c r="AC22" s="77">
        <v>0</v>
      </c>
      <c r="AD22" s="77">
        <v>0</v>
      </c>
      <c r="AE22" s="77">
        <v>0</v>
      </c>
      <c r="AF22" s="77">
        <v>0</v>
      </c>
      <c r="AG22" s="77">
        <v>0</v>
      </c>
      <c r="AH22" s="77">
        <v>129</v>
      </c>
      <c r="AI22" s="77">
        <v>0</v>
      </c>
      <c r="AJ22" s="77">
        <v>1.1299999999999999</v>
      </c>
      <c r="AK22" s="77">
        <v>0.38900000000000001</v>
      </c>
      <c r="AL22" s="77">
        <v>0.55900000000000005</v>
      </c>
      <c r="AM22" s="77">
        <v>0.94799999999999995</v>
      </c>
      <c r="AN22" s="77">
        <v>5.63</v>
      </c>
      <c r="AO22" s="77">
        <v>1.1299999999999999</v>
      </c>
      <c r="AP22" s="77">
        <v>14.63</v>
      </c>
      <c r="AQ22" s="77">
        <v>5</v>
      </c>
      <c r="AR22" s="77">
        <v>16.13</v>
      </c>
    </row>
    <row r="23" spans="1:44" ht="12.75" customHeight="1" x14ac:dyDescent="0.2">
      <c r="A23" t="s">
        <v>453</v>
      </c>
      <c r="B23" s="77" t="s">
        <v>247</v>
      </c>
      <c r="C23" s="77">
        <v>1</v>
      </c>
      <c r="D23" s="77">
        <v>1</v>
      </c>
      <c r="E23" s="77">
        <v>3.57</v>
      </c>
      <c r="F23" s="77">
        <v>6</v>
      </c>
      <c r="G23" s="77">
        <v>1</v>
      </c>
      <c r="H23" s="77">
        <v>0</v>
      </c>
      <c r="I23" s="77">
        <v>0</v>
      </c>
      <c r="J23" s="77">
        <v>0</v>
      </c>
      <c r="K23" s="77">
        <v>0</v>
      </c>
      <c r="L23" s="77">
        <v>22.2</v>
      </c>
      <c r="M23" s="77">
        <v>27</v>
      </c>
      <c r="N23" s="77">
        <v>11</v>
      </c>
      <c r="O23" s="77">
        <v>9</v>
      </c>
      <c r="P23" s="77">
        <v>0</v>
      </c>
      <c r="Q23" s="77">
        <v>4</v>
      </c>
      <c r="R23" s="77">
        <v>0</v>
      </c>
      <c r="S23" s="77">
        <v>14</v>
      </c>
      <c r="T23" s="77">
        <v>99</v>
      </c>
      <c r="U23" s="77">
        <v>0.3</v>
      </c>
      <c r="V23" s="77">
        <v>1.37</v>
      </c>
      <c r="W23" s="77">
        <v>1</v>
      </c>
      <c r="X23" s="77">
        <v>1</v>
      </c>
      <c r="Y23" s="77">
        <v>1</v>
      </c>
      <c r="Z23" s="77">
        <v>3</v>
      </c>
      <c r="AA23" s="77">
        <v>30</v>
      </c>
      <c r="AB23" s="77">
        <v>23</v>
      </c>
      <c r="AC23" s="77">
        <v>0</v>
      </c>
      <c r="AD23" s="77">
        <v>0</v>
      </c>
      <c r="AE23" s="77">
        <v>1</v>
      </c>
      <c r="AF23" s="77">
        <v>0</v>
      </c>
      <c r="AG23" s="77">
        <v>0</v>
      </c>
      <c r="AH23" s="77">
        <v>325</v>
      </c>
      <c r="AI23" s="77">
        <v>0.5</v>
      </c>
      <c r="AJ23" s="77">
        <v>1.3</v>
      </c>
      <c r="AK23" s="77">
        <v>0.33</v>
      </c>
      <c r="AL23" s="77">
        <v>0.35599999999999998</v>
      </c>
      <c r="AM23" s="77">
        <v>0.68500000000000005</v>
      </c>
      <c r="AN23" s="77">
        <v>5.56</v>
      </c>
      <c r="AO23" s="77">
        <v>1.59</v>
      </c>
      <c r="AP23" s="77">
        <v>10.72</v>
      </c>
      <c r="AQ23" s="77">
        <v>3.5</v>
      </c>
      <c r="AR23" s="77">
        <v>14.34</v>
      </c>
    </row>
    <row r="24" spans="1:44" ht="12.75" customHeight="1" x14ac:dyDescent="0.2">
      <c r="A24" s="42" t="s">
        <v>1094</v>
      </c>
      <c r="B24" s="77" t="s">
        <v>247</v>
      </c>
      <c r="C24" s="77">
        <v>0</v>
      </c>
      <c r="D24" s="77">
        <v>0</v>
      </c>
      <c r="E24" s="77">
        <v>5.73</v>
      </c>
      <c r="F24" s="77">
        <v>37</v>
      </c>
      <c r="G24" s="77">
        <v>0</v>
      </c>
      <c r="H24" s="77">
        <v>0</v>
      </c>
      <c r="I24" s="77">
        <v>0</v>
      </c>
      <c r="J24" s="77">
        <v>0</v>
      </c>
      <c r="K24" s="77">
        <v>0</v>
      </c>
      <c r="L24" s="77">
        <v>33</v>
      </c>
      <c r="M24" s="77">
        <v>33</v>
      </c>
      <c r="N24" s="77">
        <v>23</v>
      </c>
      <c r="O24" s="77">
        <v>21</v>
      </c>
      <c r="P24" s="77">
        <v>6</v>
      </c>
      <c r="Q24" s="77">
        <v>16</v>
      </c>
      <c r="R24" s="77">
        <v>1</v>
      </c>
      <c r="S24" s="77">
        <v>26</v>
      </c>
      <c r="T24" s="77">
        <v>148</v>
      </c>
      <c r="U24" s="77">
        <v>0.26</v>
      </c>
      <c r="V24" s="77">
        <v>1.48</v>
      </c>
      <c r="W24" s="77">
        <v>1</v>
      </c>
      <c r="X24" s="77">
        <v>11</v>
      </c>
      <c r="Y24" s="77">
        <v>2</v>
      </c>
      <c r="Z24" s="77">
        <v>1</v>
      </c>
      <c r="AA24" s="77">
        <v>39</v>
      </c>
      <c r="AB24" s="77">
        <v>33</v>
      </c>
      <c r="AC24" s="77">
        <v>2</v>
      </c>
      <c r="AD24" s="77">
        <v>0</v>
      </c>
      <c r="AE24" s="77">
        <v>0</v>
      </c>
      <c r="AF24" s="77">
        <v>0</v>
      </c>
      <c r="AG24" s="77">
        <v>0</v>
      </c>
      <c r="AH24" s="77">
        <v>557</v>
      </c>
      <c r="AI24" s="77" t="s">
        <v>342</v>
      </c>
      <c r="AJ24" s="77">
        <v>1.18</v>
      </c>
      <c r="AK24" s="77">
        <v>0.34499999999999997</v>
      </c>
      <c r="AL24" s="77">
        <v>0.48</v>
      </c>
      <c r="AM24" s="77">
        <v>0.82499999999999996</v>
      </c>
      <c r="AN24" s="77">
        <v>7.09</v>
      </c>
      <c r="AO24" s="77">
        <v>4.3600000000000003</v>
      </c>
      <c r="AP24" s="77">
        <v>9</v>
      </c>
      <c r="AQ24" s="77">
        <v>1.63</v>
      </c>
      <c r="AR24" s="77">
        <v>16.88</v>
      </c>
    </row>
    <row r="25" spans="1:44" ht="12.75" customHeight="1" x14ac:dyDescent="0.2">
      <c r="A25" t="s">
        <v>454</v>
      </c>
      <c r="B25" s="77" t="s">
        <v>247</v>
      </c>
      <c r="C25" s="77">
        <v>1</v>
      </c>
      <c r="D25" s="77">
        <v>0</v>
      </c>
      <c r="E25" s="77">
        <v>2.63</v>
      </c>
      <c r="F25" s="77">
        <v>37</v>
      </c>
      <c r="G25" s="77">
        <v>0</v>
      </c>
      <c r="H25" s="77">
        <v>0</v>
      </c>
      <c r="I25" s="77">
        <v>0</v>
      </c>
      <c r="J25" s="77">
        <v>0</v>
      </c>
      <c r="K25" s="77">
        <v>1</v>
      </c>
      <c r="L25" s="77">
        <v>24</v>
      </c>
      <c r="M25" s="77">
        <v>23</v>
      </c>
      <c r="N25" s="77">
        <v>10</v>
      </c>
      <c r="O25" s="77">
        <v>7</v>
      </c>
      <c r="P25" s="77">
        <v>3</v>
      </c>
      <c r="Q25" s="77">
        <v>3</v>
      </c>
      <c r="R25" s="77">
        <v>1</v>
      </c>
      <c r="S25" s="77">
        <v>25</v>
      </c>
      <c r="T25" s="77">
        <v>100</v>
      </c>
      <c r="U25" s="77">
        <v>0.247</v>
      </c>
      <c r="V25" s="77">
        <v>1.08</v>
      </c>
      <c r="W25" s="77">
        <v>2</v>
      </c>
      <c r="X25" s="77">
        <v>7</v>
      </c>
      <c r="Y25" s="77">
        <v>4</v>
      </c>
      <c r="Z25" s="77">
        <v>0</v>
      </c>
      <c r="AA25" s="77">
        <v>14</v>
      </c>
      <c r="AB25" s="77">
        <v>33</v>
      </c>
      <c r="AC25" s="77">
        <v>1</v>
      </c>
      <c r="AD25" s="77">
        <v>0</v>
      </c>
      <c r="AE25" s="77">
        <v>2</v>
      </c>
      <c r="AF25" s="77">
        <v>1</v>
      </c>
      <c r="AG25" s="77">
        <v>0</v>
      </c>
      <c r="AH25" s="77">
        <v>402</v>
      </c>
      <c r="AI25" s="77">
        <v>1</v>
      </c>
      <c r="AJ25" s="77">
        <v>0.42</v>
      </c>
      <c r="AK25" s="77">
        <v>0.28299999999999997</v>
      </c>
      <c r="AL25" s="77">
        <v>0.38700000000000001</v>
      </c>
      <c r="AM25" s="77">
        <v>0.67</v>
      </c>
      <c r="AN25" s="77">
        <v>9.3699999999999992</v>
      </c>
      <c r="AO25" s="77">
        <v>1.1299999999999999</v>
      </c>
      <c r="AP25" s="77">
        <v>8.6199999999999992</v>
      </c>
      <c r="AQ25" s="77">
        <v>8.33</v>
      </c>
      <c r="AR25" s="77">
        <v>16.75</v>
      </c>
    </row>
    <row r="26" spans="1:44" ht="12.75" customHeight="1" x14ac:dyDescent="0.2">
      <c r="A26" s="42" t="s">
        <v>439</v>
      </c>
      <c r="B26" s="77" t="s">
        <v>247</v>
      </c>
      <c r="C26" s="77">
        <v>5</v>
      </c>
      <c r="D26" s="77">
        <v>3</v>
      </c>
      <c r="E26" s="77">
        <v>3.49</v>
      </c>
      <c r="F26" s="77">
        <v>68</v>
      </c>
      <c r="G26" s="77">
        <v>0</v>
      </c>
      <c r="H26" s="77">
        <v>0</v>
      </c>
      <c r="I26" s="77">
        <v>0</v>
      </c>
      <c r="J26" s="77">
        <v>1</v>
      </c>
      <c r="K26" s="77">
        <v>9</v>
      </c>
      <c r="L26" s="77">
        <v>67</v>
      </c>
      <c r="M26" s="77">
        <v>60</v>
      </c>
      <c r="N26" s="77">
        <v>29</v>
      </c>
      <c r="O26" s="77">
        <v>26</v>
      </c>
      <c r="P26" s="77">
        <v>5</v>
      </c>
      <c r="Q26" s="77">
        <v>24</v>
      </c>
      <c r="R26" s="77">
        <v>6</v>
      </c>
      <c r="S26" s="77">
        <v>54</v>
      </c>
      <c r="T26" s="77">
        <v>281</v>
      </c>
      <c r="U26" s="77">
        <v>0.24299999999999999</v>
      </c>
      <c r="V26" s="77">
        <v>1.25</v>
      </c>
      <c r="W26" s="77">
        <v>3</v>
      </c>
      <c r="X26" s="77">
        <v>11</v>
      </c>
      <c r="Y26" s="77">
        <v>29</v>
      </c>
      <c r="Z26" s="77">
        <v>9</v>
      </c>
      <c r="AA26" s="77">
        <v>103</v>
      </c>
      <c r="AB26" s="77">
        <v>36</v>
      </c>
      <c r="AC26" s="77">
        <v>0</v>
      </c>
      <c r="AD26" s="77">
        <v>0</v>
      </c>
      <c r="AE26" s="77">
        <v>1</v>
      </c>
      <c r="AF26" s="77">
        <v>0</v>
      </c>
      <c r="AG26" s="77">
        <v>0</v>
      </c>
      <c r="AH26" s="77">
        <v>980</v>
      </c>
      <c r="AI26" s="77">
        <v>0.625</v>
      </c>
      <c r="AJ26" s="77">
        <v>2.86</v>
      </c>
      <c r="AK26" s="77">
        <v>0.313</v>
      </c>
      <c r="AL26" s="77">
        <v>0.36799999999999999</v>
      </c>
      <c r="AM26" s="77">
        <v>0.68100000000000005</v>
      </c>
      <c r="AN26" s="77">
        <v>7.25</v>
      </c>
      <c r="AO26" s="77">
        <v>3.22</v>
      </c>
      <c r="AP26" s="77">
        <v>8.06</v>
      </c>
      <c r="AQ26" s="77">
        <v>2.25</v>
      </c>
      <c r="AR26" s="77">
        <v>14.63</v>
      </c>
    </row>
    <row r="27" spans="1:44" ht="12.75" customHeight="1" x14ac:dyDescent="0.2">
      <c r="A27"/>
      <c r="B27" s="99"/>
      <c r="C27" s="99"/>
      <c r="D27" s="99"/>
      <c r="E27" s="148"/>
      <c r="F27" s="99"/>
      <c r="G27" s="99"/>
      <c r="H27" s="99"/>
      <c r="I27" s="99"/>
      <c r="J27" s="99"/>
      <c r="K27" s="99"/>
      <c r="L27" s="148"/>
      <c r="M27" s="99"/>
      <c r="N27" s="99"/>
      <c r="O27" s="99"/>
      <c r="P27" s="99"/>
      <c r="Q27" s="99"/>
      <c r="R27" s="99"/>
      <c r="S27" s="99"/>
      <c r="T27" s="99"/>
      <c r="U27" s="102"/>
      <c r="V27" s="148"/>
      <c r="W27" s="99"/>
      <c r="X27" s="99"/>
      <c r="Y27" s="99"/>
      <c r="Z27" s="99"/>
      <c r="AA27" s="99"/>
      <c r="AB27" s="99"/>
      <c r="AC27" s="99"/>
      <c r="AD27" s="99"/>
      <c r="AE27" s="99"/>
      <c r="AF27" s="99"/>
      <c r="AG27" s="99"/>
      <c r="AH27" s="99"/>
      <c r="AI27" s="102"/>
      <c r="AJ27" s="102"/>
      <c r="AK27" s="102"/>
      <c r="AL27" s="102"/>
      <c r="AM27" s="102"/>
      <c r="AN27" s="148"/>
      <c r="AO27" s="148"/>
      <c r="AP27" s="148"/>
      <c r="AQ27" s="148"/>
      <c r="AR27" s="148"/>
    </row>
    <row r="28" spans="1:44" ht="12.75" customHeight="1" x14ac:dyDescent="0.2">
      <c r="A28" s="185" t="s">
        <v>151</v>
      </c>
      <c r="B28" s="185" t="s">
        <v>245</v>
      </c>
      <c r="C28" s="185" t="s">
        <v>301</v>
      </c>
      <c r="D28" s="185" t="s">
        <v>302</v>
      </c>
      <c r="E28" s="185" t="s">
        <v>152</v>
      </c>
      <c r="F28" s="185" t="s">
        <v>303</v>
      </c>
      <c r="G28" s="185" t="s">
        <v>304</v>
      </c>
      <c r="H28" s="185" t="s">
        <v>316</v>
      </c>
      <c r="I28" s="185" t="s">
        <v>317</v>
      </c>
      <c r="J28" s="185" t="s">
        <v>305</v>
      </c>
      <c r="K28" s="185" t="s">
        <v>306</v>
      </c>
      <c r="L28" s="185" t="s">
        <v>307</v>
      </c>
      <c r="M28" s="185" t="s">
        <v>308</v>
      </c>
      <c r="N28" s="185" t="s">
        <v>309</v>
      </c>
      <c r="O28" s="185" t="s">
        <v>310</v>
      </c>
      <c r="P28" s="185" t="s">
        <v>311</v>
      </c>
      <c r="Q28" s="185" t="s">
        <v>312</v>
      </c>
      <c r="R28" s="185" t="s">
        <v>319</v>
      </c>
      <c r="S28" s="185" t="s">
        <v>313</v>
      </c>
      <c r="T28" s="185" t="s">
        <v>330</v>
      </c>
      <c r="U28" s="185" t="s">
        <v>314</v>
      </c>
      <c r="V28" s="185" t="s">
        <v>315</v>
      </c>
      <c r="W28" s="185" t="s">
        <v>318</v>
      </c>
      <c r="X28" s="185" t="s">
        <v>320</v>
      </c>
      <c r="Y28" s="185" t="s">
        <v>321</v>
      </c>
      <c r="Z28" s="185" t="s">
        <v>322</v>
      </c>
      <c r="AA28" s="185" t="s">
        <v>323</v>
      </c>
      <c r="AB28" s="185" t="s">
        <v>324</v>
      </c>
      <c r="AC28" s="185" t="s">
        <v>325</v>
      </c>
      <c r="AD28" s="185" t="s">
        <v>326</v>
      </c>
      <c r="AE28" s="185" t="s">
        <v>327</v>
      </c>
      <c r="AF28" s="185" t="s">
        <v>328</v>
      </c>
      <c r="AG28" s="185" t="s">
        <v>329</v>
      </c>
      <c r="AH28" s="185" t="s">
        <v>331</v>
      </c>
      <c r="AI28" s="185" t="s">
        <v>332</v>
      </c>
      <c r="AJ28" s="185" t="s">
        <v>333</v>
      </c>
      <c r="AK28" s="185" t="s">
        <v>334</v>
      </c>
      <c r="AL28" s="185" t="s">
        <v>1097</v>
      </c>
      <c r="AM28" s="185" t="s">
        <v>336</v>
      </c>
      <c r="AN28" s="185" t="s">
        <v>337</v>
      </c>
      <c r="AO28" s="185" t="s">
        <v>338</v>
      </c>
      <c r="AP28" s="185" t="s">
        <v>339</v>
      </c>
      <c r="AQ28" s="185" t="s">
        <v>340</v>
      </c>
      <c r="AR28" s="185" t="s">
        <v>341</v>
      </c>
    </row>
    <row r="29" spans="1:44" ht="12.75" customHeight="1" x14ac:dyDescent="0.2">
      <c r="A29" s="42" t="s">
        <v>459</v>
      </c>
      <c r="B29" s="77" t="s">
        <v>248</v>
      </c>
      <c r="C29" s="77">
        <v>4</v>
      </c>
      <c r="D29" s="77">
        <v>1</v>
      </c>
      <c r="E29" s="77">
        <v>4.57</v>
      </c>
      <c r="F29" s="77">
        <v>62</v>
      </c>
      <c r="G29" s="77">
        <v>0</v>
      </c>
      <c r="H29" s="77">
        <v>0</v>
      </c>
      <c r="I29" s="77">
        <v>0</v>
      </c>
      <c r="J29" s="77">
        <v>0</v>
      </c>
      <c r="K29" s="77">
        <v>2</v>
      </c>
      <c r="L29" s="77">
        <v>43.1</v>
      </c>
      <c r="M29" s="77">
        <v>47</v>
      </c>
      <c r="N29" s="77">
        <v>22</v>
      </c>
      <c r="O29" s="77">
        <v>22</v>
      </c>
      <c r="P29" s="77">
        <v>2</v>
      </c>
      <c r="Q29" s="77">
        <v>21</v>
      </c>
      <c r="R29" s="77">
        <v>7</v>
      </c>
      <c r="S29" s="77">
        <v>25</v>
      </c>
      <c r="T29" s="77">
        <v>193</v>
      </c>
      <c r="U29" s="77">
        <v>0.28699999999999998</v>
      </c>
      <c r="V29" s="77">
        <v>1.57</v>
      </c>
      <c r="W29" s="77">
        <v>3</v>
      </c>
      <c r="X29" s="77">
        <v>14</v>
      </c>
      <c r="Y29" s="77">
        <v>8</v>
      </c>
      <c r="Z29" s="77">
        <v>5</v>
      </c>
      <c r="AA29" s="77">
        <v>68</v>
      </c>
      <c r="AB29" s="77">
        <v>29</v>
      </c>
      <c r="AC29" s="77">
        <v>5</v>
      </c>
      <c r="AD29" s="77">
        <v>0</v>
      </c>
      <c r="AE29" s="77">
        <v>5</v>
      </c>
      <c r="AF29" s="77">
        <v>1</v>
      </c>
      <c r="AG29" s="77">
        <v>0</v>
      </c>
      <c r="AH29" s="77">
        <v>712</v>
      </c>
      <c r="AI29" s="77">
        <v>0.8</v>
      </c>
      <c r="AJ29" s="77">
        <v>2.34</v>
      </c>
      <c r="AK29" s="77">
        <v>0.374</v>
      </c>
      <c r="AL29" s="77">
        <v>0.39</v>
      </c>
      <c r="AM29" s="77">
        <v>0.76400000000000001</v>
      </c>
      <c r="AN29" s="77">
        <v>5.19</v>
      </c>
      <c r="AO29" s="77">
        <v>4.3600000000000003</v>
      </c>
      <c r="AP29" s="77">
        <v>9.76</v>
      </c>
      <c r="AQ29" s="77">
        <v>1.19</v>
      </c>
      <c r="AR29" s="77">
        <v>16.43</v>
      </c>
    </row>
    <row r="30" spans="1:44" ht="12.75" customHeight="1" x14ac:dyDescent="0.2">
      <c r="A30" t="s">
        <v>720</v>
      </c>
      <c r="B30" s="77" t="s">
        <v>248</v>
      </c>
      <c r="C30" s="77">
        <v>0</v>
      </c>
      <c r="D30" s="77">
        <v>0</v>
      </c>
      <c r="E30" s="77">
        <v>0</v>
      </c>
      <c r="F30" s="77">
        <v>3</v>
      </c>
      <c r="G30" s="77">
        <v>0</v>
      </c>
      <c r="H30" s="77">
        <v>0</v>
      </c>
      <c r="I30" s="77">
        <v>0</v>
      </c>
      <c r="J30" s="77">
        <v>0</v>
      </c>
      <c r="K30" s="77">
        <v>0</v>
      </c>
      <c r="L30" s="77">
        <v>4.0999999999999996</v>
      </c>
      <c r="M30" s="77">
        <v>3</v>
      </c>
      <c r="N30" s="77">
        <v>0</v>
      </c>
      <c r="O30" s="77">
        <v>0</v>
      </c>
      <c r="P30" s="77">
        <v>0</v>
      </c>
      <c r="Q30" s="77">
        <v>3</v>
      </c>
      <c r="R30" s="77">
        <v>0</v>
      </c>
      <c r="S30" s="77">
        <v>3</v>
      </c>
      <c r="T30" s="77">
        <v>19</v>
      </c>
      <c r="U30" s="77">
        <v>0.188</v>
      </c>
      <c r="V30" s="77">
        <v>1.38</v>
      </c>
      <c r="W30" s="77">
        <v>0</v>
      </c>
      <c r="X30" s="77">
        <v>1</v>
      </c>
      <c r="Y30" s="77">
        <v>0</v>
      </c>
      <c r="Z30" s="77">
        <v>0</v>
      </c>
      <c r="AA30" s="77">
        <v>2</v>
      </c>
      <c r="AB30" s="77">
        <v>8</v>
      </c>
      <c r="AC30" s="77">
        <v>0</v>
      </c>
      <c r="AD30" s="77">
        <v>0</v>
      </c>
      <c r="AE30" s="77">
        <v>1</v>
      </c>
      <c r="AF30" s="77">
        <v>0</v>
      </c>
      <c r="AG30" s="77">
        <v>0</v>
      </c>
      <c r="AH30" s="77">
        <v>77</v>
      </c>
      <c r="AI30" s="77" t="s">
        <v>342</v>
      </c>
      <c r="AJ30" s="77">
        <v>0.25</v>
      </c>
      <c r="AK30" s="77">
        <v>0.316</v>
      </c>
      <c r="AL30" s="77">
        <v>0.188</v>
      </c>
      <c r="AM30" s="77">
        <v>0.503</v>
      </c>
      <c r="AN30" s="77">
        <v>6.23</v>
      </c>
      <c r="AO30" s="77">
        <v>6.23</v>
      </c>
      <c r="AP30" s="77">
        <v>6.23</v>
      </c>
      <c r="AQ30" s="77">
        <v>1</v>
      </c>
      <c r="AR30" s="77">
        <v>17.77</v>
      </c>
    </row>
    <row r="31" spans="1:44" ht="12.75" customHeight="1" x14ac:dyDescent="0.2">
      <c r="A31" t="s">
        <v>1098</v>
      </c>
      <c r="B31" s="77" t="s">
        <v>248</v>
      </c>
      <c r="C31" s="77">
        <v>1</v>
      </c>
      <c r="D31" s="77">
        <v>0</v>
      </c>
      <c r="E31" s="77">
        <v>0</v>
      </c>
      <c r="F31" s="77">
        <v>1</v>
      </c>
      <c r="G31" s="77">
        <v>0</v>
      </c>
      <c r="H31" s="77">
        <v>0</v>
      </c>
      <c r="I31" s="77">
        <v>0</v>
      </c>
      <c r="J31" s="77">
        <v>0</v>
      </c>
      <c r="K31" s="77">
        <v>0</v>
      </c>
      <c r="L31" s="77">
        <v>1</v>
      </c>
      <c r="M31" s="77">
        <v>0</v>
      </c>
      <c r="N31" s="77">
        <v>0</v>
      </c>
      <c r="O31" s="77">
        <v>0</v>
      </c>
      <c r="P31" s="77">
        <v>0</v>
      </c>
      <c r="Q31" s="77">
        <v>1</v>
      </c>
      <c r="R31" s="77">
        <v>0</v>
      </c>
      <c r="S31" s="77">
        <v>1</v>
      </c>
      <c r="T31" s="77">
        <v>3</v>
      </c>
      <c r="U31" s="77">
        <v>0</v>
      </c>
      <c r="V31" s="77">
        <v>1</v>
      </c>
      <c r="W31" s="77">
        <v>0</v>
      </c>
      <c r="X31" s="77">
        <v>0</v>
      </c>
      <c r="Y31" s="77">
        <v>0</v>
      </c>
      <c r="Z31" s="77">
        <v>1</v>
      </c>
      <c r="AA31" s="77">
        <v>1</v>
      </c>
      <c r="AB31" s="77">
        <v>0</v>
      </c>
      <c r="AC31" s="77">
        <v>0</v>
      </c>
      <c r="AD31" s="77">
        <v>0</v>
      </c>
      <c r="AE31" s="77">
        <v>0</v>
      </c>
      <c r="AF31" s="77">
        <v>0</v>
      </c>
      <c r="AG31" s="77">
        <v>0</v>
      </c>
      <c r="AH31" s="77">
        <v>12</v>
      </c>
      <c r="AI31" s="77">
        <v>1</v>
      </c>
      <c r="AJ31" s="77">
        <v>1</v>
      </c>
      <c r="AK31" s="77">
        <v>0.33300000000000002</v>
      </c>
      <c r="AL31" s="77">
        <v>0</v>
      </c>
      <c r="AM31" s="77">
        <v>0.33300000000000002</v>
      </c>
      <c r="AN31" s="77">
        <v>9</v>
      </c>
      <c r="AO31" s="77">
        <v>9</v>
      </c>
      <c r="AP31" s="77">
        <v>0</v>
      </c>
      <c r="AQ31" s="77">
        <v>1</v>
      </c>
      <c r="AR31" s="77">
        <v>12</v>
      </c>
    </row>
    <row r="32" spans="1:44" ht="12.75" customHeight="1" x14ac:dyDescent="0.2">
      <c r="A32" s="42" t="s">
        <v>460</v>
      </c>
      <c r="B32" s="77" t="s">
        <v>248</v>
      </c>
      <c r="C32" s="77">
        <v>6</v>
      </c>
      <c r="D32" s="77">
        <v>4</v>
      </c>
      <c r="E32" s="77">
        <v>3.54</v>
      </c>
      <c r="F32" s="77">
        <v>65</v>
      </c>
      <c r="G32" s="77">
        <v>0</v>
      </c>
      <c r="H32" s="77">
        <v>0</v>
      </c>
      <c r="I32" s="77">
        <v>0</v>
      </c>
      <c r="J32" s="77">
        <v>3</v>
      </c>
      <c r="K32" s="77">
        <v>6</v>
      </c>
      <c r="L32" s="77">
        <v>61</v>
      </c>
      <c r="M32" s="77">
        <v>61</v>
      </c>
      <c r="N32" s="77">
        <v>27</v>
      </c>
      <c r="O32" s="77">
        <v>24</v>
      </c>
      <c r="P32" s="77">
        <v>5</v>
      </c>
      <c r="Q32" s="77">
        <v>16</v>
      </c>
      <c r="R32" s="77">
        <v>0</v>
      </c>
      <c r="S32" s="77">
        <v>67</v>
      </c>
      <c r="T32" s="77">
        <v>259</v>
      </c>
      <c r="U32" s="77">
        <v>0.25600000000000001</v>
      </c>
      <c r="V32" s="77">
        <v>1.26</v>
      </c>
      <c r="W32" s="77">
        <v>3</v>
      </c>
      <c r="X32" s="77">
        <v>14</v>
      </c>
      <c r="Y32" s="77">
        <v>19</v>
      </c>
      <c r="Z32" s="77">
        <v>5</v>
      </c>
      <c r="AA32" s="77">
        <v>48</v>
      </c>
      <c r="AB32" s="77">
        <v>64</v>
      </c>
      <c r="AC32" s="77">
        <v>1</v>
      </c>
      <c r="AD32" s="77">
        <v>0</v>
      </c>
      <c r="AE32" s="77">
        <v>1</v>
      </c>
      <c r="AF32" s="77">
        <v>1</v>
      </c>
      <c r="AG32" s="77">
        <v>0</v>
      </c>
      <c r="AH32" s="77">
        <v>999</v>
      </c>
      <c r="AI32" s="77">
        <v>0.6</v>
      </c>
      <c r="AJ32" s="77">
        <v>0.75</v>
      </c>
      <c r="AK32" s="77">
        <v>0.31</v>
      </c>
      <c r="AL32" s="77">
        <v>0.35299999999999998</v>
      </c>
      <c r="AM32" s="77">
        <v>0.66300000000000003</v>
      </c>
      <c r="AN32" s="77">
        <v>9.89</v>
      </c>
      <c r="AO32" s="77">
        <v>2.36</v>
      </c>
      <c r="AP32" s="77">
        <v>9</v>
      </c>
      <c r="AQ32" s="77">
        <v>4.1900000000000004</v>
      </c>
      <c r="AR32" s="77">
        <v>16.38</v>
      </c>
    </row>
    <row r="33" spans="1:44" ht="12.75" customHeight="1" x14ac:dyDescent="0.2">
      <c r="A33" s="42" t="s">
        <v>744</v>
      </c>
      <c r="B33" s="77" t="s">
        <v>248</v>
      </c>
      <c r="C33" s="77">
        <v>2</v>
      </c>
      <c r="D33" s="77">
        <v>2</v>
      </c>
      <c r="E33" s="77">
        <v>2.65</v>
      </c>
      <c r="F33" s="77">
        <v>9</v>
      </c>
      <c r="G33" s="77">
        <v>9</v>
      </c>
      <c r="H33" s="77">
        <v>0</v>
      </c>
      <c r="I33" s="77">
        <v>0</v>
      </c>
      <c r="J33" s="77">
        <v>0</v>
      </c>
      <c r="K33" s="77">
        <v>0</v>
      </c>
      <c r="L33" s="77">
        <v>54.1</v>
      </c>
      <c r="M33" s="77">
        <v>55</v>
      </c>
      <c r="N33" s="77">
        <v>23</v>
      </c>
      <c r="O33" s="77">
        <v>16</v>
      </c>
      <c r="P33" s="77">
        <v>6</v>
      </c>
      <c r="Q33" s="77">
        <v>13</v>
      </c>
      <c r="R33" s="77">
        <v>0</v>
      </c>
      <c r="S33" s="77">
        <v>45</v>
      </c>
      <c r="T33" s="77">
        <v>229</v>
      </c>
      <c r="U33" s="77">
        <v>0.26600000000000001</v>
      </c>
      <c r="V33" s="77">
        <v>1.25</v>
      </c>
      <c r="W33" s="77">
        <v>3</v>
      </c>
      <c r="X33" s="77">
        <v>0</v>
      </c>
      <c r="Y33" s="77">
        <v>0</v>
      </c>
      <c r="Z33" s="77">
        <v>7</v>
      </c>
      <c r="AA33" s="77">
        <v>63</v>
      </c>
      <c r="AB33" s="77">
        <v>50</v>
      </c>
      <c r="AC33" s="77">
        <v>6</v>
      </c>
      <c r="AD33" s="77">
        <v>0</v>
      </c>
      <c r="AE33" s="77">
        <v>3</v>
      </c>
      <c r="AF33" s="77">
        <v>0</v>
      </c>
      <c r="AG33" s="77">
        <v>0</v>
      </c>
      <c r="AH33" s="77">
        <v>831</v>
      </c>
      <c r="AI33" s="77">
        <v>0.5</v>
      </c>
      <c r="AJ33" s="77">
        <v>1.26</v>
      </c>
      <c r="AK33" s="77">
        <v>0.316</v>
      </c>
      <c r="AL33" s="77">
        <v>0.38600000000000001</v>
      </c>
      <c r="AM33" s="77">
        <v>0.70199999999999996</v>
      </c>
      <c r="AN33" s="77">
        <v>7.45</v>
      </c>
      <c r="AO33" s="77">
        <v>2.15</v>
      </c>
      <c r="AP33" s="77">
        <v>9.11</v>
      </c>
      <c r="AQ33" s="77">
        <v>3.46</v>
      </c>
      <c r="AR33" s="77">
        <v>15.29</v>
      </c>
    </row>
    <row r="34" spans="1:44" ht="12.75" customHeight="1" x14ac:dyDescent="0.2">
      <c r="A34" s="42" t="s">
        <v>457</v>
      </c>
      <c r="B34" s="77" t="s">
        <v>248</v>
      </c>
      <c r="C34" s="77">
        <v>4</v>
      </c>
      <c r="D34" s="77">
        <v>5</v>
      </c>
      <c r="E34" s="77">
        <v>3.3</v>
      </c>
      <c r="F34" s="77">
        <v>45</v>
      </c>
      <c r="G34" s="77">
        <v>6</v>
      </c>
      <c r="H34" s="77">
        <v>0</v>
      </c>
      <c r="I34" s="77">
        <v>0</v>
      </c>
      <c r="J34" s="77">
        <v>0</v>
      </c>
      <c r="K34" s="77">
        <v>0</v>
      </c>
      <c r="L34" s="77">
        <v>87.1</v>
      </c>
      <c r="M34" s="77">
        <v>89</v>
      </c>
      <c r="N34" s="77">
        <v>38</v>
      </c>
      <c r="O34" s="77">
        <v>32</v>
      </c>
      <c r="P34" s="77">
        <v>5</v>
      </c>
      <c r="Q34" s="77">
        <v>39</v>
      </c>
      <c r="R34" s="77">
        <v>8</v>
      </c>
      <c r="S34" s="77">
        <v>44</v>
      </c>
      <c r="T34" s="77">
        <v>383</v>
      </c>
      <c r="U34" s="77">
        <v>0.26400000000000001</v>
      </c>
      <c r="V34" s="77">
        <v>1.47</v>
      </c>
      <c r="W34" s="77">
        <v>3</v>
      </c>
      <c r="X34" s="77">
        <v>13</v>
      </c>
      <c r="Y34" s="77">
        <v>4</v>
      </c>
      <c r="Z34" s="77">
        <v>13</v>
      </c>
      <c r="AA34" s="77">
        <v>133</v>
      </c>
      <c r="AB34" s="77">
        <v>75</v>
      </c>
      <c r="AC34" s="77">
        <v>5</v>
      </c>
      <c r="AD34" s="77">
        <v>0</v>
      </c>
      <c r="AE34" s="77">
        <v>13</v>
      </c>
      <c r="AF34" s="77">
        <v>3</v>
      </c>
      <c r="AG34" s="77">
        <v>0</v>
      </c>
      <c r="AH34" s="77">
        <v>1411</v>
      </c>
      <c r="AI34" s="77">
        <v>0.44400000000000001</v>
      </c>
      <c r="AJ34" s="77">
        <v>1.77</v>
      </c>
      <c r="AK34" s="77">
        <v>0.34300000000000003</v>
      </c>
      <c r="AL34" s="77">
        <v>0.371</v>
      </c>
      <c r="AM34" s="77">
        <v>0.71399999999999997</v>
      </c>
      <c r="AN34" s="77">
        <v>4.53</v>
      </c>
      <c r="AO34" s="77">
        <v>4.0199999999999996</v>
      </c>
      <c r="AP34" s="77">
        <v>9.17</v>
      </c>
      <c r="AQ34" s="77">
        <v>1.1299999999999999</v>
      </c>
      <c r="AR34" s="77">
        <v>16.16</v>
      </c>
    </row>
    <row r="35" spans="1:44" ht="12.75" customHeight="1" x14ac:dyDescent="0.2">
      <c r="A35" s="42" t="s">
        <v>588</v>
      </c>
      <c r="B35" s="77" t="s">
        <v>248</v>
      </c>
      <c r="C35" s="77">
        <v>12</v>
      </c>
      <c r="D35" s="77">
        <v>12</v>
      </c>
      <c r="E35" s="77">
        <v>3.57</v>
      </c>
      <c r="F35" s="77">
        <v>33</v>
      </c>
      <c r="G35" s="77">
        <v>33</v>
      </c>
      <c r="H35" s="77">
        <v>0</v>
      </c>
      <c r="I35" s="77">
        <v>0</v>
      </c>
      <c r="J35" s="77">
        <v>0</v>
      </c>
      <c r="K35" s="77">
        <v>0</v>
      </c>
      <c r="L35" s="77">
        <v>204.1</v>
      </c>
      <c r="M35" s="77">
        <v>215</v>
      </c>
      <c r="N35" s="77">
        <v>88</v>
      </c>
      <c r="O35" s="77">
        <v>81</v>
      </c>
      <c r="P35" s="77">
        <v>15</v>
      </c>
      <c r="Q35" s="77">
        <v>71</v>
      </c>
      <c r="R35" s="77">
        <v>4</v>
      </c>
      <c r="S35" s="77">
        <v>161</v>
      </c>
      <c r="T35" s="77">
        <v>876</v>
      </c>
      <c r="U35" s="77">
        <v>0.27300000000000002</v>
      </c>
      <c r="V35" s="77">
        <v>1.4</v>
      </c>
      <c r="W35" s="77">
        <v>1</v>
      </c>
      <c r="X35" s="77">
        <v>0</v>
      </c>
      <c r="Y35" s="77">
        <v>0</v>
      </c>
      <c r="Z35" s="77">
        <v>15</v>
      </c>
      <c r="AA35" s="77">
        <v>189</v>
      </c>
      <c r="AB35" s="77">
        <v>239</v>
      </c>
      <c r="AC35" s="77">
        <v>9</v>
      </c>
      <c r="AD35" s="77">
        <v>0</v>
      </c>
      <c r="AE35" s="77">
        <v>19</v>
      </c>
      <c r="AF35" s="77">
        <v>5</v>
      </c>
      <c r="AG35" s="77">
        <v>2</v>
      </c>
      <c r="AH35" s="77">
        <v>3394</v>
      </c>
      <c r="AI35" s="77">
        <v>0.5</v>
      </c>
      <c r="AJ35" s="77">
        <v>0.79</v>
      </c>
      <c r="AK35" s="77">
        <v>0.33200000000000002</v>
      </c>
      <c r="AL35" s="77">
        <v>0.39100000000000001</v>
      </c>
      <c r="AM35" s="77">
        <v>0.72299999999999998</v>
      </c>
      <c r="AN35" s="77">
        <v>7.09</v>
      </c>
      <c r="AO35" s="77">
        <v>3.13</v>
      </c>
      <c r="AP35" s="77">
        <v>9.4700000000000006</v>
      </c>
      <c r="AQ35" s="77">
        <v>2.27</v>
      </c>
      <c r="AR35" s="77">
        <v>16.61</v>
      </c>
    </row>
    <row r="36" spans="1:44" ht="12.75" customHeight="1" x14ac:dyDescent="0.2">
      <c r="A36" t="s">
        <v>1102</v>
      </c>
      <c r="B36" s="77" t="s">
        <v>248</v>
      </c>
      <c r="C36" s="77">
        <v>0</v>
      </c>
      <c r="D36" s="77">
        <v>0</v>
      </c>
      <c r="E36" s="77">
        <v>5.84</v>
      </c>
      <c r="F36" s="77">
        <v>16</v>
      </c>
      <c r="G36" s="77">
        <v>0</v>
      </c>
      <c r="H36" s="77">
        <v>0</v>
      </c>
      <c r="I36" s="77">
        <v>0</v>
      </c>
      <c r="J36" s="77">
        <v>0</v>
      </c>
      <c r="K36" s="77">
        <v>0</v>
      </c>
      <c r="L36" s="77">
        <v>12.1</v>
      </c>
      <c r="M36" s="77">
        <v>14</v>
      </c>
      <c r="N36" s="77">
        <v>8</v>
      </c>
      <c r="O36" s="77">
        <v>8</v>
      </c>
      <c r="P36" s="77">
        <v>1</v>
      </c>
      <c r="Q36" s="77">
        <v>9</v>
      </c>
      <c r="R36" s="77">
        <v>0</v>
      </c>
      <c r="S36" s="77">
        <v>18</v>
      </c>
      <c r="T36" s="77">
        <v>62</v>
      </c>
      <c r="U36" s="77">
        <v>0.28000000000000003</v>
      </c>
      <c r="V36" s="77">
        <v>1.86</v>
      </c>
      <c r="W36" s="77">
        <v>1</v>
      </c>
      <c r="X36" s="77">
        <v>4</v>
      </c>
      <c r="Y36" s="77">
        <v>0</v>
      </c>
      <c r="Z36" s="77">
        <v>1</v>
      </c>
      <c r="AA36" s="77">
        <v>9</v>
      </c>
      <c r="AB36" s="77">
        <v>11</v>
      </c>
      <c r="AC36" s="77">
        <v>3</v>
      </c>
      <c r="AD36" s="77">
        <v>0</v>
      </c>
      <c r="AE36" s="77">
        <v>1</v>
      </c>
      <c r="AF36" s="77">
        <v>0</v>
      </c>
      <c r="AG36" s="77">
        <v>0</v>
      </c>
      <c r="AH36" s="77">
        <v>277</v>
      </c>
      <c r="AI36" s="77" t="s">
        <v>342</v>
      </c>
      <c r="AJ36" s="77">
        <v>0.82</v>
      </c>
      <c r="AK36" s="77">
        <v>0.4</v>
      </c>
      <c r="AL36" s="77">
        <v>0.4</v>
      </c>
      <c r="AM36" s="77">
        <v>0.8</v>
      </c>
      <c r="AN36" s="77">
        <v>13.14</v>
      </c>
      <c r="AO36" s="77">
        <v>6.57</v>
      </c>
      <c r="AP36" s="77">
        <v>10.220000000000001</v>
      </c>
      <c r="AQ36" s="77">
        <v>2</v>
      </c>
      <c r="AR36" s="77">
        <v>22.46</v>
      </c>
    </row>
    <row r="37" spans="1:44" ht="12.75" customHeight="1" x14ac:dyDescent="0.2">
      <c r="A37" s="42" t="s">
        <v>458</v>
      </c>
      <c r="B37" s="77" t="s">
        <v>248</v>
      </c>
      <c r="C37" s="77">
        <v>0</v>
      </c>
      <c r="D37" s="77">
        <v>3</v>
      </c>
      <c r="E37" s="77">
        <v>1.61</v>
      </c>
      <c r="F37" s="77">
        <v>63</v>
      </c>
      <c r="G37" s="77">
        <v>0</v>
      </c>
      <c r="H37" s="77">
        <v>0</v>
      </c>
      <c r="I37" s="77">
        <v>0</v>
      </c>
      <c r="J37" s="77">
        <v>47</v>
      </c>
      <c r="K37" s="77">
        <v>51</v>
      </c>
      <c r="L37" s="77">
        <v>61.2</v>
      </c>
      <c r="M37" s="77">
        <v>30</v>
      </c>
      <c r="N37" s="77">
        <v>13</v>
      </c>
      <c r="O37" s="77">
        <v>11</v>
      </c>
      <c r="P37" s="77">
        <v>2</v>
      </c>
      <c r="Q37" s="77">
        <v>26</v>
      </c>
      <c r="R37" s="77">
        <v>0</v>
      </c>
      <c r="S37" s="77">
        <v>95</v>
      </c>
      <c r="T37" s="77">
        <v>244</v>
      </c>
      <c r="U37" s="77">
        <v>0.14199999999999999</v>
      </c>
      <c r="V37" s="77">
        <v>0.91</v>
      </c>
      <c r="W37" s="77">
        <v>2</v>
      </c>
      <c r="X37" s="77">
        <v>54</v>
      </c>
      <c r="Y37" s="77">
        <v>0</v>
      </c>
      <c r="Z37" s="77">
        <v>3</v>
      </c>
      <c r="AA37" s="77">
        <v>41</v>
      </c>
      <c r="AB37" s="77">
        <v>49</v>
      </c>
      <c r="AC37" s="77">
        <v>6</v>
      </c>
      <c r="AD37" s="77">
        <v>0</v>
      </c>
      <c r="AE37" s="77">
        <v>5</v>
      </c>
      <c r="AF37" s="77">
        <v>1</v>
      </c>
      <c r="AG37" s="77">
        <v>0</v>
      </c>
      <c r="AH37" s="77">
        <v>1047</v>
      </c>
      <c r="AI37" s="77">
        <v>0</v>
      </c>
      <c r="AJ37" s="77">
        <v>0.84</v>
      </c>
      <c r="AK37" s="77">
        <v>0.24199999999999999</v>
      </c>
      <c r="AL37" s="77">
        <v>0.189</v>
      </c>
      <c r="AM37" s="77">
        <v>0.43</v>
      </c>
      <c r="AN37" s="77">
        <v>13.86</v>
      </c>
      <c r="AO37" s="77">
        <v>3.79</v>
      </c>
      <c r="AP37" s="77">
        <v>4.38</v>
      </c>
      <c r="AQ37" s="77">
        <v>3.65</v>
      </c>
      <c r="AR37" s="77">
        <v>16.98</v>
      </c>
    </row>
    <row r="38" spans="1:44" ht="12.75" customHeight="1" x14ac:dyDescent="0.2">
      <c r="A38" s="42" t="s">
        <v>465</v>
      </c>
      <c r="B38" s="77" t="s">
        <v>248</v>
      </c>
      <c r="C38" s="77">
        <v>6</v>
      </c>
      <c r="D38" s="77">
        <v>12</v>
      </c>
      <c r="E38" s="77">
        <v>4.7699999999999996</v>
      </c>
      <c r="F38" s="77">
        <v>25</v>
      </c>
      <c r="G38" s="77">
        <v>25</v>
      </c>
      <c r="H38" s="77">
        <v>0</v>
      </c>
      <c r="I38" s="77">
        <v>0</v>
      </c>
      <c r="J38" s="77">
        <v>0</v>
      </c>
      <c r="K38" s="77">
        <v>0</v>
      </c>
      <c r="L38" s="77">
        <v>145.1</v>
      </c>
      <c r="M38" s="77">
        <v>165</v>
      </c>
      <c r="N38" s="77">
        <v>77</v>
      </c>
      <c r="O38" s="77">
        <v>77</v>
      </c>
      <c r="P38" s="77">
        <v>21</v>
      </c>
      <c r="Q38" s="77">
        <v>44</v>
      </c>
      <c r="R38" s="77">
        <v>2</v>
      </c>
      <c r="S38" s="77">
        <v>120</v>
      </c>
      <c r="T38" s="77">
        <v>637</v>
      </c>
      <c r="U38" s="77">
        <v>0.28499999999999998</v>
      </c>
      <c r="V38" s="77">
        <v>1.44</v>
      </c>
      <c r="W38" s="77">
        <v>6</v>
      </c>
      <c r="X38" s="77">
        <v>0</v>
      </c>
      <c r="Y38" s="77">
        <v>0</v>
      </c>
      <c r="Z38" s="77">
        <v>12</v>
      </c>
      <c r="AA38" s="77">
        <v>149</v>
      </c>
      <c r="AB38" s="77">
        <v>153</v>
      </c>
      <c r="AC38" s="77">
        <v>5</v>
      </c>
      <c r="AD38" s="77">
        <v>0</v>
      </c>
      <c r="AE38" s="77">
        <v>9</v>
      </c>
      <c r="AF38" s="77">
        <v>1</v>
      </c>
      <c r="AG38" s="77">
        <v>1</v>
      </c>
      <c r="AH38" s="77">
        <v>2424</v>
      </c>
      <c r="AI38" s="77">
        <v>0.33300000000000002</v>
      </c>
      <c r="AJ38" s="77">
        <v>0.97</v>
      </c>
      <c r="AK38" s="77">
        <v>0.34100000000000003</v>
      </c>
      <c r="AL38" s="77">
        <v>0.45800000000000002</v>
      </c>
      <c r="AM38" s="77">
        <v>0.79800000000000004</v>
      </c>
      <c r="AN38" s="77">
        <v>7.43</v>
      </c>
      <c r="AO38" s="77">
        <v>2.72</v>
      </c>
      <c r="AP38" s="77">
        <v>10.220000000000001</v>
      </c>
      <c r="AQ38" s="77">
        <v>2.73</v>
      </c>
      <c r="AR38" s="77">
        <v>16.68</v>
      </c>
    </row>
    <row r="39" spans="1:44" ht="12.75" customHeight="1" x14ac:dyDescent="0.2">
      <c r="A39" s="42" t="s">
        <v>482</v>
      </c>
      <c r="B39" s="77" t="s">
        <v>248</v>
      </c>
      <c r="C39" s="77">
        <v>0</v>
      </c>
      <c r="D39" s="77">
        <v>0</v>
      </c>
      <c r="E39" s="77">
        <v>2.2200000000000002</v>
      </c>
      <c r="F39" s="77">
        <v>22</v>
      </c>
      <c r="G39" s="77">
        <v>1</v>
      </c>
      <c r="H39" s="77">
        <v>0</v>
      </c>
      <c r="I39" s="77">
        <v>0</v>
      </c>
      <c r="J39" s="77">
        <v>0</v>
      </c>
      <c r="K39" s="77">
        <v>0</v>
      </c>
      <c r="L39" s="77">
        <v>24.1</v>
      </c>
      <c r="M39" s="77">
        <v>21</v>
      </c>
      <c r="N39" s="77">
        <v>6</v>
      </c>
      <c r="O39" s="77">
        <v>6</v>
      </c>
      <c r="P39" s="77">
        <v>0</v>
      </c>
      <c r="Q39" s="77">
        <v>4</v>
      </c>
      <c r="R39" s="77">
        <v>1</v>
      </c>
      <c r="S39" s="77">
        <v>16</v>
      </c>
      <c r="T39" s="77">
        <v>96</v>
      </c>
      <c r="U39" s="77">
        <v>0.23300000000000001</v>
      </c>
      <c r="V39" s="77">
        <v>1.03</v>
      </c>
      <c r="W39" s="77">
        <v>0</v>
      </c>
      <c r="X39" s="77">
        <v>8</v>
      </c>
      <c r="Y39" s="77">
        <v>1</v>
      </c>
      <c r="Z39" s="77">
        <v>2</v>
      </c>
      <c r="AA39" s="77">
        <v>24</v>
      </c>
      <c r="AB39" s="77">
        <v>31</v>
      </c>
      <c r="AC39" s="77">
        <v>0</v>
      </c>
      <c r="AD39" s="77">
        <v>0</v>
      </c>
      <c r="AE39" s="77">
        <v>1</v>
      </c>
      <c r="AF39" s="77">
        <v>0</v>
      </c>
      <c r="AG39" s="77">
        <v>0</v>
      </c>
      <c r="AH39" s="77">
        <v>363</v>
      </c>
      <c r="AI39" s="77" t="s">
        <v>342</v>
      </c>
      <c r="AJ39" s="77">
        <v>0.77</v>
      </c>
      <c r="AK39" s="77">
        <v>0.26600000000000001</v>
      </c>
      <c r="AL39" s="77">
        <v>0.25600000000000001</v>
      </c>
      <c r="AM39" s="77">
        <v>0.52200000000000002</v>
      </c>
      <c r="AN39" s="77">
        <v>5.92</v>
      </c>
      <c r="AO39" s="77">
        <v>1.48</v>
      </c>
      <c r="AP39" s="77">
        <v>7.77</v>
      </c>
      <c r="AQ39" s="77">
        <v>4</v>
      </c>
      <c r="AR39" s="77">
        <v>14.92</v>
      </c>
    </row>
    <row r="40" spans="1:44" ht="12.75" customHeight="1" x14ac:dyDescent="0.2">
      <c r="A40" s="42" t="s">
        <v>806</v>
      </c>
      <c r="B40" s="77" t="s">
        <v>248</v>
      </c>
      <c r="C40" s="77">
        <v>14</v>
      </c>
      <c r="D40" s="77">
        <v>10</v>
      </c>
      <c r="E40" s="77">
        <v>3.95</v>
      </c>
      <c r="F40" s="77">
        <v>31</v>
      </c>
      <c r="G40" s="77">
        <v>31</v>
      </c>
      <c r="H40" s="77">
        <v>0</v>
      </c>
      <c r="I40" s="77">
        <v>0</v>
      </c>
      <c r="J40" s="77">
        <v>0</v>
      </c>
      <c r="K40" s="77">
        <v>0</v>
      </c>
      <c r="L40" s="77">
        <v>196</v>
      </c>
      <c r="M40" s="77">
        <v>193</v>
      </c>
      <c r="N40" s="77">
        <v>90</v>
      </c>
      <c r="O40" s="77">
        <v>86</v>
      </c>
      <c r="P40" s="77">
        <v>16</v>
      </c>
      <c r="Q40" s="77">
        <v>63</v>
      </c>
      <c r="R40" s="77">
        <v>4</v>
      </c>
      <c r="S40" s="77">
        <v>179</v>
      </c>
      <c r="T40" s="77">
        <v>817</v>
      </c>
      <c r="U40" s="77">
        <v>0.26600000000000001</v>
      </c>
      <c r="V40" s="77">
        <v>1.31</v>
      </c>
      <c r="W40" s="77">
        <v>4</v>
      </c>
      <c r="X40" s="77">
        <v>0</v>
      </c>
      <c r="Y40" s="77">
        <v>0</v>
      </c>
      <c r="Z40" s="77">
        <v>19</v>
      </c>
      <c r="AA40" s="77">
        <v>193</v>
      </c>
      <c r="AB40" s="77">
        <v>185</v>
      </c>
      <c r="AC40" s="77">
        <v>9</v>
      </c>
      <c r="AD40" s="77">
        <v>0</v>
      </c>
      <c r="AE40" s="77">
        <v>7</v>
      </c>
      <c r="AF40" s="77">
        <v>6</v>
      </c>
      <c r="AG40" s="77">
        <v>1</v>
      </c>
      <c r="AH40" s="77">
        <v>2987</v>
      </c>
      <c r="AI40" s="77">
        <v>0.58299999999999996</v>
      </c>
      <c r="AJ40" s="77">
        <v>1.04</v>
      </c>
      <c r="AK40" s="77">
        <v>0.32300000000000001</v>
      </c>
      <c r="AL40" s="77">
        <v>0.40100000000000002</v>
      </c>
      <c r="AM40" s="77">
        <v>0.72399999999999998</v>
      </c>
      <c r="AN40" s="77">
        <v>8.2200000000000006</v>
      </c>
      <c r="AO40" s="77">
        <v>2.89</v>
      </c>
      <c r="AP40" s="77">
        <v>8.86</v>
      </c>
      <c r="AQ40" s="77">
        <v>2.84</v>
      </c>
      <c r="AR40" s="77">
        <v>15.24</v>
      </c>
    </row>
    <row r="41" spans="1:44" ht="12.75" customHeight="1" x14ac:dyDescent="0.2">
      <c r="A41" t="s">
        <v>1103</v>
      </c>
      <c r="B41" s="77" t="s">
        <v>248</v>
      </c>
      <c r="C41" s="77">
        <v>0</v>
      </c>
      <c r="D41" s="77">
        <v>1</v>
      </c>
      <c r="E41" s="77">
        <v>7.64</v>
      </c>
      <c r="F41" s="77">
        <v>15</v>
      </c>
      <c r="G41" s="77">
        <v>0</v>
      </c>
      <c r="H41" s="77">
        <v>0</v>
      </c>
      <c r="I41" s="77">
        <v>0</v>
      </c>
      <c r="J41" s="77">
        <v>0</v>
      </c>
      <c r="K41" s="77">
        <v>1</v>
      </c>
      <c r="L41" s="77">
        <v>17.2</v>
      </c>
      <c r="M41" s="77">
        <v>23</v>
      </c>
      <c r="N41" s="77">
        <v>16</v>
      </c>
      <c r="O41" s="77">
        <v>15</v>
      </c>
      <c r="P41" s="77">
        <v>2</v>
      </c>
      <c r="Q41" s="77">
        <v>6</v>
      </c>
      <c r="R41" s="77">
        <v>1</v>
      </c>
      <c r="S41" s="77">
        <v>8</v>
      </c>
      <c r="T41" s="77">
        <v>81</v>
      </c>
      <c r="U41" s="77">
        <v>0.32900000000000001</v>
      </c>
      <c r="V41" s="77">
        <v>1.64</v>
      </c>
      <c r="W41" s="77">
        <v>1</v>
      </c>
      <c r="X41" s="77">
        <v>8</v>
      </c>
      <c r="Y41" s="77">
        <v>0</v>
      </c>
      <c r="Z41" s="77">
        <v>2</v>
      </c>
      <c r="AA41" s="77">
        <v>20</v>
      </c>
      <c r="AB41" s="77">
        <v>23</v>
      </c>
      <c r="AC41" s="77">
        <v>3</v>
      </c>
      <c r="AD41" s="77">
        <v>0</v>
      </c>
      <c r="AE41" s="77">
        <v>3</v>
      </c>
      <c r="AF41" s="77">
        <v>0</v>
      </c>
      <c r="AG41" s="77">
        <v>0</v>
      </c>
      <c r="AH41" s="77">
        <v>304</v>
      </c>
      <c r="AI41" s="77">
        <v>0</v>
      </c>
      <c r="AJ41" s="77">
        <v>0.87</v>
      </c>
      <c r="AK41" s="77">
        <v>0.38</v>
      </c>
      <c r="AL41" s="77">
        <v>0.51400000000000001</v>
      </c>
      <c r="AM41" s="77">
        <v>0.89400000000000002</v>
      </c>
      <c r="AN41" s="77">
        <v>4.08</v>
      </c>
      <c r="AO41" s="77">
        <v>3.06</v>
      </c>
      <c r="AP41" s="77">
        <v>11.72</v>
      </c>
      <c r="AQ41" s="77">
        <v>1.33</v>
      </c>
      <c r="AR41" s="77">
        <v>17.21</v>
      </c>
    </row>
    <row r="42" spans="1:44" ht="12.75" customHeight="1" x14ac:dyDescent="0.2">
      <c r="A42" t="s">
        <v>1099</v>
      </c>
      <c r="B42" s="77" t="s">
        <v>248</v>
      </c>
      <c r="C42" s="77">
        <v>0</v>
      </c>
      <c r="D42" s="77">
        <v>0</v>
      </c>
      <c r="E42" s="77">
        <v>0.73</v>
      </c>
      <c r="F42" s="77">
        <v>15</v>
      </c>
      <c r="G42" s="77">
        <v>0</v>
      </c>
      <c r="H42" s="77">
        <v>0</v>
      </c>
      <c r="I42" s="77">
        <v>0</v>
      </c>
      <c r="J42" s="77">
        <v>0</v>
      </c>
      <c r="K42" s="77">
        <v>0</v>
      </c>
      <c r="L42" s="77">
        <v>12.1</v>
      </c>
      <c r="M42" s="77">
        <v>10</v>
      </c>
      <c r="N42" s="77">
        <v>1</v>
      </c>
      <c r="O42" s="77">
        <v>1</v>
      </c>
      <c r="P42" s="77">
        <v>0</v>
      </c>
      <c r="Q42" s="77">
        <v>3</v>
      </c>
      <c r="R42" s="77">
        <v>0</v>
      </c>
      <c r="S42" s="77">
        <v>15</v>
      </c>
      <c r="T42" s="77">
        <v>50</v>
      </c>
      <c r="U42" s="77">
        <v>0.217</v>
      </c>
      <c r="V42" s="77">
        <v>1.05</v>
      </c>
      <c r="W42" s="77">
        <v>0</v>
      </c>
      <c r="X42" s="77">
        <v>4</v>
      </c>
      <c r="Y42" s="77">
        <v>2</v>
      </c>
      <c r="Z42" s="77">
        <v>0</v>
      </c>
      <c r="AA42" s="77">
        <v>11</v>
      </c>
      <c r="AB42" s="77">
        <v>11</v>
      </c>
      <c r="AC42" s="77">
        <v>1</v>
      </c>
      <c r="AD42" s="77">
        <v>0</v>
      </c>
      <c r="AE42" s="77">
        <v>1</v>
      </c>
      <c r="AF42" s="77">
        <v>1</v>
      </c>
      <c r="AG42" s="77">
        <v>1</v>
      </c>
      <c r="AH42" s="77">
        <v>204</v>
      </c>
      <c r="AI42" s="77" t="s">
        <v>342</v>
      </c>
      <c r="AJ42" s="77">
        <v>1</v>
      </c>
      <c r="AK42" s="77">
        <v>0.26500000000000001</v>
      </c>
      <c r="AL42" s="77">
        <v>0.26100000000000001</v>
      </c>
      <c r="AM42" s="77">
        <v>0.52600000000000002</v>
      </c>
      <c r="AN42" s="77">
        <v>10.95</v>
      </c>
      <c r="AO42" s="77">
        <v>2.19</v>
      </c>
      <c r="AP42" s="77">
        <v>7.3</v>
      </c>
      <c r="AQ42" s="77">
        <v>5</v>
      </c>
      <c r="AR42" s="77">
        <v>16.54</v>
      </c>
    </row>
    <row r="43" spans="1:44" ht="12.75" customHeight="1" x14ac:dyDescent="0.2">
      <c r="A43" s="42" t="s">
        <v>1100</v>
      </c>
      <c r="B43" s="77" t="s">
        <v>248</v>
      </c>
      <c r="C43" s="77">
        <v>1</v>
      </c>
      <c r="D43" s="77">
        <v>2</v>
      </c>
      <c r="E43" s="77">
        <v>2.91</v>
      </c>
      <c r="F43" s="77">
        <v>26</v>
      </c>
      <c r="G43" s="77">
        <v>0</v>
      </c>
      <c r="H43" s="77">
        <v>0</v>
      </c>
      <c r="I43" s="77">
        <v>0</v>
      </c>
      <c r="J43" s="77">
        <v>1</v>
      </c>
      <c r="K43" s="77">
        <v>1</v>
      </c>
      <c r="L43" s="77">
        <v>21.2</v>
      </c>
      <c r="M43" s="77">
        <v>15</v>
      </c>
      <c r="N43" s="77">
        <v>8</v>
      </c>
      <c r="O43" s="77">
        <v>7</v>
      </c>
      <c r="P43" s="77">
        <v>1</v>
      </c>
      <c r="Q43" s="77">
        <v>11</v>
      </c>
      <c r="R43" s="77">
        <v>1</v>
      </c>
      <c r="S43" s="77">
        <v>23</v>
      </c>
      <c r="T43" s="77">
        <v>89</v>
      </c>
      <c r="U43" s="77">
        <v>0.19700000000000001</v>
      </c>
      <c r="V43" s="77">
        <v>1.2</v>
      </c>
      <c r="W43" s="77">
        <v>0</v>
      </c>
      <c r="X43" s="77">
        <v>6</v>
      </c>
      <c r="Y43" s="77">
        <v>9</v>
      </c>
      <c r="Z43" s="77">
        <v>3</v>
      </c>
      <c r="AA43" s="77">
        <v>24</v>
      </c>
      <c r="AB43" s="77">
        <v>16</v>
      </c>
      <c r="AC43" s="77">
        <v>1</v>
      </c>
      <c r="AD43" s="77">
        <v>0</v>
      </c>
      <c r="AE43" s="77">
        <v>0</v>
      </c>
      <c r="AF43" s="77">
        <v>0</v>
      </c>
      <c r="AG43" s="77">
        <v>0</v>
      </c>
      <c r="AH43" s="77">
        <v>369</v>
      </c>
      <c r="AI43" s="77">
        <v>0.33300000000000002</v>
      </c>
      <c r="AJ43" s="77">
        <v>1.5</v>
      </c>
      <c r="AK43" s="77">
        <v>0.29499999999999998</v>
      </c>
      <c r="AL43" s="77">
        <v>0.30299999999999999</v>
      </c>
      <c r="AM43" s="77">
        <v>0.59799999999999998</v>
      </c>
      <c r="AN43" s="77">
        <v>9.5500000000000007</v>
      </c>
      <c r="AO43" s="77">
        <v>4.57</v>
      </c>
      <c r="AP43" s="77">
        <v>6.23</v>
      </c>
      <c r="AQ43" s="77">
        <v>2.09</v>
      </c>
      <c r="AR43" s="77">
        <v>17.03</v>
      </c>
    </row>
    <row r="44" spans="1:44" ht="12.75" customHeight="1" x14ac:dyDescent="0.2">
      <c r="A44" s="42" t="s">
        <v>464</v>
      </c>
      <c r="B44" s="77" t="s">
        <v>248</v>
      </c>
      <c r="C44" s="77">
        <v>14</v>
      </c>
      <c r="D44" s="77">
        <v>13</v>
      </c>
      <c r="E44" s="77">
        <v>2.89</v>
      </c>
      <c r="F44" s="77">
        <v>33</v>
      </c>
      <c r="G44" s="77">
        <v>33</v>
      </c>
      <c r="H44" s="77">
        <v>4</v>
      </c>
      <c r="I44" s="77">
        <v>2</v>
      </c>
      <c r="J44" s="77">
        <v>0</v>
      </c>
      <c r="K44" s="77">
        <v>0</v>
      </c>
      <c r="L44" s="77">
        <v>221</v>
      </c>
      <c r="M44" s="77">
        <v>188</v>
      </c>
      <c r="N44" s="77">
        <v>82</v>
      </c>
      <c r="O44" s="77">
        <v>71</v>
      </c>
      <c r="P44" s="77">
        <v>22</v>
      </c>
      <c r="Q44" s="77">
        <v>51</v>
      </c>
      <c r="R44" s="77">
        <v>4</v>
      </c>
      <c r="S44" s="77">
        <v>186</v>
      </c>
      <c r="T44" s="77">
        <v>884</v>
      </c>
      <c r="U44" s="77">
        <v>0.23200000000000001</v>
      </c>
      <c r="V44" s="77">
        <v>1.08</v>
      </c>
      <c r="W44" s="77">
        <v>4</v>
      </c>
      <c r="X44" s="77">
        <v>0</v>
      </c>
      <c r="Y44" s="77">
        <v>0</v>
      </c>
      <c r="Z44" s="77">
        <v>13</v>
      </c>
      <c r="AA44" s="77">
        <v>180</v>
      </c>
      <c r="AB44" s="77">
        <v>275</v>
      </c>
      <c r="AC44" s="77">
        <v>1</v>
      </c>
      <c r="AD44" s="77">
        <v>1</v>
      </c>
      <c r="AE44" s="77">
        <v>14</v>
      </c>
      <c r="AF44" s="77">
        <v>5</v>
      </c>
      <c r="AG44" s="77">
        <v>6</v>
      </c>
      <c r="AH44" s="77">
        <v>3271</v>
      </c>
      <c r="AI44" s="77">
        <v>0.51900000000000002</v>
      </c>
      <c r="AJ44" s="77">
        <v>0.65</v>
      </c>
      <c r="AK44" s="77">
        <v>0.27900000000000003</v>
      </c>
      <c r="AL44" s="77">
        <v>0.36</v>
      </c>
      <c r="AM44" s="77">
        <v>0.63900000000000001</v>
      </c>
      <c r="AN44" s="77">
        <v>7.57</v>
      </c>
      <c r="AO44" s="77">
        <v>2.08</v>
      </c>
      <c r="AP44" s="77">
        <v>7.66</v>
      </c>
      <c r="AQ44" s="77">
        <v>3.65</v>
      </c>
      <c r="AR44" s="77">
        <v>14.8</v>
      </c>
    </row>
    <row r="45" spans="1:44" ht="12.75" customHeight="1" x14ac:dyDescent="0.2">
      <c r="A45" s="42" t="s">
        <v>1101</v>
      </c>
      <c r="B45" s="77" t="s">
        <v>248</v>
      </c>
      <c r="C45" s="77">
        <v>1</v>
      </c>
      <c r="D45" s="77">
        <v>2</v>
      </c>
      <c r="E45" s="77">
        <v>4.22</v>
      </c>
      <c r="F45" s="77">
        <v>16</v>
      </c>
      <c r="G45" s="77">
        <v>0</v>
      </c>
      <c r="H45" s="77">
        <v>0</v>
      </c>
      <c r="I45" s="77">
        <v>0</v>
      </c>
      <c r="J45" s="77">
        <v>0</v>
      </c>
      <c r="K45" s="77">
        <v>0</v>
      </c>
      <c r="L45" s="77">
        <v>10.199999999999999</v>
      </c>
      <c r="M45" s="77">
        <v>10</v>
      </c>
      <c r="N45" s="77">
        <v>5</v>
      </c>
      <c r="O45" s="77">
        <v>5</v>
      </c>
      <c r="P45" s="77">
        <v>0</v>
      </c>
      <c r="Q45" s="77">
        <v>6</v>
      </c>
      <c r="R45" s="77">
        <v>1</v>
      </c>
      <c r="S45" s="77">
        <v>13</v>
      </c>
      <c r="T45" s="77">
        <v>48</v>
      </c>
      <c r="U45" s="77">
        <v>0.25</v>
      </c>
      <c r="V45" s="77">
        <v>1.5</v>
      </c>
      <c r="W45" s="77">
        <v>0</v>
      </c>
      <c r="X45" s="77">
        <v>4</v>
      </c>
      <c r="Y45" s="77">
        <v>3</v>
      </c>
      <c r="Z45" s="77">
        <v>0</v>
      </c>
      <c r="AA45" s="77">
        <v>8</v>
      </c>
      <c r="AB45" s="77">
        <v>11</v>
      </c>
      <c r="AC45" s="77">
        <v>1</v>
      </c>
      <c r="AD45" s="77">
        <v>0</v>
      </c>
      <c r="AE45" s="77">
        <v>1</v>
      </c>
      <c r="AF45" s="77">
        <v>0</v>
      </c>
      <c r="AG45" s="77">
        <v>1</v>
      </c>
      <c r="AH45" s="77">
        <v>204</v>
      </c>
      <c r="AI45" s="77">
        <v>0.33300000000000002</v>
      </c>
      <c r="AJ45" s="77">
        <v>0.73</v>
      </c>
      <c r="AK45" s="77">
        <v>0.34</v>
      </c>
      <c r="AL45" s="77">
        <v>0.27500000000000002</v>
      </c>
      <c r="AM45" s="77">
        <v>0.61499999999999999</v>
      </c>
      <c r="AN45" s="77">
        <v>10.97</v>
      </c>
      <c r="AO45" s="77">
        <v>5.0599999999999996</v>
      </c>
      <c r="AP45" s="77">
        <v>8.44</v>
      </c>
      <c r="AQ45" s="77">
        <v>2.17</v>
      </c>
      <c r="AR45" s="77">
        <v>19.12</v>
      </c>
    </row>
    <row r="46" spans="1:44" ht="12.75" customHeight="1" x14ac:dyDescent="0.2">
      <c r="A46" s="42" t="s">
        <v>462</v>
      </c>
      <c r="B46" s="77" t="s">
        <v>248</v>
      </c>
      <c r="C46" s="77">
        <v>3</v>
      </c>
      <c r="D46" s="77">
        <v>3</v>
      </c>
      <c r="E46" s="77">
        <v>2.63</v>
      </c>
      <c r="F46" s="77">
        <v>61</v>
      </c>
      <c r="G46" s="77">
        <v>0</v>
      </c>
      <c r="H46" s="77">
        <v>0</v>
      </c>
      <c r="I46" s="77">
        <v>0</v>
      </c>
      <c r="J46" s="77">
        <v>0</v>
      </c>
      <c r="K46" s="77">
        <v>1</v>
      </c>
      <c r="L46" s="77">
        <v>54.2</v>
      </c>
      <c r="M46" s="77">
        <v>46</v>
      </c>
      <c r="N46" s="77">
        <v>18</v>
      </c>
      <c r="O46" s="77">
        <v>16</v>
      </c>
      <c r="P46" s="77">
        <v>5</v>
      </c>
      <c r="Q46" s="77">
        <v>13</v>
      </c>
      <c r="R46" s="77">
        <v>1</v>
      </c>
      <c r="S46" s="77">
        <v>50</v>
      </c>
      <c r="T46" s="77">
        <v>218</v>
      </c>
      <c r="U46" s="77">
        <v>0.22800000000000001</v>
      </c>
      <c r="V46" s="77">
        <v>1.08</v>
      </c>
      <c r="W46" s="77">
        <v>0</v>
      </c>
      <c r="X46" s="77">
        <v>17</v>
      </c>
      <c r="Y46" s="77">
        <v>13</v>
      </c>
      <c r="Z46" s="77">
        <v>7</v>
      </c>
      <c r="AA46" s="77">
        <v>55</v>
      </c>
      <c r="AB46" s="77">
        <v>54</v>
      </c>
      <c r="AC46" s="77">
        <v>5</v>
      </c>
      <c r="AD46" s="77">
        <v>0</v>
      </c>
      <c r="AE46" s="77">
        <v>1</v>
      </c>
      <c r="AF46" s="77">
        <v>0</v>
      </c>
      <c r="AG46" s="77">
        <v>0</v>
      </c>
      <c r="AH46" s="77">
        <v>899</v>
      </c>
      <c r="AI46" s="77">
        <v>0.5</v>
      </c>
      <c r="AJ46" s="77">
        <v>1.02</v>
      </c>
      <c r="AK46" s="77">
        <v>0.27100000000000002</v>
      </c>
      <c r="AL46" s="77">
        <v>0.36099999999999999</v>
      </c>
      <c r="AM46" s="77">
        <v>0.63200000000000001</v>
      </c>
      <c r="AN46" s="77">
        <v>8.23</v>
      </c>
      <c r="AO46" s="77">
        <v>2.14</v>
      </c>
      <c r="AP46" s="77">
        <v>7.57</v>
      </c>
      <c r="AQ46" s="77">
        <v>3.85</v>
      </c>
      <c r="AR46" s="77">
        <v>16.45</v>
      </c>
    </row>
    <row r="47" spans="1:44" ht="12.75" customHeight="1" x14ac:dyDescent="0.2">
      <c r="A47" s="42" t="s">
        <v>466</v>
      </c>
      <c r="B47" s="77" t="s">
        <v>248</v>
      </c>
      <c r="C47" s="77">
        <v>0</v>
      </c>
      <c r="D47" s="77">
        <v>2</v>
      </c>
      <c r="E47" s="77">
        <v>2.88</v>
      </c>
      <c r="F47" s="77">
        <v>58</v>
      </c>
      <c r="G47" s="77">
        <v>0</v>
      </c>
      <c r="H47" s="77">
        <v>0</v>
      </c>
      <c r="I47" s="77">
        <v>0</v>
      </c>
      <c r="J47" s="77">
        <v>3</v>
      </c>
      <c r="K47" s="77">
        <v>5</v>
      </c>
      <c r="L47" s="77">
        <v>50</v>
      </c>
      <c r="M47" s="77">
        <v>33</v>
      </c>
      <c r="N47" s="77">
        <v>17</v>
      </c>
      <c r="O47" s="77">
        <v>16</v>
      </c>
      <c r="P47" s="77">
        <v>2</v>
      </c>
      <c r="Q47" s="77">
        <v>27</v>
      </c>
      <c r="R47" s="77">
        <v>1</v>
      </c>
      <c r="S47" s="77">
        <v>62</v>
      </c>
      <c r="T47" s="77">
        <v>205</v>
      </c>
      <c r="U47" s="77">
        <v>0.186</v>
      </c>
      <c r="V47" s="77">
        <v>1.2</v>
      </c>
      <c r="W47" s="77">
        <v>0</v>
      </c>
      <c r="X47" s="77">
        <v>8</v>
      </c>
      <c r="Y47" s="77">
        <v>20</v>
      </c>
      <c r="Z47" s="77">
        <v>2</v>
      </c>
      <c r="AA47" s="77">
        <v>38</v>
      </c>
      <c r="AB47" s="77">
        <v>45</v>
      </c>
      <c r="AC47" s="77">
        <v>9</v>
      </c>
      <c r="AD47" s="77">
        <v>0</v>
      </c>
      <c r="AE47" s="77">
        <v>8</v>
      </c>
      <c r="AF47" s="77">
        <v>1</v>
      </c>
      <c r="AG47" s="77">
        <v>0</v>
      </c>
      <c r="AH47" s="77">
        <v>867</v>
      </c>
      <c r="AI47" s="77">
        <v>0</v>
      </c>
      <c r="AJ47" s="77">
        <v>0.84</v>
      </c>
      <c r="AK47" s="77">
        <v>0.29299999999999998</v>
      </c>
      <c r="AL47" s="77">
        <v>0.249</v>
      </c>
      <c r="AM47" s="77">
        <v>0.54100000000000004</v>
      </c>
      <c r="AN47" s="77">
        <v>11.16</v>
      </c>
      <c r="AO47" s="77">
        <v>4.8600000000000003</v>
      </c>
      <c r="AP47" s="77">
        <v>5.94</v>
      </c>
      <c r="AQ47" s="77">
        <v>2.2999999999999998</v>
      </c>
      <c r="AR47" s="77">
        <v>17.34</v>
      </c>
    </row>
    <row r="48" spans="1:44" ht="12.75" customHeight="1" x14ac:dyDescent="0.2">
      <c r="A48" s="42" t="s">
        <v>463</v>
      </c>
      <c r="B48" s="77" t="s">
        <v>248</v>
      </c>
      <c r="C48" s="77">
        <v>11</v>
      </c>
      <c r="D48" s="77">
        <v>11</v>
      </c>
      <c r="E48" s="77">
        <v>2.78</v>
      </c>
      <c r="F48" s="77">
        <v>35</v>
      </c>
      <c r="G48" s="77">
        <v>24</v>
      </c>
      <c r="H48" s="77">
        <v>1</v>
      </c>
      <c r="I48" s="77">
        <v>0</v>
      </c>
      <c r="J48" s="77">
        <v>0</v>
      </c>
      <c r="K48" s="77">
        <v>0</v>
      </c>
      <c r="L48" s="77">
        <v>171.2</v>
      </c>
      <c r="M48" s="77">
        <v>151</v>
      </c>
      <c r="N48" s="77">
        <v>58</v>
      </c>
      <c r="O48" s="77">
        <v>53</v>
      </c>
      <c r="P48" s="77">
        <v>16</v>
      </c>
      <c r="Q48" s="77">
        <v>45</v>
      </c>
      <c r="R48" s="77">
        <v>1</v>
      </c>
      <c r="S48" s="77">
        <v>170</v>
      </c>
      <c r="T48" s="77">
        <v>694</v>
      </c>
      <c r="U48" s="77">
        <v>0.23899999999999999</v>
      </c>
      <c r="V48" s="77">
        <v>1.1399999999999999</v>
      </c>
      <c r="W48" s="77">
        <v>6</v>
      </c>
      <c r="X48" s="77">
        <v>2</v>
      </c>
      <c r="Y48" s="77">
        <v>2</v>
      </c>
      <c r="Z48" s="77">
        <v>18</v>
      </c>
      <c r="AA48" s="77">
        <v>158</v>
      </c>
      <c r="AB48" s="77">
        <v>164</v>
      </c>
      <c r="AC48" s="77">
        <v>5</v>
      </c>
      <c r="AD48" s="77">
        <v>0</v>
      </c>
      <c r="AE48" s="77">
        <v>7</v>
      </c>
      <c r="AF48" s="77">
        <v>4</v>
      </c>
      <c r="AG48" s="77">
        <v>5</v>
      </c>
      <c r="AH48" s="77">
        <v>2683</v>
      </c>
      <c r="AI48" s="77">
        <v>0.5</v>
      </c>
      <c r="AJ48" s="77">
        <v>0.96</v>
      </c>
      <c r="AK48" s="77">
        <v>0.29399999999999998</v>
      </c>
      <c r="AL48" s="77">
        <v>0.35699999999999998</v>
      </c>
      <c r="AM48" s="77">
        <v>0.65100000000000002</v>
      </c>
      <c r="AN48" s="77">
        <v>8.91</v>
      </c>
      <c r="AO48" s="77">
        <v>2.36</v>
      </c>
      <c r="AP48" s="77">
        <v>7.92</v>
      </c>
      <c r="AQ48" s="77">
        <v>3.78</v>
      </c>
      <c r="AR48" s="77">
        <v>15.63</v>
      </c>
    </row>
    <row r="49" spans="1:44" ht="12.75" customHeight="1" x14ac:dyDescent="0.2">
      <c r="A49" s="78"/>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row>
    <row r="50" spans="1:44" ht="12.75" customHeight="1" x14ac:dyDescent="0.2">
      <c r="A50" s="103" t="s">
        <v>151</v>
      </c>
      <c r="B50" s="103" t="s">
        <v>245</v>
      </c>
      <c r="C50" s="103" t="s">
        <v>301</v>
      </c>
      <c r="D50" s="103" t="s">
        <v>302</v>
      </c>
      <c r="E50" s="144" t="s">
        <v>152</v>
      </c>
      <c r="F50" s="103" t="s">
        <v>303</v>
      </c>
      <c r="G50" s="103" t="s">
        <v>304</v>
      </c>
      <c r="H50" s="103" t="s">
        <v>316</v>
      </c>
      <c r="I50" s="103" t="s">
        <v>317</v>
      </c>
      <c r="J50" s="103" t="s">
        <v>305</v>
      </c>
      <c r="K50" s="103" t="s">
        <v>306</v>
      </c>
      <c r="L50" s="144" t="s">
        <v>307</v>
      </c>
      <c r="M50" s="103" t="s">
        <v>308</v>
      </c>
      <c r="N50" s="103" t="s">
        <v>309</v>
      </c>
      <c r="O50" s="103" t="s">
        <v>310</v>
      </c>
      <c r="P50" s="103" t="s">
        <v>311</v>
      </c>
      <c r="Q50" s="103" t="s">
        <v>312</v>
      </c>
      <c r="R50" s="103" t="s">
        <v>319</v>
      </c>
      <c r="S50" s="103" t="s">
        <v>313</v>
      </c>
      <c r="T50" s="103" t="s">
        <v>330</v>
      </c>
      <c r="U50" s="145" t="s">
        <v>314</v>
      </c>
      <c r="V50" s="144" t="s">
        <v>315</v>
      </c>
      <c r="W50" s="103" t="s">
        <v>318</v>
      </c>
      <c r="X50" s="103" t="s">
        <v>320</v>
      </c>
      <c r="Y50" s="103" t="s">
        <v>321</v>
      </c>
      <c r="Z50" s="103" t="s">
        <v>322</v>
      </c>
      <c r="AA50" s="103" t="s">
        <v>323</v>
      </c>
      <c r="AB50" s="103" t="s">
        <v>324</v>
      </c>
      <c r="AC50" s="103" t="s">
        <v>325</v>
      </c>
      <c r="AD50" s="103" t="s">
        <v>326</v>
      </c>
      <c r="AE50" s="103" t="s">
        <v>327</v>
      </c>
      <c r="AF50" s="103" t="s">
        <v>328</v>
      </c>
      <c r="AG50" s="103" t="s">
        <v>329</v>
      </c>
      <c r="AH50" s="103" t="s">
        <v>331</v>
      </c>
      <c r="AI50" s="145" t="s">
        <v>332</v>
      </c>
      <c r="AJ50" s="145" t="s">
        <v>333</v>
      </c>
      <c r="AK50" s="145" t="s">
        <v>334</v>
      </c>
      <c r="AL50" s="145" t="s">
        <v>335</v>
      </c>
      <c r="AM50" s="145" t="s">
        <v>336</v>
      </c>
      <c r="AN50" s="144" t="s">
        <v>337</v>
      </c>
      <c r="AO50" s="144" t="s">
        <v>338</v>
      </c>
      <c r="AP50" s="144" t="s">
        <v>339</v>
      </c>
      <c r="AQ50" s="144" t="s">
        <v>340</v>
      </c>
      <c r="AR50" s="144" t="s">
        <v>341</v>
      </c>
    </row>
    <row r="51" spans="1:44" ht="12.75" customHeight="1" x14ac:dyDescent="0.2">
      <c r="A51" s="42" t="s">
        <v>484</v>
      </c>
      <c r="B51" s="77" t="s">
        <v>249</v>
      </c>
      <c r="C51" s="77">
        <v>10</v>
      </c>
      <c r="D51" s="77">
        <v>5</v>
      </c>
      <c r="E51" s="77">
        <v>2.5299999999999998</v>
      </c>
      <c r="F51" s="77">
        <v>25</v>
      </c>
      <c r="G51" s="77">
        <v>25</v>
      </c>
      <c r="H51" s="77">
        <v>1</v>
      </c>
      <c r="I51" s="77">
        <v>1</v>
      </c>
      <c r="J51" s="77">
        <v>0</v>
      </c>
      <c r="K51" s="77">
        <v>0</v>
      </c>
      <c r="L51" s="77">
        <v>156.19999999999999</v>
      </c>
      <c r="M51" s="77">
        <v>114</v>
      </c>
      <c r="N51" s="77">
        <v>46</v>
      </c>
      <c r="O51" s="77">
        <v>44</v>
      </c>
      <c r="P51" s="77">
        <v>5</v>
      </c>
      <c r="Q51" s="77">
        <v>41</v>
      </c>
      <c r="R51" s="77">
        <v>2</v>
      </c>
      <c r="S51" s="77">
        <v>167</v>
      </c>
      <c r="T51" s="77">
        <v>614</v>
      </c>
      <c r="U51" s="77">
        <v>0.20300000000000001</v>
      </c>
      <c r="V51" s="77">
        <v>0.99</v>
      </c>
      <c r="W51" s="77">
        <v>3</v>
      </c>
      <c r="X51" s="77">
        <v>0</v>
      </c>
      <c r="Y51" s="77">
        <v>0</v>
      </c>
      <c r="Z51" s="77">
        <v>9</v>
      </c>
      <c r="AA51" s="77">
        <v>163</v>
      </c>
      <c r="AB51" s="77">
        <v>126</v>
      </c>
      <c r="AC51" s="77">
        <v>8</v>
      </c>
      <c r="AD51" s="77">
        <v>0</v>
      </c>
      <c r="AE51" s="77">
        <v>24</v>
      </c>
      <c r="AF51" s="77">
        <v>5</v>
      </c>
      <c r="AG51" s="77">
        <v>0</v>
      </c>
      <c r="AH51" s="77">
        <v>2416</v>
      </c>
      <c r="AI51" s="77">
        <v>0.66700000000000004</v>
      </c>
      <c r="AJ51" s="77">
        <v>1.29</v>
      </c>
      <c r="AK51" s="77">
        <v>0.25900000000000001</v>
      </c>
      <c r="AL51" s="77">
        <v>0.27600000000000002</v>
      </c>
      <c r="AM51" s="77">
        <v>0.53500000000000003</v>
      </c>
      <c r="AN51" s="77">
        <v>9.59</v>
      </c>
      <c r="AO51" s="77">
        <v>2.36</v>
      </c>
      <c r="AP51" s="77">
        <v>6.55</v>
      </c>
      <c r="AQ51" s="77">
        <v>4.07</v>
      </c>
      <c r="AR51" s="77">
        <v>15.42</v>
      </c>
    </row>
    <row r="52" spans="1:44" ht="12.75" customHeight="1" x14ac:dyDescent="0.2">
      <c r="A52" t="s">
        <v>1104</v>
      </c>
      <c r="B52" s="77" t="s">
        <v>249</v>
      </c>
      <c r="C52" s="77">
        <v>1</v>
      </c>
      <c r="D52" s="77">
        <v>0</v>
      </c>
      <c r="E52" s="77">
        <v>0</v>
      </c>
      <c r="F52" s="77">
        <v>1</v>
      </c>
      <c r="G52" s="77">
        <v>0</v>
      </c>
      <c r="H52" s="77">
        <v>0</v>
      </c>
      <c r="I52" s="77">
        <v>0</v>
      </c>
      <c r="J52" s="77">
        <v>0</v>
      </c>
      <c r="K52" s="77">
        <v>0</v>
      </c>
      <c r="L52" s="77">
        <v>1</v>
      </c>
      <c r="M52" s="77">
        <v>0</v>
      </c>
      <c r="N52" s="77">
        <v>0</v>
      </c>
      <c r="O52" s="77">
        <v>0</v>
      </c>
      <c r="P52" s="77">
        <v>0</v>
      </c>
      <c r="Q52" s="77">
        <v>1</v>
      </c>
      <c r="R52" s="77">
        <v>0</v>
      </c>
      <c r="S52" s="77">
        <v>0</v>
      </c>
      <c r="T52" s="77">
        <v>3</v>
      </c>
      <c r="U52" s="77">
        <v>0</v>
      </c>
      <c r="V52" s="77">
        <v>1</v>
      </c>
      <c r="W52" s="77">
        <v>0</v>
      </c>
      <c r="X52" s="77">
        <v>1</v>
      </c>
      <c r="Y52" s="77">
        <v>0</v>
      </c>
      <c r="Z52" s="77">
        <v>1</v>
      </c>
      <c r="AA52" s="77">
        <v>1</v>
      </c>
      <c r="AB52" s="77">
        <v>1</v>
      </c>
      <c r="AC52" s="77">
        <v>0</v>
      </c>
      <c r="AD52" s="77">
        <v>0</v>
      </c>
      <c r="AE52" s="77">
        <v>0</v>
      </c>
      <c r="AF52" s="77">
        <v>0</v>
      </c>
      <c r="AG52" s="77">
        <v>0</v>
      </c>
      <c r="AH52" s="77">
        <v>11</v>
      </c>
      <c r="AI52" s="77">
        <v>1</v>
      </c>
      <c r="AJ52" s="77">
        <v>1</v>
      </c>
      <c r="AK52" s="77">
        <v>0.33300000000000002</v>
      </c>
      <c r="AL52" s="77">
        <v>0</v>
      </c>
      <c r="AM52" s="77">
        <v>0.33300000000000002</v>
      </c>
      <c r="AN52" s="77">
        <v>0</v>
      </c>
      <c r="AO52" s="77">
        <v>9</v>
      </c>
      <c r="AP52" s="77">
        <v>0</v>
      </c>
      <c r="AQ52" s="77">
        <v>0</v>
      </c>
      <c r="AR52" s="77">
        <v>11</v>
      </c>
    </row>
    <row r="53" spans="1:44" ht="12.75" customHeight="1" x14ac:dyDescent="0.2">
      <c r="A53" t="s">
        <v>1109</v>
      </c>
      <c r="B53" s="77" t="s">
        <v>249</v>
      </c>
      <c r="C53" s="77">
        <v>0</v>
      </c>
      <c r="D53" s="77">
        <v>2</v>
      </c>
      <c r="E53" s="77">
        <v>3.27</v>
      </c>
      <c r="F53" s="77">
        <v>2</v>
      </c>
      <c r="G53" s="77">
        <v>2</v>
      </c>
      <c r="H53" s="77">
        <v>0</v>
      </c>
      <c r="I53" s="77">
        <v>0</v>
      </c>
      <c r="J53" s="77">
        <v>0</v>
      </c>
      <c r="K53" s="77">
        <v>0</v>
      </c>
      <c r="L53" s="77">
        <v>11</v>
      </c>
      <c r="M53" s="77">
        <v>10</v>
      </c>
      <c r="N53" s="77">
        <v>5</v>
      </c>
      <c r="O53" s="77">
        <v>4</v>
      </c>
      <c r="P53" s="77">
        <v>0</v>
      </c>
      <c r="Q53" s="77">
        <v>7</v>
      </c>
      <c r="R53" s="77">
        <v>1</v>
      </c>
      <c r="S53" s="77">
        <v>6</v>
      </c>
      <c r="T53" s="77">
        <v>46</v>
      </c>
      <c r="U53" s="77">
        <v>0.26300000000000001</v>
      </c>
      <c r="V53" s="77">
        <v>1.55</v>
      </c>
      <c r="W53" s="77">
        <v>0</v>
      </c>
      <c r="X53" s="77">
        <v>0</v>
      </c>
      <c r="Y53" s="77">
        <v>0</v>
      </c>
      <c r="Z53" s="77">
        <v>1</v>
      </c>
      <c r="AA53" s="77">
        <v>14</v>
      </c>
      <c r="AB53" s="77">
        <v>9</v>
      </c>
      <c r="AC53" s="77">
        <v>1</v>
      </c>
      <c r="AD53" s="77">
        <v>0</v>
      </c>
      <c r="AE53" s="77">
        <v>0</v>
      </c>
      <c r="AF53" s="77">
        <v>1</v>
      </c>
      <c r="AG53" s="77">
        <v>1</v>
      </c>
      <c r="AH53" s="77">
        <v>187</v>
      </c>
      <c r="AI53" s="77">
        <v>0</v>
      </c>
      <c r="AJ53" s="77">
        <v>1.56</v>
      </c>
      <c r="AK53" s="77">
        <v>0.378</v>
      </c>
      <c r="AL53" s="77">
        <v>0.36799999999999999</v>
      </c>
      <c r="AM53" s="77">
        <v>0.746</v>
      </c>
      <c r="AN53" s="77">
        <v>4.91</v>
      </c>
      <c r="AO53" s="77">
        <v>5.73</v>
      </c>
      <c r="AP53" s="77">
        <v>8.18</v>
      </c>
      <c r="AQ53" s="77">
        <v>0.86</v>
      </c>
      <c r="AR53" s="77">
        <v>17</v>
      </c>
    </row>
    <row r="54" spans="1:44" ht="12.75" customHeight="1" x14ac:dyDescent="0.2">
      <c r="A54" s="42" t="s">
        <v>724</v>
      </c>
      <c r="B54" s="77" t="s">
        <v>249</v>
      </c>
      <c r="C54" s="77">
        <v>2</v>
      </c>
      <c r="D54" s="77">
        <v>1</v>
      </c>
      <c r="E54" s="77">
        <v>3.98</v>
      </c>
      <c r="F54" s="77">
        <v>4</v>
      </c>
      <c r="G54" s="77">
        <v>4</v>
      </c>
      <c r="H54" s="77">
        <v>0</v>
      </c>
      <c r="I54" s="77">
        <v>0</v>
      </c>
      <c r="J54" s="77">
        <v>0</v>
      </c>
      <c r="K54" s="77">
        <v>0</v>
      </c>
      <c r="L54" s="77">
        <v>20.100000000000001</v>
      </c>
      <c r="M54" s="77">
        <v>22</v>
      </c>
      <c r="N54" s="77">
        <v>9</v>
      </c>
      <c r="O54" s="77">
        <v>9</v>
      </c>
      <c r="P54" s="77">
        <v>2</v>
      </c>
      <c r="Q54" s="77">
        <v>7</v>
      </c>
      <c r="R54" s="77">
        <v>0</v>
      </c>
      <c r="S54" s="77">
        <v>8</v>
      </c>
      <c r="T54" s="77">
        <v>87</v>
      </c>
      <c r="U54" s="77">
        <v>0.27800000000000002</v>
      </c>
      <c r="V54" s="77">
        <v>1.43</v>
      </c>
      <c r="W54" s="77">
        <v>0</v>
      </c>
      <c r="X54" s="77">
        <v>0</v>
      </c>
      <c r="Y54" s="77">
        <v>0</v>
      </c>
      <c r="Z54" s="77">
        <v>3</v>
      </c>
      <c r="AA54" s="77">
        <v>27</v>
      </c>
      <c r="AB54" s="77">
        <v>23</v>
      </c>
      <c r="AC54" s="77">
        <v>1</v>
      </c>
      <c r="AD54" s="77">
        <v>1</v>
      </c>
      <c r="AE54" s="77">
        <v>1</v>
      </c>
      <c r="AF54" s="77">
        <v>1</v>
      </c>
      <c r="AG54" s="77">
        <v>1</v>
      </c>
      <c r="AH54" s="77">
        <v>312</v>
      </c>
      <c r="AI54" s="77">
        <v>0.66700000000000004</v>
      </c>
      <c r="AJ54" s="77">
        <v>1.17</v>
      </c>
      <c r="AK54" s="77">
        <v>0.33700000000000002</v>
      </c>
      <c r="AL54" s="77">
        <v>0.39200000000000002</v>
      </c>
      <c r="AM54" s="77">
        <v>0.73</v>
      </c>
      <c r="AN54" s="77">
        <v>3.54</v>
      </c>
      <c r="AO54" s="77">
        <v>3.1</v>
      </c>
      <c r="AP54" s="77">
        <v>9.74</v>
      </c>
      <c r="AQ54" s="77">
        <v>1.1399999999999999</v>
      </c>
      <c r="AR54" s="77">
        <v>15.34</v>
      </c>
    </row>
    <row r="55" spans="1:44" ht="12.75" customHeight="1" x14ac:dyDescent="0.2">
      <c r="A55" t="s">
        <v>491</v>
      </c>
      <c r="B55" s="77" t="s">
        <v>249</v>
      </c>
      <c r="C55" s="77">
        <v>0</v>
      </c>
      <c r="D55" s="77">
        <v>0</v>
      </c>
      <c r="E55" s="77">
        <v>4.8499999999999996</v>
      </c>
      <c r="F55" s="77">
        <v>15</v>
      </c>
      <c r="G55" s="77">
        <v>0</v>
      </c>
      <c r="H55" s="77">
        <v>0</v>
      </c>
      <c r="I55" s="77">
        <v>0</v>
      </c>
      <c r="J55" s="77">
        <v>0</v>
      </c>
      <c r="K55" s="77">
        <v>0</v>
      </c>
      <c r="L55" s="77">
        <v>13</v>
      </c>
      <c r="M55" s="77">
        <v>18</v>
      </c>
      <c r="N55" s="77">
        <v>8</v>
      </c>
      <c r="O55" s="77">
        <v>7</v>
      </c>
      <c r="P55" s="77">
        <v>2</v>
      </c>
      <c r="Q55" s="77">
        <v>6</v>
      </c>
      <c r="R55" s="77">
        <v>2</v>
      </c>
      <c r="S55" s="77">
        <v>17</v>
      </c>
      <c r="T55" s="77">
        <v>64</v>
      </c>
      <c r="U55" s="77">
        <v>0.32700000000000001</v>
      </c>
      <c r="V55" s="77">
        <v>1.85</v>
      </c>
      <c r="W55" s="77">
        <v>2</v>
      </c>
      <c r="X55" s="77">
        <v>6</v>
      </c>
      <c r="Y55" s="77">
        <v>0</v>
      </c>
      <c r="Z55" s="77">
        <v>4</v>
      </c>
      <c r="AA55" s="77">
        <v>12</v>
      </c>
      <c r="AB55" s="77">
        <v>9</v>
      </c>
      <c r="AC55" s="77">
        <v>2</v>
      </c>
      <c r="AD55" s="77">
        <v>0</v>
      </c>
      <c r="AE55" s="77">
        <v>0</v>
      </c>
      <c r="AF55" s="77">
        <v>0</v>
      </c>
      <c r="AG55" s="77">
        <v>0</v>
      </c>
      <c r="AH55" s="77">
        <v>234</v>
      </c>
      <c r="AI55" s="77" t="s">
        <v>342</v>
      </c>
      <c r="AJ55" s="77">
        <v>1.33</v>
      </c>
      <c r="AK55" s="77">
        <v>0.40600000000000003</v>
      </c>
      <c r="AL55" s="77">
        <v>0.436</v>
      </c>
      <c r="AM55" s="77">
        <v>0.84299999999999997</v>
      </c>
      <c r="AN55" s="77">
        <v>11.77</v>
      </c>
      <c r="AO55" s="77">
        <v>4.1500000000000004</v>
      </c>
      <c r="AP55" s="77">
        <v>12.46</v>
      </c>
      <c r="AQ55" s="77">
        <v>2.83</v>
      </c>
      <c r="AR55" s="77">
        <v>18</v>
      </c>
    </row>
    <row r="56" spans="1:44" ht="12.75" customHeight="1" x14ac:dyDescent="0.2">
      <c r="A56" s="42" t="s">
        <v>474</v>
      </c>
      <c r="B56" s="77" t="s">
        <v>249</v>
      </c>
      <c r="C56" s="77">
        <v>5</v>
      </c>
      <c r="D56" s="77">
        <v>2</v>
      </c>
      <c r="E56" s="77">
        <v>3.78</v>
      </c>
      <c r="F56" s="77">
        <v>73</v>
      </c>
      <c r="G56" s="77">
        <v>0</v>
      </c>
      <c r="H56" s="77">
        <v>0</v>
      </c>
      <c r="I56" s="77">
        <v>0</v>
      </c>
      <c r="J56" s="77">
        <v>0</v>
      </c>
      <c r="K56" s="77">
        <v>1</v>
      </c>
      <c r="L56" s="77">
        <v>69</v>
      </c>
      <c r="M56" s="77">
        <v>59</v>
      </c>
      <c r="N56" s="77">
        <v>32</v>
      </c>
      <c r="O56" s="77">
        <v>29</v>
      </c>
      <c r="P56" s="77">
        <v>4</v>
      </c>
      <c r="Q56" s="77">
        <v>27</v>
      </c>
      <c r="R56" s="77">
        <v>2</v>
      </c>
      <c r="S56" s="77">
        <v>70</v>
      </c>
      <c r="T56" s="77">
        <v>292</v>
      </c>
      <c r="U56" s="77">
        <v>0.23</v>
      </c>
      <c r="V56" s="77">
        <v>1.25</v>
      </c>
      <c r="W56" s="77">
        <v>4</v>
      </c>
      <c r="X56" s="77">
        <v>19</v>
      </c>
      <c r="Y56" s="77">
        <v>11</v>
      </c>
      <c r="Z56" s="77">
        <v>6</v>
      </c>
      <c r="AA56" s="77">
        <v>70</v>
      </c>
      <c r="AB56" s="77">
        <v>62</v>
      </c>
      <c r="AC56" s="77">
        <v>8</v>
      </c>
      <c r="AD56" s="77">
        <v>0</v>
      </c>
      <c r="AE56" s="77">
        <v>6</v>
      </c>
      <c r="AF56" s="77">
        <v>0</v>
      </c>
      <c r="AG56" s="77">
        <v>0</v>
      </c>
      <c r="AH56" s="77">
        <v>1134</v>
      </c>
      <c r="AI56" s="77">
        <v>0.71399999999999997</v>
      </c>
      <c r="AJ56" s="77">
        <v>1.1299999999999999</v>
      </c>
      <c r="AK56" s="77">
        <v>0.309</v>
      </c>
      <c r="AL56" s="77">
        <v>0.32300000000000001</v>
      </c>
      <c r="AM56" s="77">
        <v>0.63200000000000001</v>
      </c>
      <c r="AN56" s="77">
        <v>9.1300000000000008</v>
      </c>
      <c r="AO56" s="77">
        <v>3.52</v>
      </c>
      <c r="AP56" s="77">
        <v>7.7</v>
      </c>
      <c r="AQ56" s="77">
        <v>2.59</v>
      </c>
      <c r="AR56" s="77">
        <v>16.43</v>
      </c>
    </row>
    <row r="57" spans="1:44" ht="12.75" customHeight="1" x14ac:dyDescent="0.2">
      <c r="A57" t="s">
        <v>711</v>
      </c>
      <c r="B57" s="77" t="s">
        <v>249</v>
      </c>
      <c r="C57" s="77">
        <v>8</v>
      </c>
      <c r="D57" s="77">
        <v>5</v>
      </c>
      <c r="E57" s="77">
        <v>2.98</v>
      </c>
      <c r="F57" s="77">
        <v>17</v>
      </c>
      <c r="G57" s="77">
        <v>17</v>
      </c>
      <c r="H57" s="77">
        <v>0</v>
      </c>
      <c r="I57" s="77">
        <v>0</v>
      </c>
      <c r="J57" s="77">
        <v>0</v>
      </c>
      <c r="K57" s="77">
        <v>0</v>
      </c>
      <c r="L57" s="77">
        <v>108.2</v>
      </c>
      <c r="M57" s="77">
        <v>88</v>
      </c>
      <c r="N57" s="77">
        <v>36</v>
      </c>
      <c r="O57" s="77">
        <v>36</v>
      </c>
      <c r="P57" s="77">
        <v>10</v>
      </c>
      <c r="Q57" s="77">
        <v>23</v>
      </c>
      <c r="R57" s="77">
        <v>2</v>
      </c>
      <c r="S57" s="77">
        <v>104</v>
      </c>
      <c r="T57" s="77">
        <v>429</v>
      </c>
      <c r="U57" s="77">
        <v>0.222</v>
      </c>
      <c r="V57" s="77">
        <v>1.02</v>
      </c>
      <c r="W57" s="77">
        <v>5</v>
      </c>
      <c r="X57" s="77">
        <v>0</v>
      </c>
      <c r="Y57" s="77">
        <v>0</v>
      </c>
      <c r="Z57" s="77">
        <v>5</v>
      </c>
      <c r="AA57" s="77">
        <v>98</v>
      </c>
      <c r="AB57" s="77">
        <v>111</v>
      </c>
      <c r="AC57" s="77">
        <v>4</v>
      </c>
      <c r="AD57" s="77">
        <v>0</v>
      </c>
      <c r="AE57" s="77">
        <v>8</v>
      </c>
      <c r="AF57" s="77">
        <v>2</v>
      </c>
      <c r="AG57" s="77">
        <v>1</v>
      </c>
      <c r="AH57" s="77">
        <v>1699</v>
      </c>
      <c r="AI57" s="77">
        <v>0.61499999999999999</v>
      </c>
      <c r="AJ57" s="77">
        <v>0.88</v>
      </c>
      <c r="AK57" s="77">
        <v>0.27200000000000002</v>
      </c>
      <c r="AL57" s="77">
        <v>0.35399999999999998</v>
      </c>
      <c r="AM57" s="77">
        <v>0.625</v>
      </c>
      <c r="AN57" s="77">
        <v>8.61</v>
      </c>
      <c r="AO57" s="77">
        <v>1.9</v>
      </c>
      <c r="AP57" s="77">
        <v>7.29</v>
      </c>
      <c r="AQ57" s="77">
        <v>4.5199999999999996</v>
      </c>
      <c r="AR57" s="77">
        <v>15.63</v>
      </c>
    </row>
    <row r="58" spans="1:44" ht="12.75" customHeight="1" x14ac:dyDescent="0.2">
      <c r="A58" s="42" t="s">
        <v>1107</v>
      </c>
      <c r="B58" s="77" t="s">
        <v>249</v>
      </c>
      <c r="C58" s="77">
        <v>7</v>
      </c>
      <c r="D58" s="77">
        <v>2</v>
      </c>
      <c r="E58" s="77">
        <v>2.46</v>
      </c>
      <c r="F58" s="77">
        <v>13</v>
      </c>
      <c r="G58" s="77">
        <v>13</v>
      </c>
      <c r="H58" s="77">
        <v>0</v>
      </c>
      <c r="I58" s="77">
        <v>0</v>
      </c>
      <c r="J58" s="77">
        <v>0</v>
      </c>
      <c r="K58" s="77">
        <v>0</v>
      </c>
      <c r="L58" s="77">
        <v>80.099999999999994</v>
      </c>
      <c r="M58" s="77">
        <v>72</v>
      </c>
      <c r="N58" s="77">
        <v>24</v>
      </c>
      <c r="O58" s="77">
        <v>22</v>
      </c>
      <c r="P58" s="77">
        <v>4</v>
      </c>
      <c r="Q58" s="77">
        <v>15</v>
      </c>
      <c r="R58" s="77">
        <v>2</v>
      </c>
      <c r="S58" s="77">
        <v>47</v>
      </c>
      <c r="T58" s="77">
        <v>321</v>
      </c>
      <c r="U58" s="77">
        <v>0.24199999999999999</v>
      </c>
      <c r="V58" s="77">
        <v>1.08</v>
      </c>
      <c r="W58" s="77">
        <v>4</v>
      </c>
      <c r="X58" s="77">
        <v>0</v>
      </c>
      <c r="Y58" s="77">
        <v>0</v>
      </c>
      <c r="Z58" s="77">
        <v>11</v>
      </c>
      <c r="AA58" s="77">
        <v>101</v>
      </c>
      <c r="AB58" s="77">
        <v>82</v>
      </c>
      <c r="AC58" s="77">
        <v>0</v>
      </c>
      <c r="AD58" s="77">
        <v>0</v>
      </c>
      <c r="AE58" s="77">
        <v>4</v>
      </c>
      <c r="AF58" s="77">
        <v>3</v>
      </c>
      <c r="AG58" s="77">
        <v>0</v>
      </c>
      <c r="AH58" s="77">
        <v>1156</v>
      </c>
      <c r="AI58" s="77">
        <v>0.77800000000000002</v>
      </c>
      <c r="AJ58" s="77">
        <v>1.23</v>
      </c>
      <c r="AK58" s="77">
        <v>0.28699999999999998</v>
      </c>
      <c r="AL58" s="77">
        <v>0.32300000000000001</v>
      </c>
      <c r="AM58" s="77">
        <v>0.61</v>
      </c>
      <c r="AN58" s="77">
        <v>5.27</v>
      </c>
      <c r="AO58" s="77">
        <v>1.68</v>
      </c>
      <c r="AP58" s="77">
        <v>8.07</v>
      </c>
      <c r="AQ58" s="77">
        <v>3.13</v>
      </c>
      <c r="AR58" s="77">
        <v>14.39</v>
      </c>
    </row>
    <row r="59" spans="1:44" ht="12.75" customHeight="1" x14ac:dyDescent="0.2">
      <c r="A59" s="42" t="s">
        <v>490</v>
      </c>
      <c r="B59" s="77" t="s">
        <v>249</v>
      </c>
      <c r="C59" s="77">
        <v>6</v>
      </c>
      <c r="D59" s="77">
        <v>15</v>
      </c>
      <c r="E59" s="77">
        <v>6.33</v>
      </c>
      <c r="F59" s="77">
        <v>28</v>
      </c>
      <c r="G59" s="77">
        <v>27</v>
      </c>
      <c r="H59" s="77">
        <v>0</v>
      </c>
      <c r="I59" s="77">
        <v>0</v>
      </c>
      <c r="J59" s="77">
        <v>0</v>
      </c>
      <c r="K59" s="77">
        <v>0</v>
      </c>
      <c r="L59" s="77">
        <v>140.19999999999999</v>
      </c>
      <c r="M59" s="77">
        <v>168</v>
      </c>
      <c r="N59" s="77">
        <v>105</v>
      </c>
      <c r="O59" s="77">
        <v>99</v>
      </c>
      <c r="P59" s="77">
        <v>18</v>
      </c>
      <c r="Q59" s="77">
        <v>63</v>
      </c>
      <c r="R59" s="77">
        <v>3</v>
      </c>
      <c r="S59" s="77">
        <v>123</v>
      </c>
      <c r="T59" s="77">
        <v>633</v>
      </c>
      <c r="U59" s="77">
        <v>0.30199999999999999</v>
      </c>
      <c r="V59" s="77">
        <v>1.64</v>
      </c>
      <c r="W59" s="77">
        <v>3</v>
      </c>
      <c r="X59" s="77">
        <v>0</v>
      </c>
      <c r="Y59" s="77">
        <v>0</v>
      </c>
      <c r="Z59" s="77">
        <v>8</v>
      </c>
      <c r="AA59" s="77">
        <v>145</v>
      </c>
      <c r="AB59" s="77">
        <v>131</v>
      </c>
      <c r="AC59" s="77">
        <v>9</v>
      </c>
      <c r="AD59" s="77">
        <v>0</v>
      </c>
      <c r="AE59" s="77">
        <v>14</v>
      </c>
      <c r="AF59" s="77">
        <v>5</v>
      </c>
      <c r="AG59" s="77">
        <v>4</v>
      </c>
      <c r="AH59" s="77">
        <v>2492</v>
      </c>
      <c r="AI59" s="77">
        <v>0.28599999999999998</v>
      </c>
      <c r="AJ59" s="77">
        <v>1.1100000000000001</v>
      </c>
      <c r="AK59" s="77">
        <v>0.373</v>
      </c>
      <c r="AL59" s="77">
        <v>0.496</v>
      </c>
      <c r="AM59" s="77">
        <v>0.86899999999999999</v>
      </c>
      <c r="AN59" s="77">
        <v>7.87</v>
      </c>
      <c r="AO59" s="77">
        <v>4.03</v>
      </c>
      <c r="AP59" s="77">
        <v>10.75</v>
      </c>
      <c r="AQ59" s="77">
        <v>1.95</v>
      </c>
      <c r="AR59" s="77">
        <v>17.72</v>
      </c>
    </row>
    <row r="60" spans="1:44" ht="12.75" customHeight="1" x14ac:dyDescent="0.2">
      <c r="A60" t="s">
        <v>1106</v>
      </c>
      <c r="B60" s="77" t="s">
        <v>249</v>
      </c>
      <c r="C60" s="77">
        <v>0</v>
      </c>
      <c r="D60" s="77">
        <v>0</v>
      </c>
      <c r="E60" s="77">
        <v>1.88</v>
      </c>
      <c r="F60" s="77">
        <v>4</v>
      </c>
      <c r="G60" s="77">
        <v>1</v>
      </c>
      <c r="H60" s="77">
        <v>0</v>
      </c>
      <c r="I60" s="77">
        <v>0</v>
      </c>
      <c r="J60" s="77">
        <v>0</v>
      </c>
      <c r="K60" s="77">
        <v>0</v>
      </c>
      <c r="L60" s="77">
        <v>14.1</v>
      </c>
      <c r="M60" s="77">
        <v>18</v>
      </c>
      <c r="N60" s="77">
        <v>6</v>
      </c>
      <c r="O60" s="77">
        <v>3</v>
      </c>
      <c r="P60" s="77">
        <v>3</v>
      </c>
      <c r="Q60" s="77">
        <v>4</v>
      </c>
      <c r="R60" s="77">
        <v>0</v>
      </c>
      <c r="S60" s="77">
        <v>10</v>
      </c>
      <c r="T60" s="77">
        <v>66</v>
      </c>
      <c r="U60" s="77">
        <v>0.28999999999999998</v>
      </c>
      <c r="V60" s="77">
        <v>1.53</v>
      </c>
      <c r="W60" s="77">
        <v>0</v>
      </c>
      <c r="X60" s="77">
        <v>0</v>
      </c>
      <c r="Y60" s="77">
        <v>0</v>
      </c>
      <c r="Z60" s="77">
        <v>1</v>
      </c>
      <c r="AA60" s="77">
        <v>22</v>
      </c>
      <c r="AB60" s="77">
        <v>12</v>
      </c>
      <c r="AC60" s="77">
        <v>0</v>
      </c>
      <c r="AD60" s="77">
        <v>0</v>
      </c>
      <c r="AE60" s="77">
        <v>2</v>
      </c>
      <c r="AF60" s="77">
        <v>1</v>
      </c>
      <c r="AG60" s="77">
        <v>1</v>
      </c>
      <c r="AH60" s="77">
        <v>249</v>
      </c>
      <c r="AI60" s="77" t="s">
        <v>342</v>
      </c>
      <c r="AJ60" s="77">
        <v>1.83</v>
      </c>
      <c r="AK60" s="77">
        <v>0.33300000000000002</v>
      </c>
      <c r="AL60" s="77">
        <v>0.48399999999999999</v>
      </c>
      <c r="AM60" s="77">
        <v>0.81699999999999995</v>
      </c>
      <c r="AN60" s="77">
        <v>6.28</v>
      </c>
      <c r="AO60" s="77">
        <v>2.5099999999999998</v>
      </c>
      <c r="AP60" s="77">
        <v>11.3</v>
      </c>
      <c r="AQ60" s="77">
        <v>2.5</v>
      </c>
      <c r="AR60" s="77">
        <v>17.37</v>
      </c>
    </row>
    <row r="61" spans="1:44" ht="12.75" customHeight="1" x14ac:dyDescent="0.2">
      <c r="A61" t="s">
        <v>476</v>
      </c>
      <c r="B61" s="77" t="s">
        <v>249</v>
      </c>
      <c r="C61" s="77">
        <v>1</v>
      </c>
      <c r="D61" s="77">
        <v>1</v>
      </c>
      <c r="E61" s="77">
        <v>5.14</v>
      </c>
      <c r="F61" s="77">
        <v>18</v>
      </c>
      <c r="G61" s="77">
        <v>0</v>
      </c>
      <c r="H61" s="77">
        <v>0</v>
      </c>
      <c r="I61" s="77">
        <v>0</v>
      </c>
      <c r="J61" s="77">
        <v>0</v>
      </c>
      <c r="K61" s="77">
        <v>0</v>
      </c>
      <c r="L61" s="77">
        <v>21</v>
      </c>
      <c r="M61" s="77">
        <v>24</v>
      </c>
      <c r="N61" s="77">
        <v>13</v>
      </c>
      <c r="O61" s="77">
        <v>12</v>
      </c>
      <c r="P61" s="77">
        <v>3</v>
      </c>
      <c r="Q61" s="77">
        <v>4</v>
      </c>
      <c r="R61" s="77">
        <v>0</v>
      </c>
      <c r="S61" s="77">
        <v>24</v>
      </c>
      <c r="T61" s="77">
        <v>91</v>
      </c>
      <c r="U61" s="77">
        <v>0.27900000000000003</v>
      </c>
      <c r="V61" s="77">
        <v>1.33</v>
      </c>
      <c r="W61" s="77">
        <v>0</v>
      </c>
      <c r="X61" s="77">
        <v>10</v>
      </c>
      <c r="Y61" s="77">
        <v>1</v>
      </c>
      <c r="Z61" s="77">
        <v>0</v>
      </c>
      <c r="AA61" s="77">
        <v>13</v>
      </c>
      <c r="AB61" s="77">
        <v>26</v>
      </c>
      <c r="AC61" s="77">
        <v>1</v>
      </c>
      <c r="AD61" s="77">
        <v>0</v>
      </c>
      <c r="AE61" s="77">
        <v>2</v>
      </c>
      <c r="AF61" s="77">
        <v>2</v>
      </c>
      <c r="AG61" s="77">
        <v>0</v>
      </c>
      <c r="AH61" s="77">
        <v>359</v>
      </c>
      <c r="AI61" s="77">
        <v>0.5</v>
      </c>
      <c r="AJ61" s="77">
        <v>0.5</v>
      </c>
      <c r="AK61" s="77">
        <v>0.308</v>
      </c>
      <c r="AL61" s="77">
        <v>0.47699999999999998</v>
      </c>
      <c r="AM61" s="77">
        <v>0.78400000000000003</v>
      </c>
      <c r="AN61" s="77">
        <v>10.29</v>
      </c>
      <c r="AO61" s="77">
        <v>1.71</v>
      </c>
      <c r="AP61" s="77">
        <v>10.29</v>
      </c>
      <c r="AQ61" s="77">
        <v>6</v>
      </c>
      <c r="AR61" s="77">
        <v>17.100000000000001</v>
      </c>
    </row>
    <row r="62" spans="1:44" ht="12.75" customHeight="1" x14ac:dyDescent="0.2">
      <c r="A62" s="42" t="s">
        <v>1105</v>
      </c>
      <c r="B62" s="77" t="s">
        <v>249</v>
      </c>
      <c r="C62" s="77">
        <v>3</v>
      </c>
      <c r="D62" s="77">
        <v>3</v>
      </c>
      <c r="E62" s="77">
        <v>1.44</v>
      </c>
      <c r="F62" s="77">
        <v>50</v>
      </c>
      <c r="G62" s="77">
        <v>0</v>
      </c>
      <c r="H62" s="77">
        <v>0</v>
      </c>
      <c r="I62" s="77">
        <v>0</v>
      </c>
      <c r="J62" s="77">
        <v>3</v>
      </c>
      <c r="K62" s="77">
        <v>4</v>
      </c>
      <c r="L62" s="77">
        <v>43.2</v>
      </c>
      <c r="M62" s="77">
        <v>29</v>
      </c>
      <c r="N62" s="77">
        <v>11</v>
      </c>
      <c r="O62" s="77">
        <v>7</v>
      </c>
      <c r="P62" s="77">
        <v>2</v>
      </c>
      <c r="Q62" s="77">
        <v>17</v>
      </c>
      <c r="R62" s="77">
        <v>0</v>
      </c>
      <c r="S62" s="77">
        <v>53</v>
      </c>
      <c r="T62" s="77">
        <v>177</v>
      </c>
      <c r="U62" s="77">
        <v>0.184</v>
      </c>
      <c r="V62" s="77">
        <v>1.05</v>
      </c>
      <c r="W62" s="77">
        <v>2</v>
      </c>
      <c r="X62" s="77">
        <v>10</v>
      </c>
      <c r="Y62" s="77">
        <v>16</v>
      </c>
      <c r="Z62" s="77">
        <v>1</v>
      </c>
      <c r="AA62" s="77">
        <v>22</v>
      </c>
      <c r="AB62" s="77">
        <v>54</v>
      </c>
      <c r="AC62" s="77">
        <v>3</v>
      </c>
      <c r="AD62" s="77">
        <v>1</v>
      </c>
      <c r="AE62" s="77">
        <v>6</v>
      </c>
      <c r="AF62" s="77">
        <v>0</v>
      </c>
      <c r="AG62" s="77">
        <v>0</v>
      </c>
      <c r="AH62" s="77">
        <v>746</v>
      </c>
      <c r="AI62" s="77">
        <v>0.5</v>
      </c>
      <c r="AJ62" s="77">
        <v>0.41</v>
      </c>
      <c r="AK62" s="77">
        <v>0.27100000000000002</v>
      </c>
      <c r="AL62" s="77">
        <v>0.27800000000000002</v>
      </c>
      <c r="AM62" s="77">
        <v>0.55000000000000004</v>
      </c>
      <c r="AN62" s="77">
        <v>10.92</v>
      </c>
      <c r="AO62" s="77">
        <v>3.5</v>
      </c>
      <c r="AP62" s="77">
        <v>5.98</v>
      </c>
      <c r="AQ62" s="77">
        <v>3.12</v>
      </c>
      <c r="AR62" s="77">
        <v>17.079999999999998</v>
      </c>
    </row>
    <row r="63" spans="1:44" ht="12.75" customHeight="1" x14ac:dyDescent="0.2">
      <c r="A63" s="42" t="s">
        <v>489</v>
      </c>
      <c r="B63" s="77" t="s">
        <v>249</v>
      </c>
      <c r="C63" s="77">
        <v>4</v>
      </c>
      <c r="D63" s="77">
        <v>4</v>
      </c>
      <c r="E63" s="77">
        <v>2.42</v>
      </c>
      <c r="F63" s="77">
        <v>64</v>
      </c>
      <c r="G63" s="77">
        <v>0</v>
      </c>
      <c r="H63" s="77">
        <v>0</v>
      </c>
      <c r="I63" s="77">
        <v>0</v>
      </c>
      <c r="J63" s="77">
        <v>29</v>
      </c>
      <c r="K63" s="77">
        <v>33</v>
      </c>
      <c r="L63" s="77">
        <v>63.1</v>
      </c>
      <c r="M63" s="77">
        <v>52</v>
      </c>
      <c r="N63" s="77">
        <v>21</v>
      </c>
      <c r="O63" s="77">
        <v>17</v>
      </c>
      <c r="P63" s="77">
        <v>2</v>
      </c>
      <c r="Q63" s="77">
        <v>15</v>
      </c>
      <c r="R63" s="77">
        <v>0</v>
      </c>
      <c r="S63" s="77">
        <v>63</v>
      </c>
      <c r="T63" s="77">
        <v>255</v>
      </c>
      <c r="U63" s="77">
        <v>0.218</v>
      </c>
      <c r="V63" s="77">
        <v>1.06</v>
      </c>
      <c r="W63" s="77">
        <v>0</v>
      </c>
      <c r="X63" s="77">
        <v>44</v>
      </c>
      <c r="Y63" s="77">
        <v>1</v>
      </c>
      <c r="Z63" s="77">
        <v>3</v>
      </c>
      <c r="AA63" s="77">
        <v>74</v>
      </c>
      <c r="AB63" s="77">
        <v>51</v>
      </c>
      <c r="AC63" s="77">
        <v>0</v>
      </c>
      <c r="AD63" s="77">
        <v>0</v>
      </c>
      <c r="AE63" s="77">
        <v>6</v>
      </c>
      <c r="AF63" s="77">
        <v>1</v>
      </c>
      <c r="AG63" s="77">
        <v>0</v>
      </c>
      <c r="AH63" s="77">
        <v>999</v>
      </c>
      <c r="AI63" s="77">
        <v>0.5</v>
      </c>
      <c r="AJ63" s="77">
        <v>1.45</v>
      </c>
      <c r="AK63" s="77">
        <v>0.26300000000000001</v>
      </c>
      <c r="AL63" s="77">
        <v>0.26400000000000001</v>
      </c>
      <c r="AM63" s="77">
        <v>0.52600000000000002</v>
      </c>
      <c r="AN63" s="77">
        <v>8.9499999999999993</v>
      </c>
      <c r="AO63" s="77">
        <v>2.13</v>
      </c>
      <c r="AP63" s="77">
        <v>7.39</v>
      </c>
      <c r="AQ63" s="77">
        <v>4.2</v>
      </c>
      <c r="AR63" s="77">
        <v>15.77</v>
      </c>
    </row>
    <row r="64" spans="1:44" ht="12.75" customHeight="1" x14ac:dyDescent="0.2">
      <c r="A64" t="s">
        <v>473</v>
      </c>
      <c r="B64" s="77" t="s">
        <v>249</v>
      </c>
      <c r="C64" s="77">
        <v>1</v>
      </c>
      <c r="D64" s="77">
        <v>0</v>
      </c>
      <c r="E64" s="77">
        <v>9.4499999999999993</v>
      </c>
      <c r="F64" s="77">
        <v>18</v>
      </c>
      <c r="G64" s="77">
        <v>0</v>
      </c>
      <c r="H64" s="77">
        <v>0</v>
      </c>
      <c r="I64" s="77">
        <v>0</v>
      </c>
      <c r="J64" s="77">
        <v>0</v>
      </c>
      <c r="K64" s="77">
        <v>0</v>
      </c>
      <c r="L64" s="77">
        <v>13.1</v>
      </c>
      <c r="M64" s="77">
        <v>14</v>
      </c>
      <c r="N64" s="77">
        <v>14</v>
      </c>
      <c r="O64" s="77">
        <v>14</v>
      </c>
      <c r="P64" s="77">
        <v>2</v>
      </c>
      <c r="Q64" s="77">
        <v>12</v>
      </c>
      <c r="R64" s="77">
        <v>1</v>
      </c>
      <c r="S64" s="77">
        <v>21</v>
      </c>
      <c r="T64" s="77">
        <v>66</v>
      </c>
      <c r="U64" s="77">
        <v>0.25900000000000001</v>
      </c>
      <c r="V64" s="77">
        <v>1.95</v>
      </c>
      <c r="W64" s="77">
        <v>0</v>
      </c>
      <c r="X64" s="77">
        <v>5</v>
      </c>
      <c r="Y64" s="77">
        <v>1</v>
      </c>
      <c r="Z64" s="77">
        <v>0</v>
      </c>
      <c r="AA64" s="77">
        <v>7</v>
      </c>
      <c r="AB64" s="77">
        <v>12</v>
      </c>
      <c r="AC64" s="77">
        <v>0</v>
      </c>
      <c r="AD64" s="77">
        <v>0</v>
      </c>
      <c r="AE64" s="77">
        <v>0</v>
      </c>
      <c r="AF64" s="77">
        <v>0</v>
      </c>
      <c r="AG64" s="77">
        <v>0</v>
      </c>
      <c r="AH64" s="77">
        <v>295</v>
      </c>
      <c r="AI64" s="77">
        <v>1</v>
      </c>
      <c r="AJ64" s="77">
        <v>0.57999999999999996</v>
      </c>
      <c r="AK64" s="77">
        <v>0.39400000000000002</v>
      </c>
      <c r="AL64" s="77">
        <v>0.48099999999999998</v>
      </c>
      <c r="AM64" s="77">
        <v>0.875</v>
      </c>
      <c r="AN64" s="77">
        <v>14.18</v>
      </c>
      <c r="AO64" s="77">
        <v>8.1</v>
      </c>
      <c r="AP64" s="77">
        <v>9.4499999999999993</v>
      </c>
      <c r="AQ64" s="77">
        <v>1.75</v>
      </c>
      <c r="AR64" s="77">
        <v>22.13</v>
      </c>
    </row>
    <row r="65" spans="1:44" ht="12.75" customHeight="1" x14ac:dyDescent="0.2">
      <c r="A65" t="s">
        <v>485</v>
      </c>
      <c r="B65" s="77" t="s">
        <v>249</v>
      </c>
      <c r="C65" s="77">
        <v>0</v>
      </c>
      <c r="D65" s="77">
        <v>0</v>
      </c>
      <c r="E65" s="77">
        <v>7.11</v>
      </c>
      <c r="F65" s="77">
        <v>4</v>
      </c>
      <c r="G65" s="77">
        <v>0</v>
      </c>
      <c r="H65" s="77">
        <v>0</v>
      </c>
      <c r="I65" s="77">
        <v>0</v>
      </c>
      <c r="J65" s="77">
        <v>0</v>
      </c>
      <c r="K65" s="77">
        <v>0</v>
      </c>
      <c r="L65" s="77">
        <v>12.2</v>
      </c>
      <c r="M65" s="77">
        <v>16</v>
      </c>
      <c r="N65" s="77">
        <v>10</v>
      </c>
      <c r="O65" s="77">
        <v>10</v>
      </c>
      <c r="P65" s="77">
        <v>1</v>
      </c>
      <c r="Q65" s="77">
        <v>5</v>
      </c>
      <c r="R65" s="77">
        <v>1</v>
      </c>
      <c r="S65" s="77">
        <v>8</v>
      </c>
      <c r="T65" s="77">
        <v>58</v>
      </c>
      <c r="U65" s="77">
        <v>0.308</v>
      </c>
      <c r="V65" s="77">
        <v>1.66</v>
      </c>
      <c r="W65" s="77">
        <v>0</v>
      </c>
      <c r="X65" s="77">
        <v>2</v>
      </c>
      <c r="Y65" s="77">
        <v>0</v>
      </c>
      <c r="Z65" s="77">
        <v>2</v>
      </c>
      <c r="AA65" s="77">
        <v>16</v>
      </c>
      <c r="AB65" s="77">
        <v>13</v>
      </c>
      <c r="AC65" s="77">
        <v>1</v>
      </c>
      <c r="AD65" s="77">
        <v>0</v>
      </c>
      <c r="AE65" s="77">
        <v>1</v>
      </c>
      <c r="AF65" s="77">
        <v>0</v>
      </c>
      <c r="AG65" s="77">
        <v>0</v>
      </c>
      <c r="AH65" s="77">
        <v>195</v>
      </c>
      <c r="AI65" s="77" t="s">
        <v>342</v>
      </c>
      <c r="AJ65" s="77">
        <v>1.23</v>
      </c>
      <c r="AK65" s="77">
        <v>0.36799999999999999</v>
      </c>
      <c r="AL65" s="77">
        <v>0.46200000000000002</v>
      </c>
      <c r="AM65" s="77">
        <v>0.83</v>
      </c>
      <c r="AN65" s="77">
        <v>5.68</v>
      </c>
      <c r="AO65" s="77">
        <v>3.55</v>
      </c>
      <c r="AP65" s="77">
        <v>11.37</v>
      </c>
      <c r="AQ65" s="77">
        <v>1.6</v>
      </c>
      <c r="AR65" s="77">
        <v>15.39</v>
      </c>
    </row>
    <row r="66" spans="1:44" ht="12.75" customHeight="1" x14ac:dyDescent="0.2">
      <c r="A66" t="s">
        <v>482</v>
      </c>
      <c r="B66" s="77" t="s">
        <v>249</v>
      </c>
      <c r="C66" s="77">
        <v>0</v>
      </c>
      <c r="D66" s="77">
        <v>2</v>
      </c>
      <c r="E66" s="77">
        <v>3.51</v>
      </c>
      <c r="F66" s="77">
        <v>44</v>
      </c>
      <c r="G66" s="77">
        <v>0</v>
      </c>
      <c r="H66" s="77">
        <v>0</v>
      </c>
      <c r="I66" s="77">
        <v>0</v>
      </c>
      <c r="J66" s="77">
        <v>1</v>
      </c>
      <c r="K66" s="77">
        <v>3</v>
      </c>
      <c r="L66" s="77">
        <v>33.1</v>
      </c>
      <c r="M66" s="77">
        <v>24</v>
      </c>
      <c r="N66" s="77">
        <v>14</v>
      </c>
      <c r="O66" s="77">
        <v>13</v>
      </c>
      <c r="P66" s="77">
        <v>3</v>
      </c>
      <c r="Q66" s="77">
        <v>16</v>
      </c>
      <c r="R66" s="77">
        <v>2</v>
      </c>
      <c r="S66" s="77">
        <v>26</v>
      </c>
      <c r="T66" s="77">
        <v>142</v>
      </c>
      <c r="U66" s="77">
        <v>0.20200000000000001</v>
      </c>
      <c r="V66" s="77">
        <v>1.2</v>
      </c>
      <c r="W66" s="77">
        <v>1</v>
      </c>
      <c r="X66" s="77">
        <v>7</v>
      </c>
      <c r="Y66" s="77">
        <v>5</v>
      </c>
      <c r="Z66" s="77">
        <v>0</v>
      </c>
      <c r="AA66" s="77">
        <v>35</v>
      </c>
      <c r="AB66" s="77">
        <v>40</v>
      </c>
      <c r="AC66" s="77">
        <v>1</v>
      </c>
      <c r="AD66" s="77">
        <v>0</v>
      </c>
      <c r="AE66" s="77">
        <v>4</v>
      </c>
      <c r="AF66" s="77">
        <v>1</v>
      </c>
      <c r="AG66" s="77">
        <v>0</v>
      </c>
      <c r="AH66" s="77">
        <v>562</v>
      </c>
      <c r="AI66" s="77">
        <v>0</v>
      </c>
      <c r="AJ66" s="77">
        <v>0.88</v>
      </c>
      <c r="AK66" s="77">
        <v>0.29899999999999999</v>
      </c>
      <c r="AL66" s="77">
        <v>0.32800000000000001</v>
      </c>
      <c r="AM66" s="77">
        <v>0.627</v>
      </c>
      <c r="AN66" s="77">
        <v>7.02</v>
      </c>
      <c r="AO66" s="77">
        <v>4.32</v>
      </c>
      <c r="AP66" s="77">
        <v>6.48</v>
      </c>
      <c r="AQ66" s="77">
        <v>1.63</v>
      </c>
      <c r="AR66" s="77">
        <v>16.86</v>
      </c>
    </row>
    <row r="67" spans="1:44" ht="12.75" customHeight="1" x14ac:dyDescent="0.2">
      <c r="A67" t="s">
        <v>487</v>
      </c>
      <c r="B67" s="77" t="s">
        <v>249</v>
      </c>
      <c r="C67" s="77">
        <v>2</v>
      </c>
      <c r="D67" s="77">
        <v>7</v>
      </c>
      <c r="E67" s="77">
        <v>2.83</v>
      </c>
      <c r="F67" s="77">
        <v>17</v>
      </c>
      <c r="G67" s="77">
        <v>17</v>
      </c>
      <c r="H67" s="77">
        <v>0</v>
      </c>
      <c r="I67" s="77">
        <v>0</v>
      </c>
      <c r="J67" s="77">
        <v>0</v>
      </c>
      <c r="K67" s="77">
        <v>0</v>
      </c>
      <c r="L67" s="77">
        <v>108</v>
      </c>
      <c r="M67" s="77">
        <v>99</v>
      </c>
      <c r="N67" s="77">
        <v>44</v>
      </c>
      <c r="O67" s="77">
        <v>34</v>
      </c>
      <c r="P67" s="77">
        <v>7</v>
      </c>
      <c r="Q67" s="77">
        <v>31</v>
      </c>
      <c r="R67" s="77">
        <v>3</v>
      </c>
      <c r="S67" s="77">
        <v>103</v>
      </c>
      <c r="T67" s="77">
        <v>449</v>
      </c>
      <c r="U67" s="77">
        <v>0.245</v>
      </c>
      <c r="V67" s="77">
        <v>1.2</v>
      </c>
      <c r="W67" s="77">
        <v>6</v>
      </c>
      <c r="X67" s="77">
        <v>0</v>
      </c>
      <c r="Y67" s="77">
        <v>0</v>
      </c>
      <c r="Z67" s="77">
        <v>10</v>
      </c>
      <c r="AA67" s="77">
        <v>128</v>
      </c>
      <c r="AB67" s="77">
        <v>81</v>
      </c>
      <c r="AC67" s="77">
        <v>6</v>
      </c>
      <c r="AD67" s="77">
        <v>0</v>
      </c>
      <c r="AE67" s="77">
        <v>6</v>
      </c>
      <c r="AF67" s="77">
        <v>4</v>
      </c>
      <c r="AG67" s="77">
        <v>1</v>
      </c>
      <c r="AH67" s="77">
        <v>1687</v>
      </c>
      <c r="AI67" s="77">
        <v>0.222</v>
      </c>
      <c r="AJ67" s="77">
        <v>1.58</v>
      </c>
      <c r="AK67" s="77">
        <v>0.30599999999999999</v>
      </c>
      <c r="AL67" s="77">
        <v>0.36599999999999999</v>
      </c>
      <c r="AM67" s="77">
        <v>0.67200000000000004</v>
      </c>
      <c r="AN67" s="77">
        <v>8.58</v>
      </c>
      <c r="AO67" s="77">
        <v>2.58</v>
      </c>
      <c r="AP67" s="77">
        <v>8.25</v>
      </c>
      <c r="AQ67" s="77">
        <v>3.32</v>
      </c>
      <c r="AR67" s="77">
        <v>15.62</v>
      </c>
    </row>
    <row r="68" spans="1:44" ht="12.75" customHeight="1" x14ac:dyDescent="0.2">
      <c r="A68" s="42" t="s">
        <v>1110</v>
      </c>
      <c r="B68" s="77" t="s">
        <v>249</v>
      </c>
      <c r="C68" s="77">
        <v>2</v>
      </c>
      <c r="D68" s="77">
        <v>3</v>
      </c>
      <c r="E68" s="77">
        <v>4.1500000000000004</v>
      </c>
      <c r="F68" s="77">
        <v>61</v>
      </c>
      <c r="G68" s="77">
        <v>0</v>
      </c>
      <c r="H68" s="77">
        <v>0</v>
      </c>
      <c r="I68" s="77">
        <v>0</v>
      </c>
      <c r="J68" s="77">
        <v>0</v>
      </c>
      <c r="K68" s="77">
        <v>4</v>
      </c>
      <c r="L68" s="77">
        <v>56.1</v>
      </c>
      <c r="M68" s="77">
        <v>58</v>
      </c>
      <c r="N68" s="77">
        <v>29</v>
      </c>
      <c r="O68" s="77">
        <v>26</v>
      </c>
      <c r="P68" s="77">
        <v>2</v>
      </c>
      <c r="Q68" s="77">
        <v>19</v>
      </c>
      <c r="R68" s="77">
        <v>4</v>
      </c>
      <c r="S68" s="77">
        <v>31</v>
      </c>
      <c r="T68" s="77">
        <v>242</v>
      </c>
      <c r="U68" s="77">
        <v>0.27</v>
      </c>
      <c r="V68" s="77">
        <v>1.37</v>
      </c>
      <c r="W68" s="77">
        <v>2</v>
      </c>
      <c r="X68" s="77">
        <v>5</v>
      </c>
      <c r="Y68" s="77">
        <v>12</v>
      </c>
      <c r="Z68" s="77">
        <v>7</v>
      </c>
      <c r="AA68" s="77">
        <v>91</v>
      </c>
      <c r="AB68" s="77">
        <v>41</v>
      </c>
      <c r="AC68" s="77">
        <v>0</v>
      </c>
      <c r="AD68" s="77">
        <v>0</v>
      </c>
      <c r="AE68" s="77">
        <v>0</v>
      </c>
      <c r="AF68" s="77">
        <v>2</v>
      </c>
      <c r="AG68" s="77">
        <v>1</v>
      </c>
      <c r="AH68" s="77">
        <v>906</v>
      </c>
      <c r="AI68" s="77">
        <v>0.4</v>
      </c>
      <c r="AJ68" s="77">
        <v>2.2200000000000002</v>
      </c>
      <c r="AK68" s="77">
        <v>0.33300000000000002</v>
      </c>
      <c r="AL68" s="77">
        <v>0.34899999999999998</v>
      </c>
      <c r="AM68" s="77">
        <v>0.68200000000000005</v>
      </c>
      <c r="AN68" s="77">
        <v>4.95</v>
      </c>
      <c r="AO68" s="77">
        <v>3.04</v>
      </c>
      <c r="AP68" s="77">
        <v>9.27</v>
      </c>
      <c r="AQ68" s="77">
        <v>1.63</v>
      </c>
      <c r="AR68" s="77">
        <v>16.079999999999998</v>
      </c>
    </row>
    <row r="69" spans="1:44" ht="12.75" customHeight="1" x14ac:dyDescent="0.2">
      <c r="A69" t="s">
        <v>870</v>
      </c>
      <c r="B69" s="77" t="s">
        <v>249</v>
      </c>
      <c r="C69" s="77">
        <v>0</v>
      </c>
      <c r="D69" s="77">
        <v>1</v>
      </c>
      <c r="E69" s="77">
        <v>11.85</v>
      </c>
      <c r="F69" s="77">
        <v>7</v>
      </c>
      <c r="G69" s="77">
        <v>1</v>
      </c>
      <c r="H69" s="77">
        <v>0</v>
      </c>
      <c r="I69" s="77">
        <v>0</v>
      </c>
      <c r="J69" s="77">
        <v>0</v>
      </c>
      <c r="K69" s="77">
        <v>0</v>
      </c>
      <c r="L69" s="77">
        <v>13.2</v>
      </c>
      <c r="M69" s="77">
        <v>20</v>
      </c>
      <c r="N69" s="77">
        <v>20</v>
      </c>
      <c r="O69" s="77">
        <v>18</v>
      </c>
      <c r="P69" s="77">
        <v>1</v>
      </c>
      <c r="Q69" s="77">
        <v>9</v>
      </c>
      <c r="R69" s="77">
        <v>0</v>
      </c>
      <c r="S69" s="77">
        <v>13</v>
      </c>
      <c r="T69" s="77">
        <v>72</v>
      </c>
      <c r="U69" s="77">
        <v>0.32300000000000001</v>
      </c>
      <c r="V69" s="77">
        <v>2.12</v>
      </c>
      <c r="W69" s="77">
        <v>1</v>
      </c>
      <c r="X69" s="77">
        <v>0</v>
      </c>
      <c r="Y69" s="77">
        <v>0</v>
      </c>
      <c r="Z69" s="77">
        <v>0</v>
      </c>
      <c r="AA69" s="77">
        <v>12</v>
      </c>
      <c r="AB69" s="77">
        <v>17</v>
      </c>
      <c r="AC69" s="77">
        <v>0</v>
      </c>
      <c r="AD69" s="77">
        <v>0</v>
      </c>
      <c r="AE69" s="77">
        <v>0</v>
      </c>
      <c r="AF69" s="77">
        <v>0</v>
      </c>
      <c r="AG69" s="77">
        <v>0</v>
      </c>
      <c r="AH69" s="77">
        <v>273</v>
      </c>
      <c r="AI69" s="77">
        <v>0</v>
      </c>
      <c r="AJ69" s="77">
        <v>0.71</v>
      </c>
      <c r="AK69" s="77">
        <v>0.41699999999999998</v>
      </c>
      <c r="AL69" s="77">
        <v>0.5</v>
      </c>
      <c r="AM69" s="77">
        <v>0.91700000000000004</v>
      </c>
      <c r="AN69" s="77">
        <v>8.56</v>
      </c>
      <c r="AO69" s="77">
        <v>5.93</v>
      </c>
      <c r="AP69" s="77">
        <v>13.17</v>
      </c>
      <c r="AQ69" s="77">
        <v>1.44</v>
      </c>
      <c r="AR69" s="77">
        <v>19.98</v>
      </c>
    </row>
    <row r="70" spans="1:44" ht="12.75" customHeight="1" x14ac:dyDescent="0.2">
      <c r="A70" s="42" t="s">
        <v>477</v>
      </c>
      <c r="B70" s="77" t="s">
        <v>249</v>
      </c>
      <c r="C70" s="77">
        <v>2</v>
      </c>
      <c r="D70" s="77">
        <v>4</v>
      </c>
      <c r="E70" s="77">
        <v>2.21</v>
      </c>
      <c r="F70" s="77">
        <v>65</v>
      </c>
      <c r="G70" s="77">
        <v>0</v>
      </c>
      <c r="H70" s="77">
        <v>0</v>
      </c>
      <c r="I70" s="77">
        <v>0</v>
      </c>
      <c r="J70" s="77">
        <v>2</v>
      </c>
      <c r="K70" s="77">
        <v>6</v>
      </c>
      <c r="L70" s="77">
        <v>61</v>
      </c>
      <c r="M70" s="77">
        <v>40</v>
      </c>
      <c r="N70" s="77">
        <v>19</v>
      </c>
      <c r="O70" s="77">
        <v>15</v>
      </c>
      <c r="P70" s="77">
        <v>2</v>
      </c>
      <c r="Q70" s="77">
        <v>25</v>
      </c>
      <c r="R70" s="77">
        <v>3</v>
      </c>
      <c r="S70" s="77">
        <v>71</v>
      </c>
      <c r="T70" s="77">
        <v>244</v>
      </c>
      <c r="U70" s="77">
        <v>0.187</v>
      </c>
      <c r="V70" s="77">
        <v>1.07</v>
      </c>
      <c r="W70" s="77">
        <v>4</v>
      </c>
      <c r="X70" s="77">
        <v>13</v>
      </c>
      <c r="Y70" s="77">
        <v>21</v>
      </c>
      <c r="Z70" s="77">
        <v>9</v>
      </c>
      <c r="AA70" s="77">
        <v>67</v>
      </c>
      <c r="AB70" s="77">
        <v>37</v>
      </c>
      <c r="AC70" s="77">
        <v>6</v>
      </c>
      <c r="AD70" s="77">
        <v>1</v>
      </c>
      <c r="AE70" s="77">
        <v>1</v>
      </c>
      <c r="AF70" s="77">
        <v>1</v>
      </c>
      <c r="AG70" s="77">
        <v>0</v>
      </c>
      <c r="AH70" s="77">
        <v>909</v>
      </c>
      <c r="AI70" s="77">
        <v>0.33300000000000002</v>
      </c>
      <c r="AJ70" s="77">
        <v>1.81</v>
      </c>
      <c r="AK70" s="77">
        <v>0.28299999999999997</v>
      </c>
      <c r="AL70" s="77">
        <v>0.252</v>
      </c>
      <c r="AM70" s="77">
        <v>0.53500000000000003</v>
      </c>
      <c r="AN70" s="77">
        <v>10.48</v>
      </c>
      <c r="AO70" s="77">
        <v>3.69</v>
      </c>
      <c r="AP70" s="77">
        <v>5.9</v>
      </c>
      <c r="AQ70" s="77">
        <v>2.84</v>
      </c>
      <c r="AR70" s="77">
        <v>14.9</v>
      </c>
    </row>
    <row r="71" spans="1:44" ht="12.75" customHeight="1" x14ac:dyDescent="0.2">
      <c r="A71" s="42" t="s">
        <v>558</v>
      </c>
      <c r="B71" s="77" t="s">
        <v>249</v>
      </c>
      <c r="C71" s="77">
        <v>2</v>
      </c>
      <c r="D71" s="77">
        <v>4</v>
      </c>
      <c r="E71" s="77">
        <v>6.49</v>
      </c>
      <c r="F71" s="77">
        <v>8</v>
      </c>
      <c r="G71" s="77">
        <v>6</v>
      </c>
      <c r="H71" s="77">
        <v>0</v>
      </c>
      <c r="I71" s="77">
        <v>0</v>
      </c>
      <c r="J71" s="77">
        <v>0</v>
      </c>
      <c r="K71" s="77">
        <v>0</v>
      </c>
      <c r="L71" s="77">
        <v>34.200000000000003</v>
      </c>
      <c r="M71" s="77">
        <v>42</v>
      </c>
      <c r="N71" s="77">
        <v>27</v>
      </c>
      <c r="O71" s="77">
        <v>25</v>
      </c>
      <c r="P71" s="77">
        <v>4</v>
      </c>
      <c r="Q71" s="77">
        <v>10</v>
      </c>
      <c r="R71" s="77">
        <v>1</v>
      </c>
      <c r="S71" s="77">
        <v>17</v>
      </c>
      <c r="T71" s="77">
        <v>149</v>
      </c>
      <c r="U71" s="77">
        <v>0.313</v>
      </c>
      <c r="V71" s="77">
        <v>1.5</v>
      </c>
      <c r="W71" s="77">
        <v>0</v>
      </c>
      <c r="X71" s="77">
        <v>0</v>
      </c>
      <c r="Y71" s="77">
        <v>1</v>
      </c>
      <c r="Z71" s="77">
        <v>5</v>
      </c>
      <c r="AA71" s="77">
        <v>45</v>
      </c>
      <c r="AB71" s="77">
        <v>35</v>
      </c>
      <c r="AC71" s="77">
        <v>3</v>
      </c>
      <c r="AD71" s="77">
        <v>0</v>
      </c>
      <c r="AE71" s="77">
        <v>3</v>
      </c>
      <c r="AF71" s="77">
        <v>2</v>
      </c>
      <c r="AG71" s="77">
        <v>0</v>
      </c>
      <c r="AH71" s="77">
        <v>568</v>
      </c>
      <c r="AI71" s="77">
        <v>0.33300000000000002</v>
      </c>
      <c r="AJ71" s="77">
        <v>1.29</v>
      </c>
      <c r="AK71" s="77">
        <v>0.35899999999999999</v>
      </c>
      <c r="AL71" s="77">
        <v>0.47</v>
      </c>
      <c r="AM71" s="77">
        <v>0.82899999999999996</v>
      </c>
      <c r="AN71" s="77">
        <v>4.41</v>
      </c>
      <c r="AO71" s="77">
        <v>2.6</v>
      </c>
      <c r="AP71" s="77">
        <v>10.9</v>
      </c>
      <c r="AQ71" s="77">
        <v>1.7</v>
      </c>
      <c r="AR71" s="77">
        <v>16.38</v>
      </c>
    </row>
    <row r="72" spans="1:44" ht="12.75" customHeight="1" x14ac:dyDescent="0.2">
      <c r="A72" t="s">
        <v>772</v>
      </c>
      <c r="B72" s="77" t="s">
        <v>249</v>
      </c>
      <c r="C72" s="77">
        <v>0</v>
      </c>
      <c r="D72" s="77">
        <v>1</v>
      </c>
      <c r="E72" s="77">
        <v>8.1</v>
      </c>
      <c r="F72" s="77">
        <v>12</v>
      </c>
      <c r="G72" s="77">
        <v>0</v>
      </c>
      <c r="H72" s="77">
        <v>0</v>
      </c>
      <c r="I72" s="77">
        <v>0</v>
      </c>
      <c r="J72" s="77">
        <v>0</v>
      </c>
      <c r="K72" s="77">
        <v>2</v>
      </c>
      <c r="L72" s="77">
        <v>13.1</v>
      </c>
      <c r="M72" s="77">
        <v>12</v>
      </c>
      <c r="N72" s="77">
        <v>12</v>
      </c>
      <c r="O72" s="77">
        <v>12</v>
      </c>
      <c r="P72" s="77">
        <v>2</v>
      </c>
      <c r="Q72" s="77">
        <v>11</v>
      </c>
      <c r="R72" s="77">
        <v>0</v>
      </c>
      <c r="S72" s="77">
        <v>13</v>
      </c>
      <c r="T72" s="77">
        <v>64</v>
      </c>
      <c r="U72" s="77">
        <v>0.255</v>
      </c>
      <c r="V72" s="77">
        <v>1.73</v>
      </c>
      <c r="W72" s="77">
        <v>3</v>
      </c>
      <c r="X72" s="77">
        <v>4</v>
      </c>
      <c r="Y72" s="77">
        <v>0</v>
      </c>
      <c r="Z72" s="77">
        <v>2</v>
      </c>
      <c r="AA72" s="77">
        <v>18</v>
      </c>
      <c r="AB72" s="77">
        <v>7</v>
      </c>
      <c r="AC72" s="77">
        <v>3</v>
      </c>
      <c r="AD72" s="77">
        <v>0</v>
      </c>
      <c r="AE72" s="77">
        <v>2</v>
      </c>
      <c r="AF72" s="77">
        <v>0</v>
      </c>
      <c r="AG72" s="77">
        <v>0</v>
      </c>
      <c r="AH72" s="77">
        <v>274</v>
      </c>
      <c r="AI72" s="77">
        <v>0</v>
      </c>
      <c r="AJ72" s="77">
        <v>2.57</v>
      </c>
      <c r="AK72" s="77">
        <v>0.41899999999999998</v>
      </c>
      <c r="AL72" s="77">
        <v>0.42599999999999999</v>
      </c>
      <c r="AM72" s="77">
        <v>0.84499999999999997</v>
      </c>
      <c r="AN72" s="77">
        <v>8.7799999999999994</v>
      </c>
      <c r="AO72" s="77">
        <v>7.43</v>
      </c>
      <c r="AP72" s="77">
        <v>8.1</v>
      </c>
      <c r="AQ72" s="77">
        <v>1.18</v>
      </c>
      <c r="AR72" s="77">
        <v>20.55</v>
      </c>
    </row>
    <row r="73" spans="1:44" ht="12.75" customHeight="1" x14ac:dyDescent="0.2">
      <c r="A73" s="42" t="s">
        <v>486</v>
      </c>
      <c r="B73" s="77" t="s">
        <v>249</v>
      </c>
      <c r="C73" s="77">
        <v>5</v>
      </c>
      <c r="D73" s="77">
        <v>7</v>
      </c>
      <c r="E73" s="77">
        <v>4.6399999999999997</v>
      </c>
      <c r="F73" s="77">
        <v>42</v>
      </c>
      <c r="G73" s="77">
        <v>5</v>
      </c>
      <c r="H73" s="77">
        <v>0</v>
      </c>
      <c r="I73" s="77">
        <v>0</v>
      </c>
      <c r="J73" s="77">
        <v>2</v>
      </c>
      <c r="K73" s="77">
        <v>2</v>
      </c>
      <c r="L73" s="77">
        <v>77.2</v>
      </c>
      <c r="M73" s="77">
        <v>89</v>
      </c>
      <c r="N73" s="77">
        <v>42</v>
      </c>
      <c r="O73" s="77">
        <v>40</v>
      </c>
      <c r="P73" s="77">
        <v>6</v>
      </c>
      <c r="Q73" s="77">
        <v>19</v>
      </c>
      <c r="R73" s="77">
        <v>4</v>
      </c>
      <c r="S73" s="77">
        <v>72</v>
      </c>
      <c r="T73" s="77">
        <v>343</v>
      </c>
      <c r="U73" s="77">
        <v>0.28199999999999997</v>
      </c>
      <c r="V73" s="77">
        <v>1.39</v>
      </c>
      <c r="W73" s="77">
        <v>3</v>
      </c>
      <c r="X73" s="77">
        <v>15</v>
      </c>
      <c r="Y73" s="77">
        <v>3</v>
      </c>
      <c r="Z73" s="77">
        <v>3</v>
      </c>
      <c r="AA73" s="77">
        <v>76</v>
      </c>
      <c r="AB73" s="77">
        <v>84</v>
      </c>
      <c r="AC73" s="77">
        <v>3</v>
      </c>
      <c r="AD73" s="77">
        <v>0</v>
      </c>
      <c r="AE73" s="77">
        <v>12</v>
      </c>
      <c r="AF73" s="77">
        <v>1</v>
      </c>
      <c r="AG73" s="77">
        <v>0</v>
      </c>
      <c r="AH73" s="77">
        <v>1305</v>
      </c>
      <c r="AI73" s="77">
        <v>0.41699999999999998</v>
      </c>
      <c r="AJ73" s="77">
        <v>0.9</v>
      </c>
      <c r="AK73" s="77">
        <v>0.32600000000000001</v>
      </c>
      <c r="AL73" s="77">
        <v>0.42699999999999999</v>
      </c>
      <c r="AM73" s="77">
        <v>0.754</v>
      </c>
      <c r="AN73" s="77">
        <v>8.34</v>
      </c>
      <c r="AO73" s="77">
        <v>2.2000000000000002</v>
      </c>
      <c r="AP73" s="77">
        <v>10.31</v>
      </c>
      <c r="AQ73" s="77">
        <v>3.79</v>
      </c>
      <c r="AR73" s="77">
        <v>16.8</v>
      </c>
    </row>
    <row r="74" spans="1:44" ht="12.75" customHeight="1" x14ac:dyDescent="0.2">
      <c r="A74" t="s">
        <v>1111</v>
      </c>
      <c r="B74" s="77" t="s">
        <v>249</v>
      </c>
      <c r="C74" s="77">
        <v>0</v>
      </c>
      <c r="D74" s="77">
        <v>0</v>
      </c>
      <c r="E74" s="77">
        <v>5.4</v>
      </c>
      <c r="F74" s="77">
        <v>5</v>
      </c>
      <c r="G74" s="77">
        <v>0</v>
      </c>
      <c r="H74" s="77">
        <v>0</v>
      </c>
      <c r="I74" s="77">
        <v>0</v>
      </c>
      <c r="J74" s="77">
        <v>0</v>
      </c>
      <c r="K74" s="77">
        <v>0</v>
      </c>
      <c r="L74" s="77">
        <v>5</v>
      </c>
      <c r="M74" s="77">
        <v>5</v>
      </c>
      <c r="N74" s="77">
        <v>3</v>
      </c>
      <c r="O74" s="77">
        <v>3</v>
      </c>
      <c r="P74" s="77">
        <v>1</v>
      </c>
      <c r="Q74" s="77">
        <v>3</v>
      </c>
      <c r="R74" s="77">
        <v>0</v>
      </c>
      <c r="S74" s="77">
        <v>4</v>
      </c>
      <c r="T74" s="77">
        <v>22</v>
      </c>
      <c r="U74" s="77">
        <v>0.26300000000000001</v>
      </c>
      <c r="V74" s="77">
        <v>1.6</v>
      </c>
      <c r="W74" s="77">
        <v>0</v>
      </c>
      <c r="X74" s="77">
        <v>5</v>
      </c>
      <c r="Y74" s="77">
        <v>0</v>
      </c>
      <c r="Z74" s="77">
        <v>1</v>
      </c>
      <c r="AA74" s="77">
        <v>4</v>
      </c>
      <c r="AB74" s="77">
        <v>6</v>
      </c>
      <c r="AC74" s="77">
        <v>0</v>
      </c>
      <c r="AD74" s="77">
        <v>0</v>
      </c>
      <c r="AE74" s="77">
        <v>0</v>
      </c>
      <c r="AF74" s="77">
        <v>0</v>
      </c>
      <c r="AG74" s="77">
        <v>0</v>
      </c>
      <c r="AH74" s="77">
        <v>97</v>
      </c>
      <c r="AI74" s="77" t="s">
        <v>342</v>
      </c>
      <c r="AJ74" s="77">
        <v>0.67</v>
      </c>
      <c r="AK74" s="77">
        <v>0.36399999999999999</v>
      </c>
      <c r="AL74" s="77">
        <v>0.47399999999999998</v>
      </c>
      <c r="AM74" s="77">
        <v>0.83699999999999997</v>
      </c>
      <c r="AN74" s="77">
        <v>7.2</v>
      </c>
      <c r="AO74" s="77">
        <v>5.4</v>
      </c>
      <c r="AP74" s="77">
        <v>9</v>
      </c>
      <c r="AQ74" s="77">
        <v>1.33</v>
      </c>
      <c r="AR74" s="77">
        <v>19.399999999999999</v>
      </c>
    </row>
    <row r="75" spans="1:44" ht="12.75" customHeight="1" x14ac:dyDescent="0.2">
      <c r="A75" s="42" t="s">
        <v>1108</v>
      </c>
      <c r="B75" s="77" t="s">
        <v>249</v>
      </c>
      <c r="C75" s="77">
        <v>4</v>
      </c>
      <c r="D75" s="77">
        <v>4</v>
      </c>
      <c r="E75" s="77">
        <v>3.25</v>
      </c>
      <c r="F75" s="77">
        <v>13</v>
      </c>
      <c r="G75" s="77">
        <v>13</v>
      </c>
      <c r="H75" s="77">
        <v>0</v>
      </c>
      <c r="I75" s="77">
        <v>0</v>
      </c>
      <c r="J75" s="77">
        <v>0</v>
      </c>
      <c r="K75" s="77">
        <v>0</v>
      </c>
      <c r="L75" s="77">
        <v>69.099999999999994</v>
      </c>
      <c r="M75" s="77">
        <v>67</v>
      </c>
      <c r="N75" s="77">
        <v>28</v>
      </c>
      <c r="O75" s="77">
        <v>25</v>
      </c>
      <c r="P75" s="77">
        <v>7</v>
      </c>
      <c r="Q75" s="77">
        <v>19</v>
      </c>
      <c r="R75" s="77">
        <v>1</v>
      </c>
      <c r="S75" s="77">
        <v>57</v>
      </c>
      <c r="T75" s="77">
        <v>289</v>
      </c>
      <c r="U75" s="77">
        <v>0.254</v>
      </c>
      <c r="V75" s="77">
        <v>1.24</v>
      </c>
      <c r="W75" s="77">
        <v>3</v>
      </c>
      <c r="X75" s="77">
        <v>0</v>
      </c>
      <c r="Y75" s="77">
        <v>0</v>
      </c>
      <c r="Z75" s="77">
        <v>6</v>
      </c>
      <c r="AA75" s="77">
        <v>61</v>
      </c>
      <c r="AB75" s="77">
        <v>82</v>
      </c>
      <c r="AC75" s="77">
        <v>0</v>
      </c>
      <c r="AD75" s="77">
        <v>0</v>
      </c>
      <c r="AE75" s="77">
        <v>0</v>
      </c>
      <c r="AF75" s="77">
        <v>1</v>
      </c>
      <c r="AG75" s="77">
        <v>1</v>
      </c>
      <c r="AH75" s="77">
        <v>1146</v>
      </c>
      <c r="AI75" s="77">
        <v>0.5</v>
      </c>
      <c r="AJ75" s="77">
        <v>0.74</v>
      </c>
      <c r="AK75" s="77">
        <v>0.31</v>
      </c>
      <c r="AL75" s="77">
        <v>0.42</v>
      </c>
      <c r="AM75" s="77">
        <v>0.73099999999999998</v>
      </c>
      <c r="AN75" s="77">
        <v>7.4</v>
      </c>
      <c r="AO75" s="77">
        <v>2.4700000000000002</v>
      </c>
      <c r="AP75" s="77">
        <v>8.6999999999999993</v>
      </c>
      <c r="AQ75" s="77">
        <v>3</v>
      </c>
      <c r="AR75" s="77">
        <v>16.53</v>
      </c>
    </row>
    <row r="76" spans="1:44" ht="12.75" customHeight="1" x14ac:dyDescent="0.2">
      <c r="A76" s="42" t="s">
        <v>478</v>
      </c>
      <c r="B76" s="77" t="s">
        <v>249</v>
      </c>
      <c r="C76" s="77">
        <v>8</v>
      </c>
      <c r="D76" s="77">
        <v>13</v>
      </c>
      <c r="E76" s="77">
        <v>5.03</v>
      </c>
      <c r="F76" s="77">
        <v>31</v>
      </c>
      <c r="G76" s="77">
        <v>31</v>
      </c>
      <c r="H76" s="77">
        <v>0</v>
      </c>
      <c r="I76" s="77">
        <v>0</v>
      </c>
      <c r="J76" s="77">
        <v>0</v>
      </c>
      <c r="K76" s="77">
        <v>0</v>
      </c>
      <c r="L76" s="77">
        <v>173.2</v>
      </c>
      <c r="M76" s="77">
        <v>190</v>
      </c>
      <c r="N76" s="77">
        <v>110</v>
      </c>
      <c r="O76" s="77">
        <v>97</v>
      </c>
      <c r="P76" s="77">
        <v>20</v>
      </c>
      <c r="Q76" s="77">
        <v>76</v>
      </c>
      <c r="R76" s="77">
        <v>1</v>
      </c>
      <c r="S76" s="77">
        <v>146</v>
      </c>
      <c r="T76" s="77">
        <v>781</v>
      </c>
      <c r="U76" s="77">
        <v>0.27700000000000002</v>
      </c>
      <c r="V76" s="77">
        <v>1.53</v>
      </c>
      <c r="W76" s="77">
        <v>7</v>
      </c>
      <c r="X76" s="77">
        <v>0</v>
      </c>
      <c r="Y76" s="77">
        <v>0</v>
      </c>
      <c r="Z76" s="77">
        <v>11</v>
      </c>
      <c r="AA76" s="77">
        <v>139</v>
      </c>
      <c r="AB76" s="77">
        <v>223</v>
      </c>
      <c r="AC76" s="77">
        <v>2</v>
      </c>
      <c r="AD76" s="77">
        <v>0</v>
      </c>
      <c r="AE76" s="77">
        <v>10</v>
      </c>
      <c r="AF76" s="77">
        <v>3</v>
      </c>
      <c r="AG76" s="77">
        <v>0</v>
      </c>
      <c r="AH76" s="77">
        <v>3045</v>
      </c>
      <c r="AI76" s="77">
        <v>0.38100000000000001</v>
      </c>
      <c r="AJ76" s="77">
        <v>0.62</v>
      </c>
      <c r="AK76" s="77">
        <v>0.35299999999999998</v>
      </c>
      <c r="AL76" s="77">
        <v>0.42899999999999999</v>
      </c>
      <c r="AM76" s="77">
        <v>0.78200000000000003</v>
      </c>
      <c r="AN76" s="77">
        <v>7.57</v>
      </c>
      <c r="AO76" s="77">
        <v>3.94</v>
      </c>
      <c r="AP76" s="77">
        <v>9.85</v>
      </c>
      <c r="AQ76" s="77">
        <v>1.92</v>
      </c>
      <c r="AR76" s="77">
        <v>17.53</v>
      </c>
    </row>
    <row r="77" spans="1:44" ht="12.75" customHeight="1" x14ac:dyDescent="0.2">
      <c r="A77" s="42" t="s">
        <v>787</v>
      </c>
      <c r="B77" s="77" t="s">
        <v>249</v>
      </c>
      <c r="C77" s="77">
        <v>0</v>
      </c>
      <c r="D77" s="77">
        <v>3</v>
      </c>
      <c r="E77" s="77">
        <v>3.17</v>
      </c>
      <c r="F77" s="77">
        <v>58</v>
      </c>
      <c r="G77" s="77">
        <v>0</v>
      </c>
      <c r="H77" s="77">
        <v>0</v>
      </c>
      <c r="I77" s="77">
        <v>0</v>
      </c>
      <c r="J77" s="77">
        <v>0</v>
      </c>
      <c r="K77" s="77">
        <v>2</v>
      </c>
      <c r="L77" s="77">
        <v>48.1</v>
      </c>
      <c r="M77" s="77">
        <v>48</v>
      </c>
      <c r="N77" s="77">
        <v>19</v>
      </c>
      <c r="O77" s="77">
        <v>17</v>
      </c>
      <c r="P77" s="77">
        <v>2</v>
      </c>
      <c r="Q77" s="77">
        <v>19</v>
      </c>
      <c r="R77" s="77">
        <v>2</v>
      </c>
      <c r="S77" s="77">
        <v>37</v>
      </c>
      <c r="T77" s="77">
        <v>209</v>
      </c>
      <c r="U77" s="77">
        <v>0.26200000000000001</v>
      </c>
      <c r="V77" s="77">
        <v>1.39</v>
      </c>
      <c r="W77" s="77">
        <v>2</v>
      </c>
      <c r="X77" s="77">
        <v>15</v>
      </c>
      <c r="Y77" s="77">
        <v>9</v>
      </c>
      <c r="Z77" s="77">
        <v>5</v>
      </c>
      <c r="AA77" s="77">
        <v>62</v>
      </c>
      <c r="AB77" s="77">
        <v>41</v>
      </c>
      <c r="AC77" s="77">
        <v>2</v>
      </c>
      <c r="AD77" s="77">
        <v>0</v>
      </c>
      <c r="AE77" s="77">
        <v>2</v>
      </c>
      <c r="AF77" s="77">
        <v>2</v>
      </c>
      <c r="AG77" s="77">
        <v>0</v>
      </c>
      <c r="AH77" s="77">
        <v>772</v>
      </c>
      <c r="AI77" s="77">
        <v>0</v>
      </c>
      <c r="AJ77" s="77">
        <v>1.51</v>
      </c>
      <c r="AK77" s="77">
        <v>0.33300000000000002</v>
      </c>
      <c r="AL77" s="77">
        <v>0.33300000000000002</v>
      </c>
      <c r="AM77" s="77">
        <v>0.66700000000000004</v>
      </c>
      <c r="AN77" s="77">
        <v>6.89</v>
      </c>
      <c r="AO77" s="77">
        <v>3.54</v>
      </c>
      <c r="AP77" s="77">
        <v>8.94</v>
      </c>
      <c r="AQ77" s="77">
        <v>1.95</v>
      </c>
      <c r="AR77" s="77">
        <v>15.97</v>
      </c>
    </row>
    <row r="78" spans="1:44" ht="12.75" customHeight="1" x14ac:dyDescent="0.2">
      <c r="A78" s="78"/>
      <c r="B78" s="99"/>
      <c r="C78" s="99"/>
      <c r="D78" s="99"/>
      <c r="E78" s="148"/>
      <c r="F78" s="99"/>
      <c r="G78" s="99"/>
      <c r="H78" s="99"/>
      <c r="I78" s="99"/>
      <c r="J78" s="99"/>
      <c r="K78" s="99"/>
      <c r="L78" s="148"/>
      <c r="M78" s="99"/>
      <c r="N78" s="99"/>
      <c r="O78" s="99"/>
      <c r="P78" s="99"/>
      <c r="Q78" s="99"/>
      <c r="R78" s="99"/>
      <c r="S78" s="99"/>
      <c r="T78" s="99"/>
      <c r="U78" s="102"/>
      <c r="V78" s="148"/>
      <c r="W78" s="99"/>
      <c r="X78" s="99"/>
      <c r="Y78" s="99"/>
      <c r="Z78" s="99"/>
      <c r="AA78" s="99"/>
      <c r="AB78" s="99"/>
      <c r="AC78" s="99"/>
      <c r="AD78" s="99"/>
      <c r="AE78" s="99"/>
      <c r="AF78" s="99"/>
      <c r="AG78" s="99"/>
      <c r="AH78" s="99"/>
      <c r="AI78" s="102"/>
      <c r="AJ78" s="102"/>
      <c r="AK78" s="102"/>
      <c r="AL78" s="102"/>
      <c r="AM78" s="102"/>
      <c r="AN78" s="148"/>
      <c r="AO78" s="148"/>
      <c r="AP78" s="148"/>
      <c r="AQ78" s="148"/>
      <c r="AR78" s="148"/>
    </row>
    <row r="79" spans="1:44" ht="12.75" customHeight="1" x14ac:dyDescent="0.2">
      <c r="A79" s="103" t="s">
        <v>151</v>
      </c>
      <c r="B79" s="103" t="s">
        <v>245</v>
      </c>
      <c r="C79" s="103" t="s">
        <v>301</v>
      </c>
      <c r="D79" s="103" t="s">
        <v>302</v>
      </c>
      <c r="E79" s="144" t="s">
        <v>152</v>
      </c>
      <c r="F79" s="103" t="s">
        <v>303</v>
      </c>
      <c r="G79" s="103" t="s">
        <v>304</v>
      </c>
      <c r="H79" s="103" t="s">
        <v>316</v>
      </c>
      <c r="I79" s="103" t="s">
        <v>317</v>
      </c>
      <c r="J79" s="103" t="s">
        <v>305</v>
      </c>
      <c r="K79" s="103" t="s">
        <v>306</v>
      </c>
      <c r="L79" s="144" t="s">
        <v>307</v>
      </c>
      <c r="M79" s="103" t="s">
        <v>308</v>
      </c>
      <c r="N79" s="103" t="s">
        <v>309</v>
      </c>
      <c r="O79" s="103" t="s">
        <v>310</v>
      </c>
      <c r="P79" s="103" t="s">
        <v>311</v>
      </c>
      <c r="Q79" s="103" t="s">
        <v>312</v>
      </c>
      <c r="R79" s="103" t="s">
        <v>319</v>
      </c>
      <c r="S79" s="103" t="s">
        <v>313</v>
      </c>
      <c r="T79" s="103" t="s">
        <v>330</v>
      </c>
      <c r="U79" s="145" t="s">
        <v>314</v>
      </c>
      <c r="V79" s="144" t="s">
        <v>315</v>
      </c>
      <c r="W79" s="103" t="s">
        <v>318</v>
      </c>
      <c r="X79" s="103" t="s">
        <v>320</v>
      </c>
      <c r="Y79" s="103" t="s">
        <v>321</v>
      </c>
      <c r="Z79" s="103" t="s">
        <v>322</v>
      </c>
      <c r="AA79" s="103" t="s">
        <v>323</v>
      </c>
      <c r="AB79" s="103" t="s">
        <v>324</v>
      </c>
      <c r="AC79" s="103" t="s">
        <v>325</v>
      </c>
      <c r="AD79" s="103" t="s">
        <v>326</v>
      </c>
      <c r="AE79" s="103" t="s">
        <v>327</v>
      </c>
      <c r="AF79" s="103" t="s">
        <v>328</v>
      </c>
      <c r="AG79" s="103" t="s">
        <v>329</v>
      </c>
      <c r="AH79" s="103" t="s">
        <v>331</v>
      </c>
      <c r="AI79" s="145" t="s">
        <v>332</v>
      </c>
      <c r="AJ79" s="145" t="s">
        <v>333</v>
      </c>
      <c r="AK79" s="145" t="s">
        <v>334</v>
      </c>
      <c r="AL79" s="145" t="s">
        <v>335</v>
      </c>
      <c r="AM79" s="145" t="s">
        <v>336</v>
      </c>
      <c r="AN79" s="144" t="s">
        <v>337</v>
      </c>
      <c r="AO79" s="144" t="s">
        <v>338</v>
      </c>
      <c r="AP79" s="144" t="s">
        <v>339</v>
      </c>
      <c r="AQ79" s="144" t="s">
        <v>340</v>
      </c>
      <c r="AR79" s="144" t="s">
        <v>341</v>
      </c>
    </row>
    <row r="80" spans="1:44" ht="12.75" customHeight="1" x14ac:dyDescent="0.2">
      <c r="A80" s="42" t="s">
        <v>745</v>
      </c>
      <c r="B80" s="77" t="s">
        <v>250</v>
      </c>
      <c r="C80" s="77">
        <v>2</v>
      </c>
      <c r="D80" s="77">
        <v>1</v>
      </c>
      <c r="E80" s="77">
        <v>2.95</v>
      </c>
      <c r="F80" s="77">
        <v>5</v>
      </c>
      <c r="G80" s="77">
        <v>4</v>
      </c>
      <c r="H80" s="77">
        <v>0</v>
      </c>
      <c r="I80" s="77">
        <v>0</v>
      </c>
      <c r="J80" s="77">
        <v>0</v>
      </c>
      <c r="K80" s="77">
        <v>0</v>
      </c>
      <c r="L80" s="77">
        <v>18.100000000000001</v>
      </c>
      <c r="M80" s="77">
        <v>14</v>
      </c>
      <c r="N80" s="77">
        <v>6</v>
      </c>
      <c r="O80" s="77">
        <v>6</v>
      </c>
      <c r="P80" s="77">
        <v>5</v>
      </c>
      <c r="Q80" s="77">
        <v>4</v>
      </c>
      <c r="R80" s="77">
        <v>1</v>
      </c>
      <c r="S80" s="77">
        <v>20</v>
      </c>
      <c r="T80" s="77">
        <v>72</v>
      </c>
      <c r="U80" s="77">
        <v>0.20599999999999999</v>
      </c>
      <c r="V80" s="77">
        <v>0.98</v>
      </c>
      <c r="W80" s="77">
        <v>0</v>
      </c>
      <c r="X80" s="77">
        <v>1</v>
      </c>
      <c r="Y80" s="77">
        <v>0</v>
      </c>
      <c r="Z80" s="77">
        <v>1</v>
      </c>
      <c r="AA80" s="77">
        <v>14</v>
      </c>
      <c r="AB80" s="77">
        <v>20</v>
      </c>
      <c r="AC80" s="77">
        <v>0</v>
      </c>
      <c r="AD80" s="77">
        <v>0</v>
      </c>
      <c r="AE80" s="77">
        <v>2</v>
      </c>
      <c r="AF80" s="77">
        <v>0</v>
      </c>
      <c r="AG80" s="77">
        <v>0</v>
      </c>
      <c r="AH80" s="77">
        <v>310</v>
      </c>
      <c r="AI80" s="77">
        <v>0.66700000000000004</v>
      </c>
      <c r="AJ80" s="77">
        <v>0.7</v>
      </c>
      <c r="AK80" s="77">
        <v>0.25</v>
      </c>
      <c r="AL80" s="77">
        <v>0.48499999999999999</v>
      </c>
      <c r="AM80" s="77">
        <v>0.73499999999999999</v>
      </c>
      <c r="AN80" s="77">
        <v>9.82</v>
      </c>
      <c r="AO80" s="77">
        <v>1.96</v>
      </c>
      <c r="AP80" s="77">
        <v>6.87</v>
      </c>
      <c r="AQ80" s="77">
        <v>5</v>
      </c>
      <c r="AR80" s="77">
        <v>16.91</v>
      </c>
    </row>
    <row r="81" spans="1:44" ht="12.75" customHeight="1" x14ac:dyDescent="0.2">
      <c r="A81" s="42" t="s">
        <v>507</v>
      </c>
      <c r="B81" s="77" t="s">
        <v>250</v>
      </c>
      <c r="C81" s="77">
        <v>9</v>
      </c>
      <c r="D81" s="77">
        <v>5</v>
      </c>
      <c r="E81" s="77">
        <v>3.71</v>
      </c>
      <c r="F81" s="77">
        <v>23</v>
      </c>
      <c r="G81" s="77">
        <v>23</v>
      </c>
      <c r="H81" s="77">
        <v>1</v>
      </c>
      <c r="I81" s="77">
        <v>1</v>
      </c>
      <c r="J81" s="77">
        <v>0</v>
      </c>
      <c r="K81" s="77">
        <v>0</v>
      </c>
      <c r="L81" s="77">
        <v>145.19999999999999</v>
      </c>
      <c r="M81" s="77">
        <v>134</v>
      </c>
      <c r="N81" s="77">
        <v>60</v>
      </c>
      <c r="O81" s="77">
        <v>60</v>
      </c>
      <c r="P81" s="77">
        <v>16</v>
      </c>
      <c r="Q81" s="77">
        <v>45</v>
      </c>
      <c r="R81" s="77">
        <v>1</v>
      </c>
      <c r="S81" s="77">
        <v>124</v>
      </c>
      <c r="T81" s="77">
        <v>604</v>
      </c>
      <c r="U81" s="77">
        <v>0.247</v>
      </c>
      <c r="V81" s="77">
        <v>1.23</v>
      </c>
      <c r="W81" s="77">
        <v>7</v>
      </c>
      <c r="X81" s="77">
        <v>0</v>
      </c>
      <c r="Y81" s="77">
        <v>0</v>
      </c>
      <c r="Z81" s="77">
        <v>12</v>
      </c>
      <c r="AA81" s="77">
        <v>172</v>
      </c>
      <c r="AB81" s="77">
        <v>122</v>
      </c>
      <c r="AC81" s="77">
        <v>5</v>
      </c>
      <c r="AD81" s="77">
        <v>1</v>
      </c>
      <c r="AE81" s="77">
        <v>4</v>
      </c>
      <c r="AF81" s="77">
        <v>4</v>
      </c>
      <c r="AG81" s="77">
        <v>1</v>
      </c>
      <c r="AH81" s="77">
        <v>2278</v>
      </c>
      <c r="AI81" s="77">
        <v>0.64300000000000002</v>
      </c>
      <c r="AJ81" s="77">
        <v>1.41</v>
      </c>
      <c r="AK81" s="77">
        <v>0.311</v>
      </c>
      <c r="AL81" s="77">
        <v>0.39200000000000002</v>
      </c>
      <c r="AM81" s="77">
        <v>0.70299999999999996</v>
      </c>
      <c r="AN81" s="77">
        <v>7.66</v>
      </c>
      <c r="AO81" s="77">
        <v>2.78</v>
      </c>
      <c r="AP81" s="77">
        <v>8.2799999999999994</v>
      </c>
      <c r="AQ81" s="77">
        <v>2.76</v>
      </c>
      <c r="AR81" s="77">
        <v>15.64</v>
      </c>
    </row>
    <row r="82" spans="1:44" ht="12.75" customHeight="1" x14ac:dyDescent="0.2">
      <c r="A82" t="s">
        <v>1116</v>
      </c>
      <c r="B82" s="77" t="s">
        <v>250</v>
      </c>
      <c r="C82" s="77">
        <v>0</v>
      </c>
      <c r="D82" s="77">
        <v>0</v>
      </c>
      <c r="E82" s="77">
        <v>67.5</v>
      </c>
      <c r="F82" s="77">
        <v>2</v>
      </c>
      <c r="G82" s="77">
        <v>0</v>
      </c>
      <c r="H82" s="77">
        <v>0</v>
      </c>
      <c r="I82" s="77">
        <v>0</v>
      </c>
      <c r="J82" s="77">
        <v>0</v>
      </c>
      <c r="K82" s="77">
        <v>0</v>
      </c>
      <c r="L82" s="77">
        <v>0.2</v>
      </c>
      <c r="M82" s="77">
        <v>5</v>
      </c>
      <c r="N82" s="77">
        <v>5</v>
      </c>
      <c r="O82" s="77">
        <v>5</v>
      </c>
      <c r="P82" s="77">
        <v>0</v>
      </c>
      <c r="Q82" s="77">
        <v>2</v>
      </c>
      <c r="R82" s="77">
        <v>0</v>
      </c>
      <c r="S82" s="77">
        <v>0</v>
      </c>
      <c r="T82" s="77">
        <v>9</v>
      </c>
      <c r="U82" s="77">
        <v>0.71399999999999997</v>
      </c>
      <c r="V82" s="77">
        <v>10.5</v>
      </c>
      <c r="W82" s="77">
        <v>0</v>
      </c>
      <c r="X82" s="77">
        <v>0</v>
      </c>
      <c r="Y82" s="77">
        <v>0</v>
      </c>
      <c r="Z82" s="77">
        <v>0</v>
      </c>
      <c r="AA82" s="77">
        <v>2</v>
      </c>
      <c r="AB82" s="77">
        <v>0</v>
      </c>
      <c r="AC82" s="77">
        <v>0</v>
      </c>
      <c r="AD82" s="77">
        <v>0</v>
      </c>
      <c r="AE82" s="77">
        <v>0</v>
      </c>
      <c r="AF82" s="77">
        <v>0</v>
      </c>
      <c r="AG82" s="77">
        <v>0</v>
      </c>
      <c r="AH82" s="77">
        <v>36</v>
      </c>
      <c r="AI82" s="77" t="s">
        <v>342</v>
      </c>
      <c r="AJ82" s="77">
        <v>2</v>
      </c>
      <c r="AK82" s="77">
        <v>0.77800000000000002</v>
      </c>
      <c r="AL82" s="77">
        <v>1</v>
      </c>
      <c r="AM82" s="77">
        <v>1.778</v>
      </c>
      <c r="AN82" s="77">
        <v>0</v>
      </c>
      <c r="AO82" s="77">
        <v>27</v>
      </c>
      <c r="AP82" s="77">
        <v>67.5</v>
      </c>
      <c r="AQ82" s="77">
        <v>0</v>
      </c>
      <c r="AR82" s="77">
        <v>54</v>
      </c>
    </row>
    <row r="83" spans="1:44" ht="12.75" customHeight="1" x14ac:dyDescent="0.2">
      <c r="A83" t="s">
        <v>510</v>
      </c>
      <c r="B83" s="77" t="s">
        <v>250</v>
      </c>
      <c r="C83" s="77">
        <v>4</v>
      </c>
      <c r="D83" s="77">
        <v>2</v>
      </c>
      <c r="E83" s="77">
        <v>1.86</v>
      </c>
      <c r="F83" s="77">
        <v>51</v>
      </c>
      <c r="G83" s="77">
        <v>0</v>
      </c>
      <c r="H83" s="77">
        <v>0</v>
      </c>
      <c r="I83" s="77">
        <v>0</v>
      </c>
      <c r="J83" s="77">
        <v>7</v>
      </c>
      <c r="K83" s="77">
        <v>13</v>
      </c>
      <c r="L83" s="77">
        <v>48.1</v>
      </c>
      <c r="M83" s="77">
        <v>32</v>
      </c>
      <c r="N83" s="77">
        <v>10</v>
      </c>
      <c r="O83" s="77">
        <v>10</v>
      </c>
      <c r="P83" s="77">
        <v>3</v>
      </c>
      <c r="Q83" s="77">
        <v>17</v>
      </c>
      <c r="R83" s="77">
        <v>0</v>
      </c>
      <c r="S83" s="77">
        <v>37</v>
      </c>
      <c r="T83" s="77">
        <v>189</v>
      </c>
      <c r="U83" s="77">
        <v>0.19</v>
      </c>
      <c r="V83" s="77">
        <v>1.01</v>
      </c>
      <c r="W83" s="77">
        <v>1</v>
      </c>
      <c r="X83" s="77">
        <v>16</v>
      </c>
      <c r="Y83" s="77">
        <v>21</v>
      </c>
      <c r="Z83" s="77">
        <v>6</v>
      </c>
      <c r="AA83" s="77">
        <v>45</v>
      </c>
      <c r="AB83" s="77">
        <v>57</v>
      </c>
      <c r="AC83" s="77">
        <v>0</v>
      </c>
      <c r="AD83" s="77">
        <v>0</v>
      </c>
      <c r="AE83" s="77">
        <v>3</v>
      </c>
      <c r="AF83" s="77">
        <v>0</v>
      </c>
      <c r="AG83" s="77">
        <v>0</v>
      </c>
      <c r="AH83" s="77">
        <v>747</v>
      </c>
      <c r="AI83" s="77">
        <v>0.66700000000000004</v>
      </c>
      <c r="AJ83" s="77">
        <v>0.79</v>
      </c>
      <c r="AK83" s="77">
        <v>0.26700000000000002</v>
      </c>
      <c r="AL83" s="77">
        <v>0.29799999999999999</v>
      </c>
      <c r="AM83" s="77">
        <v>0.56499999999999995</v>
      </c>
      <c r="AN83" s="77">
        <v>6.89</v>
      </c>
      <c r="AO83" s="77">
        <v>3.17</v>
      </c>
      <c r="AP83" s="77">
        <v>5.96</v>
      </c>
      <c r="AQ83" s="77">
        <v>2.1800000000000002</v>
      </c>
      <c r="AR83" s="77">
        <v>15.46</v>
      </c>
    </row>
    <row r="84" spans="1:44" ht="12.75" customHeight="1" x14ac:dyDescent="0.2">
      <c r="A84" s="42" t="s">
        <v>498</v>
      </c>
      <c r="B84" s="77" t="s">
        <v>250</v>
      </c>
      <c r="C84" s="77">
        <v>0</v>
      </c>
      <c r="D84" s="77">
        <v>3</v>
      </c>
      <c r="E84" s="77">
        <v>2</v>
      </c>
      <c r="F84" s="77">
        <v>54</v>
      </c>
      <c r="G84" s="77">
        <v>0</v>
      </c>
      <c r="H84" s="77">
        <v>0</v>
      </c>
      <c r="I84" s="77">
        <v>0</v>
      </c>
      <c r="J84" s="77">
        <v>36</v>
      </c>
      <c r="K84" s="77">
        <v>38</v>
      </c>
      <c r="L84" s="77">
        <v>54</v>
      </c>
      <c r="M84" s="77">
        <v>21</v>
      </c>
      <c r="N84" s="77">
        <v>12</v>
      </c>
      <c r="O84" s="77">
        <v>12</v>
      </c>
      <c r="P84" s="77">
        <v>1</v>
      </c>
      <c r="Q84" s="77">
        <v>24</v>
      </c>
      <c r="R84" s="77">
        <v>0</v>
      </c>
      <c r="S84" s="77">
        <v>106</v>
      </c>
      <c r="T84" s="77">
        <v>202</v>
      </c>
      <c r="U84" s="77">
        <v>0.121</v>
      </c>
      <c r="V84" s="77">
        <v>0.83</v>
      </c>
      <c r="W84" s="77">
        <v>2</v>
      </c>
      <c r="X84" s="77">
        <v>44</v>
      </c>
      <c r="Y84" s="77">
        <v>0</v>
      </c>
      <c r="Z84" s="77">
        <v>2</v>
      </c>
      <c r="AA84" s="77">
        <v>25</v>
      </c>
      <c r="AB84" s="77">
        <v>24</v>
      </c>
      <c r="AC84" s="77">
        <v>4</v>
      </c>
      <c r="AD84" s="77">
        <v>0</v>
      </c>
      <c r="AE84" s="77">
        <v>6</v>
      </c>
      <c r="AF84" s="77">
        <v>4</v>
      </c>
      <c r="AG84" s="77">
        <v>0</v>
      </c>
      <c r="AH84" s="77">
        <v>935</v>
      </c>
      <c r="AI84" s="77">
        <v>0</v>
      </c>
      <c r="AJ84" s="77">
        <v>1.04</v>
      </c>
      <c r="AK84" s="77">
        <v>0.23400000000000001</v>
      </c>
      <c r="AL84" s="77">
        <v>0.17199999999999999</v>
      </c>
      <c r="AM84" s="77">
        <v>0.40600000000000003</v>
      </c>
      <c r="AN84" s="77">
        <v>17.670000000000002</v>
      </c>
      <c r="AO84" s="77">
        <v>4</v>
      </c>
      <c r="AP84" s="77">
        <v>3.5</v>
      </c>
      <c r="AQ84" s="77">
        <v>4.42</v>
      </c>
      <c r="AR84" s="77">
        <v>17.309999999999999</v>
      </c>
    </row>
    <row r="85" spans="1:44" ht="12.75" customHeight="1" x14ac:dyDescent="0.2">
      <c r="A85" t="s">
        <v>497</v>
      </c>
      <c r="B85" s="77" t="s">
        <v>250</v>
      </c>
      <c r="C85" s="77">
        <v>0</v>
      </c>
      <c r="D85" s="77">
        <v>1</v>
      </c>
      <c r="E85" s="77">
        <v>5.54</v>
      </c>
      <c r="F85" s="77">
        <v>10</v>
      </c>
      <c r="G85" s="77">
        <v>0</v>
      </c>
      <c r="H85" s="77">
        <v>0</v>
      </c>
      <c r="I85" s="77">
        <v>0</v>
      </c>
      <c r="J85" s="77">
        <v>0</v>
      </c>
      <c r="K85" s="77">
        <v>0</v>
      </c>
      <c r="L85" s="77">
        <v>13</v>
      </c>
      <c r="M85" s="77">
        <v>12</v>
      </c>
      <c r="N85" s="77">
        <v>8</v>
      </c>
      <c r="O85" s="77">
        <v>8</v>
      </c>
      <c r="P85" s="77">
        <v>2</v>
      </c>
      <c r="Q85" s="77">
        <v>6</v>
      </c>
      <c r="R85" s="77">
        <v>3</v>
      </c>
      <c r="S85" s="77">
        <v>8</v>
      </c>
      <c r="T85" s="77">
        <v>57</v>
      </c>
      <c r="U85" s="77">
        <v>0.24</v>
      </c>
      <c r="V85" s="77">
        <v>1.38</v>
      </c>
      <c r="W85" s="77">
        <v>0</v>
      </c>
      <c r="X85" s="77">
        <v>4</v>
      </c>
      <c r="Y85" s="77">
        <v>0</v>
      </c>
      <c r="Z85" s="77">
        <v>0</v>
      </c>
      <c r="AA85" s="77">
        <v>17</v>
      </c>
      <c r="AB85" s="77">
        <v>14</v>
      </c>
      <c r="AC85" s="77">
        <v>0</v>
      </c>
      <c r="AD85" s="77">
        <v>0</v>
      </c>
      <c r="AE85" s="77">
        <v>2</v>
      </c>
      <c r="AF85" s="77">
        <v>0</v>
      </c>
      <c r="AG85" s="77">
        <v>0</v>
      </c>
      <c r="AH85" s="77">
        <v>184</v>
      </c>
      <c r="AI85" s="77">
        <v>0</v>
      </c>
      <c r="AJ85" s="77">
        <v>1.21</v>
      </c>
      <c r="AK85" s="77">
        <v>0.316</v>
      </c>
      <c r="AL85" s="77">
        <v>0.46</v>
      </c>
      <c r="AM85" s="77">
        <v>0.77600000000000002</v>
      </c>
      <c r="AN85" s="77">
        <v>5.54</v>
      </c>
      <c r="AO85" s="77">
        <v>4.1500000000000004</v>
      </c>
      <c r="AP85" s="77">
        <v>8.31</v>
      </c>
      <c r="AQ85" s="77">
        <v>1.33</v>
      </c>
      <c r="AR85" s="77">
        <v>14.15</v>
      </c>
    </row>
    <row r="86" spans="1:44" ht="12.75" customHeight="1" x14ac:dyDescent="0.2">
      <c r="A86" s="42" t="s">
        <v>503</v>
      </c>
      <c r="B86" s="77" t="s">
        <v>250</v>
      </c>
      <c r="C86" s="77">
        <v>2</v>
      </c>
      <c r="D86" s="77">
        <v>8</v>
      </c>
      <c r="E86" s="77">
        <v>4.55</v>
      </c>
      <c r="F86" s="77">
        <v>13</v>
      </c>
      <c r="G86" s="77">
        <v>11</v>
      </c>
      <c r="H86" s="77">
        <v>0</v>
      </c>
      <c r="I86" s="77">
        <v>0</v>
      </c>
      <c r="J86" s="77">
        <v>0</v>
      </c>
      <c r="K86" s="77">
        <v>0</v>
      </c>
      <c r="L86" s="77">
        <v>63.1</v>
      </c>
      <c r="M86" s="77">
        <v>62</v>
      </c>
      <c r="N86" s="77">
        <v>33</v>
      </c>
      <c r="O86" s="77">
        <v>32</v>
      </c>
      <c r="P86" s="77">
        <v>12</v>
      </c>
      <c r="Q86" s="77">
        <v>35</v>
      </c>
      <c r="R86" s="77">
        <v>2</v>
      </c>
      <c r="S86" s="77">
        <v>61</v>
      </c>
      <c r="T86" s="77">
        <v>280</v>
      </c>
      <c r="U86" s="77">
        <v>0.25800000000000001</v>
      </c>
      <c r="V86" s="77">
        <v>1.53</v>
      </c>
      <c r="W86" s="77">
        <v>1</v>
      </c>
      <c r="X86" s="77">
        <v>2</v>
      </c>
      <c r="Y86" s="77">
        <v>0</v>
      </c>
      <c r="Z86" s="77">
        <v>7</v>
      </c>
      <c r="AA86" s="77">
        <v>48</v>
      </c>
      <c r="AB86" s="77">
        <v>73</v>
      </c>
      <c r="AC86" s="77">
        <v>1</v>
      </c>
      <c r="AD86" s="77">
        <v>2</v>
      </c>
      <c r="AE86" s="77">
        <v>2</v>
      </c>
      <c r="AF86" s="77">
        <v>1</v>
      </c>
      <c r="AG86" s="77">
        <v>2</v>
      </c>
      <c r="AH86" s="77">
        <v>1112</v>
      </c>
      <c r="AI86" s="77">
        <v>0.2</v>
      </c>
      <c r="AJ86" s="77">
        <v>0.66</v>
      </c>
      <c r="AK86" s="77">
        <v>0.35299999999999998</v>
      </c>
      <c r="AL86" s="77">
        <v>0.45800000000000002</v>
      </c>
      <c r="AM86" s="77">
        <v>0.81100000000000005</v>
      </c>
      <c r="AN86" s="77">
        <v>8.67</v>
      </c>
      <c r="AO86" s="77">
        <v>4.97</v>
      </c>
      <c r="AP86" s="77">
        <v>8.81</v>
      </c>
      <c r="AQ86" s="77">
        <v>1.74</v>
      </c>
      <c r="AR86" s="77">
        <v>17.559999999999999</v>
      </c>
    </row>
    <row r="87" spans="1:44" ht="12.75" customHeight="1" x14ac:dyDescent="0.2">
      <c r="A87" s="42" t="s">
        <v>1114</v>
      </c>
      <c r="B87" s="77" t="s">
        <v>250</v>
      </c>
      <c r="C87" s="77">
        <v>0</v>
      </c>
      <c r="D87" s="77">
        <v>1</v>
      </c>
      <c r="E87" s="77">
        <v>6.52</v>
      </c>
      <c r="F87" s="77">
        <v>17</v>
      </c>
      <c r="G87" s="77">
        <v>0</v>
      </c>
      <c r="H87" s="77">
        <v>0</v>
      </c>
      <c r="I87" s="77">
        <v>0</v>
      </c>
      <c r="J87" s="77">
        <v>0</v>
      </c>
      <c r="K87" s="77">
        <v>1</v>
      </c>
      <c r="L87" s="77">
        <v>19.100000000000001</v>
      </c>
      <c r="M87" s="77">
        <v>19</v>
      </c>
      <c r="N87" s="77">
        <v>16</v>
      </c>
      <c r="O87" s="77">
        <v>14</v>
      </c>
      <c r="P87" s="77">
        <v>2</v>
      </c>
      <c r="Q87" s="77">
        <v>17</v>
      </c>
      <c r="R87" s="77">
        <v>0</v>
      </c>
      <c r="S87" s="77">
        <v>19</v>
      </c>
      <c r="T87" s="77">
        <v>94</v>
      </c>
      <c r="U87" s="77">
        <v>0.25</v>
      </c>
      <c r="V87" s="77">
        <v>1.86</v>
      </c>
      <c r="W87" s="77">
        <v>0</v>
      </c>
      <c r="X87" s="77">
        <v>8</v>
      </c>
      <c r="Y87" s="77">
        <v>0</v>
      </c>
      <c r="Z87" s="77">
        <v>1</v>
      </c>
      <c r="AA87" s="77">
        <v>12</v>
      </c>
      <c r="AB87" s="77">
        <v>27</v>
      </c>
      <c r="AC87" s="77">
        <v>3</v>
      </c>
      <c r="AD87" s="77">
        <v>1</v>
      </c>
      <c r="AE87" s="77">
        <v>2</v>
      </c>
      <c r="AF87" s="77">
        <v>0</v>
      </c>
      <c r="AG87" s="77">
        <v>0</v>
      </c>
      <c r="AH87" s="77">
        <v>390</v>
      </c>
      <c r="AI87" s="77">
        <v>0</v>
      </c>
      <c r="AJ87" s="77">
        <v>0.44</v>
      </c>
      <c r="AK87" s="77">
        <v>0.38300000000000001</v>
      </c>
      <c r="AL87" s="77">
        <v>0.38200000000000001</v>
      </c>
      <c r="AM87" s="77">
        <v>0.76500000000000001</v>
      </c>
      <c r="AN87" s="77">
        <v>8.84</v>
      </c>
      <c r="AO87" s="77">
        <v>7.91</v>
      </c>
      <c r="AP87" s="77">
        <v>8.84</v>
      </c>
      <c r="AQ87" s="77">
        <v>1.1200000000000001</v>
      </c>
      <c r="AR87" s="77">
        <v>20.170000000000002</v>
      </c>
    </row>
    <row r="88" spans="1:44" ht="12.75" customHeight="1" x14ac:dyDescent="0.2">
      <c r="A88" t="s">
        <v>1113</v>
      </c>
      <c r="B88" s="77" t="s">
        <v>250</v>
      </c>
      <c r="C88" s="77">
        <v>0</v>
      </c>
      <c r="D88" s="77">
        <v>2</v>
      </c>
      <c r="E88" s="77">
        <v>4.34</v>
      </c>
      <c r="F88" s="77">
        <v>5</v>
      </c>
      <c r="G88" s="77">
        <v>3</v>
      </c>
      <c r="H88" s="77">
        <v>0</v>
      </c>
      <c r="I88" s="77">
        <v>0</v>
      </c>
      <c r="J88" s="77">
        <v>0</v>
      </c>
      <c r="K88" s="77">
        <v>0</v>
      </c>
      <c r="L88" s="77">
        <v>18.2</v>
      </c>
      <c r="M88" s="77">
        <v>13</v>
      </c>
      <c r="N88" s="77">
        <v>9</v>
      </c>
      <c r="O88" s="77">
        <v>9</v>
      </c>
      <c r="P88" s="77">
        <v>2</v>
      </c>
      <c r="Q88" s="77">
        <v>10</v>
      </c>
      <c r="R88" s="77">
        <v>0</v>
      </c>
      <c r="S88" s="77">
        <v>15</v>
      </c>
      <c r="T88" s="77">
        <v>80</v>
      </c>
      <c r="U88" s="77">
        <v>0.188</v>
      </c>
      <c r="V88" s="77">
        <v>1.23</v>
      </c>
      <c r="W88" s="77">
        <v>1</v>
      </c>
      <c r="X88" s="77">
        <v>1</v>
      </c>
      <c r="Y88" s="77">
        <v>0</v>
      </c>
      <c r="Z88" s="77">
        <v>0</v>
      </c>
      <c r="AA88" s="77">
        <v>16</v>
      </c>
      <c r="AB88" s="77">
        <v>25</v>
      </c>
      <c r="AC88" s="77">
        <v>6</v>
      </c>
      <c r="AD88" s="77">
        <v>0</v>
      </c>
      <c r="AE88" s="77">
        <v>0</v>
      </c>
      <c r="AF88" s="77">
        <v>1</v>
      </c>
      <c r="AG88" s="77">
        <v>0</v>
      </c>
      <c r="AH88" s="77">
        <v>317</v>
      </c>
      <c r="AI88" s="77">
        <v>0</v>
      </c>
      <c r="AJ88" s="77">
        <v>0.64</v>
      </c>
      <c r="AK88" s="77">
        <v>0.3</v>
      </c>
      <c r="AL88" s="77">
        <v>0.31900000000000001</v>
      </c>
      <c r="AM88" s="77">
        <v>0.61899999999999999</v>
      </c>
      <c r="AN88" s="77">
        <v>7.23</v>
      </c>
      <c r="AO88" s="77">
        <v>4.82</v>
      </c>
      <c r="AP88" s="77">
        <v>6.27</v>
      </c>
      <c r="AQ88" s="77">
        <v>1.5</v>
      </c>
      <c r="AR88" s="77">
        <v>16.98</v>
      </c>
    </row>
    <row r="89" spans="1:44" ht="12.75" customHeight="1" x14ac:dyDescent="0.2">
      <c r="A89" s="42" t="s">
        <v>500</v>
      </c>
      <c r="B89" s="77" t="s">
        <v>250</v>
      </c>
      <c r="C89" s="77">
        <v>20</v>
      </c>
      <c r="D89" s="77">
        <v>9</v>
      </c>
      <c r="E89" s="77">
        <v>2.25</v>
      </c>
      <c r="F89" s="77">
        <v>34</v>
      </c>
      <c r="G89" s="77">
        <v>34</v>
      </c>
      <c r="H89" s="77">
        <v>4</v>
      </c>
      <c r="I89" s="77">
        <v>2</v>
      </c>
      <c r="J89" s="77">
        <v>0</v>
      </c>
      <c r="K89" s="77">
        <v>0</v>
      </c>
      <c r="L89" s="77">
        <v>243.2</v>
      </c>
      <c r="M89" s="77">
        <v>169</v>
      </c>
      <c r="N89" s="77">
        <v>69</v>
      </c>
      <c r="O89" s="77">
        <v>61</v>
      </c>
      <c r="P89" s="77">
        <v>22</v>
      </c>
      <c r="Q89" s="77">
        <v>65</v>
      </c>
      <c r="R89" s="77">
        <v>2</v>
      </c>
      <c r="S89" s="77">
        <v>242</v>
      </c>
      <c r="T89" s="77">
        <v>961</v>
      </c>
      <c r="U89" s="77">
        <v>0.19400000000000001</v>
      </c>
      <c r="V89" s="77">
        <v>0.96</v>
      </c>
      <c r="W89" s="77">
        <v>15</v>
      </c>
      <c r="X89" s="77">
        <v>0</v>
      </c>
      <c r="Y89" s="77">
        <v>0</v>
      </c>
      <c r="Z89" s="77">
        <v>13</v>
      </c>
      <c r="AA89" s="77">
        <v>249</v>
      </c>
      <c r="AB89" s="77">
        <v>221</v>
      </c>
      <c r="AC89" s="77">
        <v>1</v>
      </c>
      <c r="AD89" s="77">
        <v>1</v>
      </c>
      <c r="AE89" s="77">
        <v>6</v>
      </c>
      <c r="AF89" s="77">
        <v>6</v>
      </c>
      <c r="AG89" s="77">
        <v>4</v>
      </c>
      <c r="AH89" s="77">
        <v>3659</v>
      </c>
      <c r="AI89" s="77">
        <v>0.69</v>
      </c>
      <c r="AJ89" s="77">
        <v>1.1299999999999999</v>
      </c>
      <c r="AK89" s="77">
        <v>0.26100000000000001</v>
      </c>
      <c r="AL89" s="77">
        <v>0.313</v>
      </c>
      <c r="AM89" s="77">
        <v>0.57399999999999995</v>
      </c>
      <c r="AN89" s="77">
        <v>8.94</v>
      </c>
      <c r="AO89" s="77">
        <v>2.4</v>
      </c>
      <c r="AP89" s="77">
        <v>6.24</v>
      </c>
      <c r="AQ89" s="77">
        <v>3.72</v>
      </c>
      <c r="AR89" s="77">
        <v>15.02</v>
      </c>
    </row>
    <row r="90" spans="1:44" ht="12.75" customHeight="1" x14ac:dyDescent="0.2">
      <c r="A90" t="s">
        <v>1115</v>
      </c>
      <c r="B90" s="77" t="s">
        <v>250</v>
      </c>
      <c r="C90" s="77">
        <v>0</v>
      </c>
      <c r="D90" s="77">
        <v>0</v>
      </c>
      <c r="E90" s="77">
        <v>11.57</v>
      </c>
      <c r="F90" s="77">
        <v>8</v>
      </c>
      <c r="G90" s="77">
        <v>0</v>
      </c>
      <c r="H90" s="77">
        <v>0</v>
      </c>
      <c r="I90" s="77">
        <v>0</v>
      </c>
      <c r="J90" s="77">
        <v>0</v>
      </c>
      <c r="K90" s="77">
        <v>0</v>
      </c>
      <c r="L90" s="77">
        <v>4.2</v>
      </c>
      <c r="M90" s="77">
        <v>7</v>
      </c>
      <c r="N90" s="77">
        <v>7</v>
      </c>
      <c r="O90" s="77">
        <v>6</v>
      </c>
      <c r="P90" s="77">
        <v>2</v>
      </c>
      <c r="Q90" s="77">
        <v>4</v>
      </c>
      <c r="R90" s="77">
        <v>0</v>
      </c>
      <c r="S90" s="77">
        <v>3</v>
      </c>
      <c r="T90" s="77">
        <v>25</v>
      </c>
      <c r="U90" s="77">
        <v>0.35</v>
      </c>
      <c r="V90" s="77">
        <v>2.36</v>
      </c>
      <c r="W90" s="77">
        <v>0</v>
      </c>
      <c r="X90" s="77">
        <v>2</v>
      </c>
      <c r="Y90" s="77">
        <v>1</v>
      </c>
      <c r="Z90" s="77">
        <v>1</v>
      </c>
      <c r="AA90" s="77">
        <v>3</v>
      </c>
      <c r="AB90" s="77">
        <v>8</v>
      </c>
      <c r="AC90" s="77">
        <v>2</v>
      </c>
      <c r="AD90" s="77">
        <v>0</v>
      </c>
      <c r="AE90" s="77">
        <v>0</v>
      </c>
      <c r="AF90" s="77">
        <v>0</v>
      </c>
      <c r="AG90" s="77">
        <v>0</v>
      </c>
      <c r="AH90" s="77">
        <v>94</v>
      </c>
      <c r="AI90" s="77" t="s">
        <v>342</v>
      </c>
      <c r="AJ90" s="77">
        <v>0.38</v>
      </c>
      <c r="AK90" s="77">
        <v>0.44</v>
      </c>
      <c r="AL90" s="77">
        <v>0.7</v>
      </c>
      <c r="AM90" s="77">
        <v>1.1399999999999999</v>
      </c>
      <c r="AN90" s="77">
        <v>5.79</v>
      </c>
      <c r="AO90" s="77">
        <v>7.71</v>
      </c>
      <c r="AP90" s="77">
        <v>13.5</v>
      </c>
      <c r="AQ90" s="77">
        <v>0.75</v>
      </c>
      <c r="AR90" s="77">
        <v>20.14</v>
      </c>
    </row>
    <row r="91" spans="1:44" ht="12.75" customHeight="1" x14ac:dyDescent="0.2">
      <c r="A91" s="42" t="s">
        <v>1112</v>
      </c>
      <c r="B91" s="77" t="s">
        <v>250</v>
      </c>
      <c r="C91" s="77">
        <v>0</v>
      </c>
      <c r="D91" s="77">
        <v>1</v>
      </c>
      <c r="E91" s="77">
        <v>3.38</v>
      </c>
      <c r="F91" s="77">
        <v>36</v>
      </c>
      <c r="G91" s="77">
        <v>0</v>
      </c>
      <c r="H91" s="77">
        <v>0</v>
      </c>
      <c r="I91" s="77">
        <v>0</v>
      </c>
      <c r="J91" s="77">
        <v>0</v>
      </c>
      <c r="K91" s="77">
        <v>1</v>
      </c>
      <c r="L91" s="77">
        <v>34.200000000000003</v>
      </c>
      <c r="M91" s="77">
        <v>29</v>
      </c>
      <c r="N91" s="77">
        <v>13</v>
      </c>
      <c r="O91" s="77">
        <v>13</v>
      </c>
      <c r="P91" s="77">
        <v>3</v>
      </c>
      <c r="Q91" s="77">
        <v>14</v>
      </c>
      <c r="R91" s="77">
        <v>4</v>
      </c>
      <c r="S91" s="77">
        <v>37</v>
      </c>
      <c r="T91" s="77">
        <v>142</v>
      </c>
      <c r="U91" s="77">
        <v>0.23</v>
      </c>
      <c r="V91" s="77">
        <v>1.24</v>
      </c>
      <c r="W91" s="77">
        <v>0</v>
      </c>
      <c r="X91" s="77">
        <v>12</v>
      </c>
      <c r="Y91" s="77">
        <v>8</v>
      </c>
      <c r="Z91" s="77">
        <v>3</v>
      </c>
      <c r="AA91" s="77">
        <v>30</v>
      </c>
      <c r="AB91" s="77">
        <v>32</v>
      </c>
      <c r="AC91" s="77">
        <v>1</v>
      </c>
      <c r="AD91" s="77">
        <v>0</v>
      </c>
      <c r="AE91" s="77">
        <v>1</v>
      </c>
      <c r="AF91" s="77">
        <v>0</v>
      </c>
      <c r="AG91" s="77">
        <v>0</v>
      </c>
      <c r="AH91" s="77">
        <v>585</v>
      </c>
      <c r="AI91" s="77">
        <v>0</v>
      </c>
      <c r="AJ91" s="77">
        <v>0.94</v>
      </c>
      <c r="AK91" s="77">
        <v>0.30299999999999999</v>
      </c>
      <c r="AL91" s="77">
        <v>0.36499999999999999</v>
      </c>
      <c r="AM91" s="77">
        <v>0.66800000000000004</v>
      </c>
      <c r="AN91" s="77">
        <v>9.61</v>
      </c>
      <c r="AO91" s="77">
        <v>3.63</v>
      </c>
      <c r="AP91" s="77">
        <v>7.53</v>
      </c>
      <c r="AQ91" s="77">
        <v>2.64</v>
      </c>
      <c r="AR91" s="77">
        <v>16.88</v>
      </c>
    </row>
    <row r="92" spans="1:44" ht="12.75" customHeight="1" x14ac:dyDescent="0.2">
      <c r="A92" t="s">
        <v>525</v>
      </c>
      <c r="B92" s="77" t="s">
        <v>250</v>
      </c>
      <c r="C92" s="77">
        <v>0</v>
      </c>
      <c r="D92" s="77">
        <v>1</v>
      </c>
      <c r="E92" s="77">
        <v>5.4</v>
      </c>
      <c r="F92" s="77">
        <v>1</v>
      </c>
      <c r="G92" s="77">
        <v>1</v>
      </c>
      <c r="H92" s="77">
        <v>0</v>
      </c>
      <c r="I92" s="77">
        <v>0</v>
      </c>
      <c r="J92" s="77">
        <v>0</v>
      </c>
      <c r="K92" s="77">
        <v>0</v>
      </c>
      <c r="L92" s="77">
        <v>5</v>
      </c>
      <c r="M92" s="77">
        <v>5</v>
      </c>
      <c r="N92" s="77">
        <v>3</v>
      </c>
      <c r="O92" s="77">
        <v>3</v>
      </c>
      <c r="P92" s="77">
        <v>1</v>
      </c>
      <c r="Q92" s="77">
        <v>0</v>
      </c>
      <c r="R92" s="77">
        <v>0</v>
      </c>
      <c r="S92" s="77">
        <v>4</v>
      </c>
      <c r="T92" s="77">
        <v>20</v>
      </c>
      <c r="U92" s="77">
        <v>0.25</v>
      </c>
      <c r="V92" s="77">
        <v>1</v>
      </c>
      <c r="W92" s="77">
        <v>0</v>
      </c>
      <c r="X92" s="77">
        <v>0</v>
      </c>
      <c r="Y92" s="77">
        <v>0</v>
      </c>
      <c r="Z92" s="77">
        <v>0</v>
      </c>
      <c r="AA92" s="77">
        <v>2</v>
      </c>
      <c r="AB92" s="77">
        <v>9</v>
      </c>
      <c r="AC92" s="77">
        <v>0</v>
      </c>
      <c r="AD92" s="77">
        <v>0</v>
      </c>
      <c r="AE92" s="77">
        <v>0</v>
      </c>
      <c r="AF92" s="77">
        <v>0</v>
      </c>
      <c r="AG92" s="77">
        <v>0</v>
      </c>
      <c r="AH92" s="77">
        <v>71</v>
      </c>
      <c r="AI92" s="77">
        <v>0</v>
      </c>
      <c r="AJ92" s="77">
        <v>0.22</v>
      </c>
      <c r="AK92" s="77">
        <v>0.25</v>
      </c>
      <c r="AL92" s="77">
        <v>0.45</v>
      </c>
      <c r="AM92" s="77">
        <v>0.7</v>
      </c>
      <c r="AN92" s="77">
        <v>7.2</v>
      </c>
      <c r="AO92" s="77">
        <v>0</v>
      </c>
      <c r="AP92" s="77">
        <v>9</v>
      </c>
      <c r="AQ92" s="77" t="s">
        <v>342</v>
      </c>
      <c r="AR92" s="77">
        <v>14.2</v>
      </c>
    </row>
    <row r="93" spans="1:44" ht="12.75" customHeight="1" x14ac:dyDescent="0.2">
      <c r="A93" t="s">
        <v>456</v>
      </c>
      <c r="B93" s="77" t="s">
        <v>250</v>
      </c>
      <c r="C93" s="77">
        <v>2</v>
      </c>
      <c r="D93" s="77">
        <v>2</v>
      </c>
      <c r="E93" s="77">
        <v>4.8</v>
      </c>
      <c r="F93" s="77">
        <v>7</v>
      </c>
      <c r="G93" s="77">
        <v>5</v>
      </c>
      <c r="H93" s="77">
        <v>0</v>
      </c>
      <c r="I93" s="77">
        <v>0</v>
      </c>
      <c r="J93" s="77">
        <v>0</v>
      </c>
      <c r="K93" s="77">
        <v>0</v>
      </c>
      <c r="L93" s="77">
        <v>30</v>
      </c>
      <c r="M93" s="77">
        <v>27</v>
      </c>
      <c r="N93" s="77">
        <v>16</v>
      </c>
      <c r="O93" s="77">
        <v>16</v>
      </c>
      <c r="P93" s="77">
        <v>8</v>
      </c>
      <c r="Q93" s="77">
        <v>16</v>
      </c>
      <c r="R93" s="77">
        <v>1</v>
      </c>
      <c r="S93" s="77">
        <v>18</v>
      </c>
      <c r="T93" s="77">
        <v>137</v>
      </c>
      <c r="U93" s="77">
        <v>0.24299999999999999</v>
      </c>
      <c r="V93" s="77">
        <v>1.43</v>
      </c>
      <c r="W93" s="77">
        <v>6</v>
      </c>
      <c r="X93" s="77">
        <v>1</v>
      </c>
      <c r="Y93" s="77">
        <v>0</v>
      </c>
      <c r="Z93" s="77">
        <v>2</v>
      </c>
      <c r="AA93" s="77">
        <v>31</v>
      </c>
      <c r="AB93" s="77">
        <v>39</v>
      </c>
      <c r="AC93" s="77">
        <v>2</v>
      </c>
      <c r="AD93" s="77">
        <v>0</v>
      </c>
      <c r="AE93" s="77">
        <v>1</v>
      </c>
      <c r="AF93" s="77">
        <v>1</v>
      </c>
      <c r="AG93" s="77">
        <v>0</v>
      </c>
      <c r="AH93" s="77">
        <v>516</v>
      </c>
      <c r="AI93" s="77">
        <v>0.5</v>
      </c>
      <c r="AJ93" s="77">
        <v>0.79</v>
      </c>
      <c r="AK93" s="77">
        <v>0.36299999999999999</v>
      </c>
      <c r="AL93" s="77">
        <v>0.48599999999999999</v>
      </c>
      <c r="AM93" s="77">
        <v>0.84899999999999998</v>
      </c>
      <c r="AN93" s="77">
        <v>5.4</v>
      </c>
      <c r="AO93" s="77">
        <v>4.8</v>
      </c>
      <c r="AP93" s="77">
        <v>8.1</v>
      </c>
      <c r="AQ93" s="77">
        <v>1.1299999999999999</v>
      </c>
      <c r="AR93" s="77">
        <v>17.2</v>
      </c>
    </row>
    <row r="94" spans="1:44" ht="12.75" customHeight="1" x14ac:dyDescent="0.2">
      <c r="A94" s="42" t="s">
        <v>501</v>
      </c>
      <c r="B94" s="77" t="s">
        <v>250</v>
      </c>
      <c r="C94" s="77">
        <v>1</v>
      </c>
      <c r="D94" s="77">
        <v>10</v>
      </c>
      <c r="E94" s="77">
        <v>4.88</v>
      </c>
      <c r="F94" s="77">
        <v>54</v>
      </c>
      <c r="G94" s="77">
        <v>0</v>
      </c>
      <c r="H94" s="77">
        <v>0</v>
      </c>
      <c r="I94" s="77">
        <v>0</v>
      </c>
      <c r="J94" s="77">
        <v>0</v>
      </c>
      <c r="K94" s="77">
        <v>4</v>
      </c>
      <c r="L94" s="77">
        <v>62.2</v>
      </c>
      <c r="M94" s="77">
        <v>56</v>
      </c>
      <c r="N94" s="77">
        <v>36</v>
      </c>
      <c r="O94" s="77">
        <v>34</v>
      </c>
      <c r="P94" s="77">
        <v>13</v>
      </c>
      <c r="Q94" s="77">
        <v>31</v>
      </c>
      <c r="R94" s="77">
        <v>3</v>
      </c>
      <c r="S94" s="77">
        <v>75</v>
      </c>
      <c r="T94" s="77">
        <v>275</v>
      </c>
      <c r="U94" s="77">
        <v>0.23599999999999999</v>
      </c>
      <c r="V94" s="77">
        <v>1.39</v>
      </c>
      <c r="W94" s="77">
        <v>1</v>
      </c>
      <c r="X94" s="77">
        <v>22</v>
      </c>
      <c r="Y94" s="77">
        <v>1</v>
      </c>
      <c r="Z94" s="77">
        <v>3</v>
      </c>
      <c r="AA94" s="77">
        <v>33</v>
      </c>
      <c r="AB94" s="77">
        <v>79</v>
      </c>
      <c r="AC94" s="77">
        <v>0</v>
      </c>
      <c r="AD94" s="77">
        <v>0</v>
      </c>
      <c r="AE94" s="77">
        <v>0</v>
      </c>
      <c r="AF94" s="77">
        <v>1</v>
      </c>
      <c r="AG94" s="77">
        <v>0</v>
      </c>
      <c r="AH94" s="77">
        <v>1145</v>
      </c>
      <c r="AI94" s="77">
        <v>9.0999999999999998E-2</v>
      </c>
      <c r="AJ94" s="77">
        <v>0.42</v>
      </c>
      <c r="AK94" s="77">
        <v>0.32100000000000001</v>
      </c>
      <c r="AL94" s="77">
        <v>0.46400000000000002</v>
      </c>
      <c r="AM94" s="77">
        <v>0.78500000000000003</v>
      </c>
      <c r="AN94" s="77">
        <v>10.77</v>
      </c>
      <c r="AO94" s="77">
        <v>4.45</v>
      </c>
      <c r="AP94" s="77">
        <v>8.0399999999999991</v>
      </c>
      <c r="AQ94" s="77">
        <v>2.42</v>
      </c>
      <c r="AR94" s="77">
        <v>18.27</v>
      </c>
    </row>
    <row r="95" spans="1:44" ht="12.75" customHeight="1" x14ac:dyDescent="0.2">
      <c r="A95" s="42" t="s">
        <v>504</v>
      </c>
      <c r="B95" s="77" t="s">
        <v>250</v>
      </c>
      <c r="C95" s="77">
        <v>5</v>
      </c>
      <c r="D95" s="77">
        <v>5</v>
      </c>
      <c r="E95" s="77">
        <v>3.25</v>
      </c>
      <c r="F95" s="77">
        <v>16</v>
      </c>
      <c r="G95" s="77">
        <v>16</v>
      </c>
      <c r="H95" s="77">
        <v>0</v>
      </c>
      <c r="I95" s="77">
        <v>0</v>
      </c>
      <c r="J95" s="77">
        <v>0</v>
      </c>
      <c r="K95" s="77">
        <v>0</v>
      </c>
      <c r="L95" s="77">
        <v>102.1</v>
      </c>
      <c r="M95" s="77">
        <v>92</v>
      </c>
      <c r="N95" s="77">
        <v>42</v>
      </c>
      <c r="O95" s="77">
        <v>37</v>
      </c>
      <c r="P95" s="77">
        <v>9</v>
      </c>
      <c r="Q95" s="77">
        <v>26</v>
      </c>
      <c r="R95" s="77">
        <v>2</v>
      </c>
      <c r="S95" s="77">
        <v>74</v>
      </c>
      <c r="T95" s="77">
        <v>420</v>
      </c>
      <c r="U95" s="77">
        <v>0.24</v>
      </c>
      <c r="V95" s="77">
        <v>1.1499999999999999</v>
      </c>
      <c r="W95" s="77">
        <v>2</v>
      </c>
      <c r="X95" s="77">
        <v>0</v>
      </c>
      <c r="Y95" s="77">
        <v>0</v>
      </c>
      <c r="Z95" s="77">
        <v>6</v>
      </c>
      <c r="AA95" s="77">
        <v>96</v>
      </c>
      <c r="AB95" s="77">
        <v>130</v>
      </c>
      <c r="AC95" s="77">
        <v>1</v>
      </c>
      <c r="AD95" s="77">
        <v>0</v>
      </c>
      <c r="AE95" s="77">
        <v>7</v>
      </c>
      <c r="AF95" s="77">
        <v>2</v>
      </c>
      <c r="AG95" s="77">
        <v>0</v>
      </c>
      <c r="AH95" s="77">
        <v>1533</v>
      </c>
      <c r="AI95" s="77">
        <v>0.5</v>
      </c>
      <c r="AJ95" s="77">
        <v>0.74</v>
      </c>
      <c r="AK95" s="77">
        <v>0.29099999999999998</v>
      </c>
      <c r="AL95" s="77">
        <v>0.36</v>
      </c>
      <c r="AM95" s="77">
        <v>0.65200000000000002</v>
      </c>
      <c r="AN95" s="77">
        <v>6.51</v>
      </c>
      <c r="AO95" s="77">
        <v>2.29</v>
      </c>
      <c r="AP95" s="77">
        <v>8.09</v>
      </c>
      <c r="AQ95" s="77">
        <v>2.85</v>
      </c>
      <c r="AR95" s="77">
        <v>14.98</v>
      </c>
    </row>
    <row r="96" spans="1:44" ht="12.75" customHeight="1" x14ac:dyDescent="0.2">
      <c r="A96" s="42" t="s">
        <v>506</v>
      </c>
      <c r="B96" s="77" t="s">
        <v>250</v>
      </c>
      <c r="C96" s="77">
        <v>11</v>
      </c>
      <c r="D96" s="77">
        <v>13</v>
      </c>
      <c r="E96" s="77">
        <v>3.7</v>
      </c>
      <c r="F96" s="77">
        <v>33</v>
      </c>
      <c r="G96" s="77">
        <v>33</v>
      </c>
      <c r="H96" s="77">
        <v>0</v>
      </c>
      <c r="I96" s="77">
        <v>0</v>
      </c>
      <c r="J96" s="77">
        <v>0</v>
      </c>
      <c r="K96" s="77">
        <v>0</v>
      </c>
      <c r="L96" s="77">
        <v>214.1</v>
      </c>
      <c r="M96" s="77">
        <v>217</v>
      </c>
      <c r="N96" s="77">
        <v>93</v>
      </c>
      <c r="O96" s="77">
        <v>88</v>
      </c>
      <c r="P96" s="77">
        <v>23</v>
      </c>
      <c r="Q96" s="77">
        <v>50</v>
      </c>
      <c r="R96" s="77">
        <v>3</v>
      </c>
      <c r="S96" s="77">
        <v>164</v>
      </c>
      <c r="T96" s="77">
        <v>902</v>
      </c>
      <c r="U96" s="77">
        <v>0.26300000000000001</v>
      </c>
      <c r="V96" s="77">
        <v>1.25</v>
      </c>
      <c r="W96" s="77">
        <v>13</v>
      </c>
      <c r="X96" s="77">
        <v>0</v>
      </c>
      <c r="Y96" s="77">
        <v>0</v>
      </c>
      <c r="Z96" s="77">
        <v>20</v>
      </c>
      <c r="AA96" s="77">
        <v>277</v>
      </c>
      <c r="AB96" s="77">
        <v>181</v>
      </c>
      <c r="AC96" s="77">
        <v>4</v>
      </c>
      <c r="AD96" s="77">
        <v>0</v>
      </c>
      <c r="AE96" s="77">
        <v>12</v>
      </c>
      <c r="AF96" s="77">
        <v>4</v>
      </c>
      <c r="AG96" s="77">
        <v>2</v>
      </c>
      <c r="AH96" s="77">
        <v>3215</v>
      </c>
      <c r="AI96" s="77">
        <v>0.45800000000000002</v>
      </c>
      <c r="AJ96" s="77">
        <v>1.53</v>
      </c>
      <c r="AK96" s="77">
        <v>0.313</v>
      </c>
      <c r="AL96" s="77">
        <v>0.41699999999999998</v>
      </c>
      <c r="AM96" s="77">
        <v>0.73</v>
      </c>
      <c r="AN96" s="77">
        <v>6.89</v>
      </c>
      <c r="AO96" s="77">
        <v>2.1</v>
      </c>
      <c r="AP96" s="77">
        <v>9.11</v>
      </c>
      <c r="AQ96" s="77">
        <v>3.28</v>
      </c>
      <c r="AR96" s="77">
        <v>15</v>
      </c>
    </row>
    <row r="97" spans="1:44" ht="12.75" customHeight="1" x14ac:dyDescent="0.2">
      <c r="A97" s="42" t="s">
        <v>499</v>
      </c>
      <c r="B97" s="77" t="s">
        <v>250</v>
      </c>
      <c r="C97" s="77">
        <v>1</v>
      </c>
      <c r="D97" s="77">
        <v>4</v>
      </c>
      <c r="E97" s="77">
        <v>3.81</v>
      </c>
      <c r="F97" s="77">
        <v>62</v>
      </c>
      <c r="G97" s="77">
        <v>0</v>
      </c>
      <c r="H97" s="77">
        <v>0</v>
      </c>
      <c r="I97" s="77">
        <v>0</v>
      </c>
      <c r="J97" s="77">
        <v>0</v>
      </c>
      <c r="K97" s="77">
        <v>1</v>
      </c>
      <c r="L97" s="77">
        <v>56.2</v>
      </c>
      <c r="M97" s="77">
        <v>62</v>
      </c>
      <c r="N97" s="77">
        <v>27</v>
      </c>
      <c r="O97" s="77">
        <v>24</v>
      </c>
      <c r="P97" s="77">
        <v>6</v>
      </c>
      <c r="Q97" s="77">
        <v>24</v>
      </c>
      <c r="R97" s="77">
        <v>1</v>
      </c>
      <c r="S97" s="77">
        <v>48</v>
      </c>
      <c r="T97" s="77">
        <v>251</v>
      </c>
      <c r="U97" s="77">
        <v>0.28299999999999997</v>
      </c>
      <c r="V97" s="77">
        <v>1.52</v>
      </c>
      <c r="W97" s="77">
        <v>3</v>
      </c>
      <c r="X97" s="77">
        <v>16</v>
      </c>
      <c r="Y97" s="77">
        <v>17</v>
      </c>
      <c r="Z97" s="77">
        <v>6</v>
      </c>
      <c r="AA97" s="77">
        <v>60</v>
      </c>
      <c r="AB97" s="77">
        <v>54</v>
      </c>
      <c r="AC97" s="77">
        <v>5</v>
      </c>
      <c r="AD97" s="77">
        <v>0</v>
      </c>
      <c r="AE97" s="77">
        <v>6</v>
      </c>
      <c r="AF97" s="77">
        <v>2</v>
      </c>
      <c r="AG97" s="77">
        <v>0</v>
      </c>
      <c r="AH97" s="77">
        <v>973</v>
      </c>
      <c r="AI97" s="77">
        <v>0.2</v>
      </c>
      <c r="AJ97" s="77">
        <v>1.1100000000000001</v>
      </c>
      <c r="AK97" s="77">
        <v>0.35699999999999998</v>
      </c>
      <c r="AL97" s="77">
        <v>0.42899999999999999</v>
      </c>
      <c r="AM97" s="77">
        <v>0.78700000000000003</v>
      </c>
      <c r="AN97" s="77">
        <v>7.62</v>
      </c>
      <c r="AO97" s="77">
        <v>3.81</v>
      </c>
      <c r="AP97" s="77">
        <v>9.85</v>
      </c>
      <c r="AQ97" s="77">
        <v>2</v>
      </c>
      <c r="AR97" s="77">
        <v>17.170000000000002</v>
      </c>
    </row>
    <row r="98" spans="1:44" ht="12.75" customHeight="1" x14ac:dyDescent="0.2">
      <c r="A98" t="s">
        <v>496</v>
      </c>
      <c r="B98" s="77" t="s">
        <v>250</v>
      </c>
      <c r="C98" s="77">
        <v>0</v>
      </c>
      <c r="D98" s="77">
        <v>0</v>
      </c>
      <c r="E98" s="77">
        <v>7.71</v>
      </c>
      <c r="F98" s="77">
        <v>15</v>
      </c>
      <c r="G98" s="77">
        <v>0</v>
      </c>
      <c r="H98" s="77">
        <v>0</v>
      </c>
      <c r="I98" s="77">
        <v>0</v>
      </c>
      <c r="J98" s="77">
        <v>0</v>
      </c>
      <c r="K98" s="77">
        <v>0</v>
      </c>
      <c r="L98" s="77">
        <v>14</v>
      </c>
      <c r="M98" s="77">
        <v>23</v>
      </c>
      <c r="N98" s="77">
        <v>14</v>
      </c>
      <c r="O98" s="77">
        <v>12</v>
      </c>
      <c r="P98" s="77">
        <v>1</v>
      </c>
      <c r="Q98" s="77">
        <v>12</v>
      </c>
      <c r="R98" s="77">
        <v>0</v>
      </c>
      <c r="S98" s="77">
        <v>14</v>
      </c>
      <c r="T98" s="77">
        <v>80</v>
      </c>
      <c r="U98" s="77">
        <v>0.35399999999999998</v>
      </c>
      <c r="V98" s="77">
        <v>2.5</v>
      </c>
      <c r="W98" s="77">
        <v>2</v>
      </c>
      <c r="X98" s="77">
        <v>4</v>
      </c>
      <c r="Y98" s="77">
        <v>1</v>
      </c>
      <c r="Z98" s="77">
        <v>1</v>
      </c>
      <c r="AA98" s="77">
        <v>21</v>
      </c>
      <c r="AB98" s="77">
        <v>8</v>
      </c>
      <c r="AC98" s="77">
        <v>1</v>
      </c>
      <c r="AD98" s="77">
        <v>0</v>
      </c>
      <c r="AE98" s="77">
        <v>0</v>
      </c>
      <c r="AF98" s="77">
        <v>0</v>
      </c>
      <c r="AG98" s="77">
        <v>0</v>
      </c>
      <c r="AH98" s="77">
        <v>298</v>
      </c>
      <c r="AI98" s="77" t="s">
        <v>342</v>
      </c>
      <c r="AJ98" s="77">
        <v>2.63</v>
      </c>
      <c r="AK98" s="77">
        <v>0.46800000000000003</v>
      </c>
      <c r="AL98" s="77">
        <v>0.49199999999999999</v>
      </c>
      <c r="AM98" s="77">
        <v>0.96099999999999997</v>
      </c>
      <c r="AN98" s="77">
        <v>9</v>
      </c>
      <c r="AO98" s="77">
        <v>7.71</v>
      </c>
      <c r="AP98" s="77">
        <v>14.79</v>
      </c>
      <c r="AQ98" s="77">
        <v>1.17</v>
      </c>
      <c r="AR98" s="77">
        <v>21.29</v>
      </c>
    </row>
    <row r="99" spans="1:44" ht="12.75" customHeight="1" x14ac:dyDescent="0.2">
      <c r="A99" s="42" t="s">
        <v>509</v>
      </c>
      <c r="B99" s="77" t="s">
        <v>250</v>
      </c>
      <c r="C99" s="77">
        <v>3</v>
      </c>
      <c r="D99" s="77">
        <v>3</v>
      </c>
      <c r="E99" s="77">
        <v>5.49</v>
      </c>
      <c r="F99" s="77">
        <v>40</v>
      </c>
      <c r="G99" s="77">
        <v>0</v>
      </c>
      <c r="H99" s="77">
        <v>0</v>
      </c>
      <c r="I99" s="77">
        <v>0</v>
      </c>
      <c r="J99" s="77">
        <v>0</v>
      </c>
      <c r="K99" s="77">
        <v>3</v>
      </c>
      <c r="L99" s="77">
        <v>41</v>
      </c>
      <c r="M99" s="77">
        <v>50</v>
      </c>
      <c r="N99" s="77">
        <v>26</v>
      </c>
      <c r="O99" s="77">
        <v>25</v>
      </c>
      <c r="P99" s="77">
        <v>5</v>
      </c>
      <c r="Q99" s="77">
        <v>16</v>
      </c>
      <c r="R99" s="77">
        <v>1</v>
      </c>
      <c r="S99" s="77">
        <v>42</v>
      </c>
      <c r="T99" s="77">
        <v>189</v>
      </c>
      <c r="U99" s="77">
        <v>0.29599999999999999</v>
      </c>
      <c r="V99" s="77">
        <v>1.61</v>
      </c>
      <c r="W99" s="77">
        <v>1</v>
      </c>
      <c r="X99" s="77">
        <v>10</v>
      </c>
      <c r="Y99" s="77">
        <v>4</v>
      </c>
      <c r="Z99" s="77">
        <v>0</v>
      </c>
      <c r="AA99" s="77">
        <v>39</v>
      </c>
      <c r="AB99" s="77">
        <v>41</v>
      </c>
      <c r="AC99" s="77">
        <v>3</v>
      </c>
      <c r="AD99" s="77">
        <v>0</v>
      </c>
      <c r="AE99" s="77">
        <v>0</v>
      </c>
      <c r="AF99" s="77">
        <v>1</v>
      </c>
      <c r="AG99" s="77">
        <v>0</v>
      </c>
      <c r="AH99" s="77">
        <v>681</v>
      </c>
      <c r="AI99" s="77">
        <v>0.5</v>
      </c>
      <c r="AJ99" s="77">
        <v>0.95</v>
      </c>
      <c r="AK99" s="77">
        <v>0.35799999999999998</v>
      </c>
      <c r="AL99" s="77">
        <v>0.44400000000000001</v>
      </c>
      <c r="AM99" s="77">
        <v>0.80200000000000005</v>
      </c>
      <c r="AN99" s="77">
        <v>9.2200000000000006</v>
      </c>
      <c r="AO99" s="77">
        <v>3.51</v>
      </c>
      <c r="AP99" s="77">
        <v>10.98</v>
      </c>
      <c r="AQ99" s="77">
        <v>2.63</v>
      </c>
      <c r="AR99" s="77">
        <v>16.61</v>
      </c>
    </row>
    <row r="100" spans="1:44" ht="12.75" customHeight="1" x14ac:dyDescent="0.2">
      <c r="A100" s="42" t="s">
        <v>505</v>
      </c>
      <c r="B100" s="77" t="s">
        <v>250</v>
      </c>
      <c r="C100" s="77">
        <v>0</v>
      </c>
      <c r="D100" s="77">
        <v>3</v>
      </c>
      <c r="E100" s="77">
        <v>4.66</v>
      </c>
      <c r="F100" s="77">
        <v>53</v>
      </c>
      <c r="G100" s="77">
        <v>0</v>
      </c>
      <c r="H100" s="77">
        <v>0</v>
      </c>
      <c r="I100" s="77">
        <v>0</v>
      </c>
      <c r="J100" s="77">
        <v>1</v>
      </c>
      <c r="K100" s="77">
        <v>2</v>
      </c>
      <c r="L100" s="77">
        <v>36.200000000000003</v>
      </c>
      <c r="M100" s="77">
        <v>39</v>
      </c>
      <c r="N100" s="77">
        <v>20</v>
      </c>
      <c r="O100" s="77">
        <v>19</v>
      </c>
      <c r="P100" s="77">
        <v>4</v>
      </c>
      <c r="Q100" s="77">
        <v>18</v>
      </c>
      <c r="R100" s="77">
        <v>1</v>
      </c>
      <c r="S100" s="77">
        <v>34</v>
      </c>
      <c r="T100" s="77">
        <v>164</v>
      </c>
      <c r="U100" s="77">
        <v>0.27700000000000002</v>
      </c>
      <c r="V100" s="77">
        <v>1.55</v>
      </c>
      <c r="W100" s="77">
        <v>1</v>
      </c>
      <c r="X100" s="77">
        <v>8</v>
      </c>
      <c r="Y100" s="77">
        <v>16</v>
      </c>
      <c r="Z100" s="77">
        <v>2</v>
      </c>
      <c r="AA100" s="77">
        <v>44</v>
      </c>
      <c r="AB100" s="77">
        <v>28</v>
      </c>
      <c r="AC100" s="77">
        <v>2</v>
      </c>
      <c r="AD100" s="77">
        <v>0</v>
      </c>
      <c r="AE100" s="77">
        <v>1</v>
      </c>
      <c r="AF100" s="77">
        <v>2</v>
      </c>
      <c r="AG100" s="77">
        <v>0</v>
      </c>
      <c r="AH100" s="77">
        <v>629</v>
      </c>
      <c r="AI100" s="77">
        <v>0</v>
      </c>
      <c r="AJ100" s="77">
        <v>1.57</v>
      </c>
      <c r="AK100" s="77">
        <v>0.36299999999999999</v>
      </c>
      <c r="AL100" s="77">
        <v>0.41799999999999998</v>
      </c>
      <c r="AM100" s="77">
        <v>0.78100000000000003</v>
      </c>
      <c r="AN100" s="77">
        <v>8.35</v>
      </c>
      <c r="AO100" s="77">
        <v>4.42</v>
      </c>
      <c r="AP100" s="77">
        <v>9.57</v>
      </c>
      <c r="AQ100" s="77">
        <v>1.89</v>
      </c>
      <c r="AR100" s="77">
        <v>17.149999999999999</v>
      </c>
    </row>
    <row r="101" spans="1:44" ht="12.75" customHeight="1" x14ac:dyDescent="0.2">
      <c r="A101" t="s">
        <v>511</v>
      </c>
      <c r="B101" s="77" t="s">
        <v>250</v>
      </c>
      <c r="C101" s="77">
        <v>1</v>
      </c>
      <c r="D101" s="77">
        <v>0</v>
      </c>
      <c r="E101" s="77">
        <v>0</v>
      </c>
      <c r="F101" s="77">
        <v>6</v>
      </c>
      <c r="G101" s="77">
        <v>0</v>
      </c>
      <c r="H101" s="77">
        <v>0</v>
      </c>
      <c r="I101" s="77">
        <v>0</v>
      </c>
      <c r="J101" s="77">
        <v>0</v>
      </c>
      <c r="K101" s="77">
        <v>0</v>
      </c>
      <c r="L101" s="77">
        <v>7</v>
      </c>
      <c r="M101" s="77">
        <v>2</v>
      </c>
      <c r="N101" s="77">
        <v>0</v>
      </c>
      <c r="O101" s="77">
        <v>0</v>
      </c>
      <c r="P101" s="77">
        <v>0</v>
      </c>
      <c r="Q101" s="77">
        <v>7</v>
      </c>
      <c r="R101" s="77">
        <v>0</v>
      </c>
      <c r="S101" s="77">
        <v>6</v>
      </c>
      <c r="T101" s="77">
        <v>30</v>
      </c>
      <c r="U101" s="77">
        <v>8.6999999999999994E-2</v>
      </c>
      <c r="V101" s="77">
        <v>1.29</v>
      </c>
      <c r="W101" s="77">
        <v>0</v>
      </c>
      <c r="X101" s="77">
        <v>4</v>
      </c>
      <c r="Y101" s="77">
        <v>0</v>
      </c>
      <c r="Z101" s="77">
        <v>0</v>
      </c>
      <c r="AA101" s="77">
        <v>7</v>
      </c>
      <c r="AB101" s="77">
        <v>8</v>
      </c>
      <c r="AC101" s="77">
        <v>0</v>
      </c>
      <c r="AD101" s="77">
        <v>0</v>
      </c>
      <c r="AE101" s="77">
        <v>1</v>
      </c>
      <c r="AF101" s="77">
        <v>0</v>
      </c>
      <c r="AG101" s="77">
        <v>0</v>
      </c>
      <c r="AH101" s="77">
        <v>142</v>
      </c>
      <c r="AI101" s="77">
        <v>1</v>
      </c>
      <c r="AJ101" s="77">
        <v>0.88</v>
      </c>
      <c r="AK101" s="77">
        <v>0.3</v>
      </c>
      <c r="AL101" s="77">
        <v>8.6999999999999994E-2</v>
      </c>
      <c r="AM101" s="77">
        <v>0.38700000000000001</v>
      </c>
      <c r="AN101" s="77">
        <v>7.71</v>
      </c>
      <c r="AO101" s="77">
        <v>9</v>
      </c>
      <c r="AP101" s="77">
        <v>2.57</v>
      </c>
      <c r="AQ101" s="77">
        <v>0.86</v>
      </c>
      <c r="AR101" s="77">
        <v>20.29</v>
      </c>
    </row>
    <row r="102" spans="1:44" ht="12.75" customHeight="1" x14ac:dyDescent="0.2">
      <c r="A102" t="s">
        <v>528</v>
      </c>
      <c r="B102" s="77" t="s">
        <v>250</v>
      </c>
      <c r="C102" s="77">
        <v>0</v>
      </c>
      <c r="D102" s="77">
        <v>0</v>
      </c>
      <c r="E102" s="77">
        <v>0</v>
      </c>
      <c r="F102" s="77">
        <v>1</v>
      </c>
      <c r="G102" s="77">
        <v>0</v>
      </c>
      <c r="H102" s="77">
        <v>0</v>
      </c>
      <c r="I102" s="77">
        <v>0</v>
      </c>
      <c r="J102" s="77">
        <v>0</v>
      </c>
      <c r="K102" s="77">
        <v>0</v>
      </c>
      <c r="L102" s="77">
        <v>1</v>
      </c>
      <c r="M102" s="77">
        <v>0</v>
      </c>
      <c r="N102" s="77">
        <v>0</v>
      </c>
      <c r="O102" s="77">
        <v>0</v>
      </c>
      <c r="P102" s="77">
        <v>0</v>
      </c>
      <c r="Q102" s="77">
        <v>1</v>
      </c>
      <c r="R102" s="77">
        <v>0</v>
      </c>
      <c r="S102" s="77">
        <v>0</v>
      </c>
      <c r="T102" s="77">
        <v>4</v>
      </c>
      <c r="U102" s="77">
        <v>0</v>
      </c>
      <c r="V102" s="77">
        <v>1</v>
      </c>
      <c r="W102" s="77">
        <v>0</v>
      </c>
      <c r="X102" s="77">
        <v>1</v>
      </c>
      <c r="Y102" s="77">
        <v>0</v>
      </c>
      <c r="Z102" s="77">
        <v>0</v>
      </c>
      <c r="AA102" s="77">
        <v>1</v>
      </c>
      <c r="AB102" s="77">
        <v>2</v>
      </c>
      <c r="AC102" s="77">
        <v>0</v>
      </c>
      <c r="AD102" s="77">
        <v>0</v>
      </c>
      <c r="AE102" s="77">
        <v>0</v>
      </c>
      <c r="AF102" s="77">
        <v>0</v>
      </c>
      <c r="AG102" s="77">
        <v>0</v>
      </c>
      <c r="AH102" s="77">
        <v>17</v>
      </c>
      <c r="AI102" s="77" t="s">
        <v>342</v>
      </c>
      <c r="AJ102" s="77">
        <v>0.5</v>
      </c>
      <c r="AK102" s="77">
        <v>0.25</v>
      </c>
      <c r="AL102" s="77">
        <v>0</v>
      </c>
      <c r="AM102" s="77">
        <v>0.25</v>
      </c>
      <c r="AN102" s="77">
        <v>0</v>
      </c>
      <c r="AO102" s="77">
        <v>9</v>
      </c>
      <c r="AP102" s="77">
        <v>0</v>
      </c>
      <c r="AQ102" s="77">
        <v>0</v>
      </c>
      <c r="AR102" s="77">
        <v>17</v>
      </c>
    </row>
    <row r="103" spans="1:44" ht="12.75" customHeight="1" x14ac:dyDescent="0.2">
      <c r="A103" s="42" t="s">
        <v>502</v>
      </c>
      <c r="B103" s="77" t="s">
        <v>250</v>
      </c>
      <c r="C103" s="77">
        <v>15</v>
      </c>
      <c r="D103" s="77">
        <v>10</v>
      </c>
      <c r="E103" s="77">
        <v>3.44</v>
      </c>
      <c r="F103" s="77">
        <v>32</v>
      </c>
      <c r="G103" s="77">
        <v>32</v>
      </c>
      <c r="H103" s="77">
        <v>0</v>
      </c>
      <c r="I103" s="77">
        <v>0</v>
      </c>
      <c r="J103" s="77">
        <v>0</v>
      </c>
      <c r="K103" s="77">
        <v>0</v>
      </c>
      <c r="L103" s="77">
        <v>196.1</v>
      </c>
      <c r="M103" s="77">
        <v>181</v>
      </c>
      <c r="N103" s="77">
        <v>80</v>
      </c>
      <c r="O103" s="77">
        <v>75</v>
      </c>
      <c r="P103" s="77">
        <v>22</v>
      </c>
      <c r="Q103" s="77">
        <v>56</v>
      </c>
      <c r="R103" s="77">
        <v>7</v>
      </c>
      <c r="S103" s="77">
        <v>127</v>
      </c>
      <c r="T103" s="77">
        <v>818</v>
      </c>
      <c r="U103" s="77">
        <v>0.245</v>
      </c>
      <c r="V103" s="77">
        <v>1.21</v>
      </c>
      <c r="W103" s="77">
        <v>12</v>
      </c>
      <c r="X103" s="77">
        <v>0</v>
      </c>
      <c r="Y103" s="77">
        <v>0</v>
      </c>
      <c r="Z103" s="77">
        <v>13</v>
      </c>
      <c r="AA103" s="77">
        <v>255</v>
      </c>
      <c r="AB103" s="77">
        <v>187</v>
      </c>
      <c r="AC103" s="77">
        <v>3</v>
      </c>
      <c r="AD103" s="77">
        <v>0</v>
      </c>
      <c r="AE103" s="77">
        <v>15</v>
      </c>
      <c r="AF103" s="77">
        <v>8</v>
      </c>
      <c r="AG103" s="77">
        <v>1</v>
      </c>
      <c r="AH103" s="77">
        <v>3014</v>
      </c>
      <c r="AI103" s="77">
        <v>0.6</v>
      </c>
      <c r="AJ103" s="77">
        <v>1.36</v>
      </c>
      <c r="AK103" s="77">
        <v>0.307</v>
      </c>
      <c r="AL103" s="77">
        <v>0.38300000000000001</v>
      </c>
      <c r="AM103" s="77">
        <v>0.69</v>
      </c>
      <c r="AN103" s="77">
        <v>5.82</v>
      </c>
      <c r="AO103" s="77">
        <v>2.57</v>
      </c>
      <c r="AP103" s="77">
        <v>8.3000000000000007</v>
      </c>
      <c r="AQ103" s="77">
        <v>2.27</v>
      </c>
      <c r="AR103" s="77">
        <v>15.35</v>
      </c>
    </row>
    <row r="104" spans="1:44" ht="12.75" customHeight="1" x14ac:dyDescent="0.2">
      <c r="A104" t="s">
        <v>512</v>
      </c>
      <c r="B104" s="77" t="s">
        <v>250</v>
      </c>
      <c r="C104" s="77">
        <v>0</v>
      </c>
      <c r="D104" s="77">
        <v>2</v>
      </c>
      <c r="E104" s="77">
        <v>4.3</v>
      </c>
      <c r="F104" s="77">
        <v>12</v>
      </c>
      <c r="G104" s="77">
        <v>0</v>
      </c>
      <c r="H104" s="77">
        <v>0</v>
      </c>
      <c r="I104" s="77">
        <v>0</v>
      </c>
      <c r="J104" s="77">
        <v>0</v>
      </c>
      <c r="K104" s="77">
        <v>0</v>
      </c>
      <c r="L104" s="77">
        <v>14.2</v>
      </c>
      <c r="M104" s="77">
        <v>11</v>
      </c>
      <c r="N104" s="77">
        <v>7</v>
      </c>
      <c r="O104" s="77">
        <v>7</v>
      </c>
      <c r="P104" s="77">
        <v>1</v>
      </c>
      <c r="Q104" s="77">
        <v>7</v>
      </c>
      <c r="R104" s="77">
        <v>1</v>
      </c>
      <c r="S104" s="77">
        <v>12</v>
      </c>
      <c r="T104" s="77">
        <v>62</v>
      </c>
      <c r="U104" s="77">
        <v>0.20799999999999999</v>
      </c>
      <c r="V104" s="77">
        <v>1.23</v>
      </c>
      <c r="W104" s="77">
        <v>1</v>
      </c>
      <c r="X104" s="77">
        <v>1</v>
      </c>
      <c r="Y104" s="77">
        <v>0</v>
      </c>
      <c r="Z104" s="77">
        <v>0</v>
      </c>
      <c r="AA104" s="77">
        <v>12</v>
      </c>
      <c r="AB104" s="77">
        <v>19</v>
      </c>
      <c r="AC104" s="77">
        <v>1</v>
      </c>
      <c r="AD104" s="77">
        <v>0</v>
      </c>
      <c r="AE104" s="77">
        <v>0</v>
      </c>
      <c r="AF104" s="77">
        <v>1</v>
      </c>
      <c r="AG104" s="77">
        <v>0</v>
      </c>
      <c r="AH104" s="77">
        <v>217</v>
      </c>
      <c r="AI104" s="77">
        <v>0</v>
      </c>
      <c r="AJ104" s="77">
        <v>0.63</v>
      </c>
      <c r="AK104" s="77">
        <v>0.30599999999999999</v>
      </c>
      <c r="AL104" s="77">
        <v>0.32100000000000001</v>
      </c>
      <c r="AM104" s="77">
        <v>0.627</v>
      </c>
      <c r="AN104" s="77">
        <v>7.36</v>
      </c>
      <c r="AO104" s="77">
        <v>4.3</v>
      </c>
      <c r="AP104" s="77">
        <v>6.75</v>
      </c>
      <c r="AQ104" s="77">
        <v>1.71</v>
      </c>
      <c r="AR104" s="77">
        <v>14.8</v>
      </c>
    </row>
    <row r="105" spans="1:44" ht="12.75" customHeight="1"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row>
    <row r="106" spans="1:44" ht="12.75" customHeight="1" x14ac:dyDescent="0.2">
      <c r="A106" s="185" t="s">
        <v>151</v>
      </c>
      <c r="B106" s="185" t="s">
        <v>245</v>
      </c>
      <c r="C106" s="185" t="s">
        <v>301</v>
      </c>
      <c r="D106" s="185" t="s">
        <v>302</v>
      </c>
      <c r="E106" s="185" t="s">
        <v>152</v>
      </c>
      <c r="F106" s="185" t="s">
        <v>303</v>
      </c>
      <c r="G106" s="185" t="s">
        <v>304</v>
      </c>
      <c r="H106" s="185" t="s">
        <v>316</v>
      </c>
      <c r="I106" s="185" t="s">
        <v>317</v>
      </c>
      <c r="J106" s="185" t="s">
        <v>305</v>
      </c>
      <c r="K106" s="185" t="s">
        <v>306</v>
      </c>
      <c r="L106" s="185" t="s">
        <v>307</v>
      </c>
      <c r="M106" s="185" t="s">
        <v>308</v>
      </c>
      <c r="N106" s="185" t="s">
        <v>309</v>
      </c>
      <c r="O106" s="185" t="s">
        <v>310</v>
      </c>
      <c r="P106" s="185" t="s">
        <v>311</v>
      </c>
      <c r="Q106" s="185" t="s">
        <v>312</v>
      </c>
      <c r="R106" s="185" t="s">
        <v>319</v>
      </c>
      <c r="S106" s="185" t="s">
        <v>313</v>
      </c>
      <c r="T106" s="185" t="s">
        <v>330</v>
      </c>
      <c r="U106" s="185" t="s">
        <v>314</v>
      </c>
      <c r="V106" s="185" t="s">
        <v>315</v>
      </c>
      <c r="W106" s="185" t="s">
        <v>318</v>
      </c>
      <c r="X106" s="185" t="s">
        <v>320</v>
      </c>
      <c r="Y106" s="185" t="s">
        <v>321</v>
      </c>
      <c r="Z106" s="185" t="s">
        <v>322</v>
      </c>
      <c r="AA106" s="185" t="s">
        <v>323</v>
      </c>
      <c r="AB106" s="185" t="s">
        <v>324</v>
      </c>
      <c r="AC106" s="185" t="s">
        <v>325</v>
      </c>
      <c r="AD106" s="185" t="s">
        <v>326</v>
      </c>
      <c r="AE106" s="185" t="s">
        <v>327</v>
      </c>
      <c r="AF106" s="185" t="s">
        <v>328</v>
      </c>
      <c r="AG106" s="185" t="s">
        <v>329</v>
      </c>
      <c r="AH106" s="185" t="s">
        <v>331</v>
      </c>
      <c r="AI106" s="185" t="s">
        <v>332</v>
      </c>
      <c r="AJ106" s="185" t="s">
        <v>333</v>
      </c>
      <c r="AK106" s="185" t="s">
        <v>334</v>
      </c>
      <c r="AL106" s="185" t="s">
        <v>1097</v>
      </c>
      <c r="AM106" s="185" t="s">
        <v>336</v>
      </c>
      <c r="AN106" s="185" t="s">
        <v>337</v>
      </c>
      <c r="AO106" s="185" t="s">
        <v>338</v>
      </c>
      <c r="AP106" s="185" t="s">
        <v>339</v>
      </c>
      <c r="AQ106" s="185" t="s">
        <v>340</v>
      </c>
      <c r="AR106" s="185" t="s">
        <v>341</v>
      </c>
    </row>
    <row r="107" spans="1:44" ht="12.75" customHeight="1" x14ac:dyDescent="0.2">
      <c r="A107" t="s">
        <v>873</v>
      </c>
      <c r="B107" s="77" t="s">
        <v>251</v>
      </c>
      <c r="C107" s="77">
        <v>1</v>
      </c>
      <c r="D107" s="77">
        <v>3</v>
      </c>
      <c r="E107" s="77">
        <v>2.91</v>
      </c>
      <c r="F107" s="77">
        <v>8</v>
      </c>
      <c r="G107" s="77">
        <v>8</v>
      </c>
      <c r="H107" s="77">
        <v>0</v>
      </c>
      <c r="I107" s="77">
        <v>0</v>
      </c>
      <c r="J107" s="77">
        <v>0</v>
      </c>
      <c r="K107" s="77">
        <v>0</v>
      </c>
      <c r="L107" s="77">
        <v>43.1</v>
      </c>
      <c r="M107" s="77">
        <v>44</v>
      </c>
      <c r="N107" s="77">
        <v>18</v>
      </c>
      <c r="O107" s="77">
        <v>14</v>
      </c>
      <c r="P107" s="77">
        <v>1</v>
      </c>
      <c r="Q107" s="77">
        <v>13</v>
      </c>
      <c r="R107" s="77">
        <v>3</v>
      </c>
      <c r="S107" s="77">
        <v>29</v>
      </c>
      <c r="T107" s="77">
        <v>180</v>
      </c>
      <c r="U107" s="77">
        <v>0.26700000000000002</v>
      </c>
      <c r="V107" s="77">
        <v>1.32</v>
      </c>
      <c r="W107" s="77">
        <v>0</v>
      </c>
      <c r="X107" s="77">
        <v>0</v>
      </c>
      <c r="Y107" s="77">
        <v>0</v>
      </c>
      <c r="Z107" s="77">
        <v>6</v>
      </c>
      <c r="AA107" s="77">
        <v>63</v>
      </c>
      <c r="AB107" s="77">
        <v>31</v>
      </c>
      <c r="AC107" s="77">
        <v>0</v>
      </c>
      <c r="AD107" s="77">
        <v>0</v>
      </c>
      <c r="AE107" s="77">
        <v>1</v>
      </c>
      <c r="AF107" s="77">
        <v>1</v>
      </c>
      <c r="AG107" s="77">
        <v>1</v>
      </c>
      <c r="AH107" s="77">
        <v>664</v>
      </c>
      <c r="AI107" s="77">
        <v>0.25</v>
      </c>
      <c r="AJ107" s="77">
        <v>2.0299999999999998</v>
      </c>
      <c r="AK107" s="77">
        <v>0.318</v>
      </c>
      <c r="AL107" s="77">
        <v>0.37</v>
      </c>
      <c r="AM107" s="77">
        <v>0.68799999999999994</v>
      </c>
      <c r="AN107" s="77">
        <v>6.02</v>
      </c>
      <c r="AO107" s="77">
        <v>2.7</v>
      </c>
      <c r="AP107" s="77">
        <v>9.14</v>
      </c>
      <c r="AQ107" s="77">
        <v>2.23</v>
      </c>
      <c r="AR107" s="77">
        <v>15.32</v>
      </c>
    </row>
    <row r="108" spans="1:44" ht="12.75" customHeight="1" x14ac:dyDescent="0.2">
      <c r="A108" s="42" t="s">
        <v>519</v>
      </c>
      <c r="B108" s="77" t="s">
        <v>251</v>
      </c>
      <c r="C108" s="77">
        <v>4</v>
      </c>
      <c r="D108" s="77">
        <v>7</v>
      </c>
      <c r="E108" s="77">
        <v>4.87</v>
      </c>
      <c r="F108" s="77">
        <v>66</v>
      </c>
      <c r="G108" s="77">
        <v>1</v>
      </c>
      <c r="H108" s="77">
        <v>0</v>
      </c>
      <c r="I108" s="77">
        <v>0</v>
      </c>
      <c r="J108" s="77">
        <v>0</v>
      </c>
      <c r="K108" s="77">
        <v>2</v>
      </c>
      <c r="L108" s="77">
        <v>64.2</v>
      </c>
      <c r="M108" s="77">
        <v>74</v>
      </c>
      <c r="N108" s="77">
        <v>35</v>
      </c>
      <c r="O108" s="77">
        <v>35</v>
      </c>
      <c r="P108" s="77">
        <v>5</v>
      </c>
      <c r="Q108" s="77">
        <v>19</v>
      </c>
      <c r="R108" s="77">
        <v>2</v>
      </c>
      <c r="S108" s="77">
        <v>43</v>
      </c>
      <c r="T108" s="77">
        <v>282</v>
      </c>
      <c r="U108" s="77">
        <v>0.29199999999999998</v>
      </c>
      <c r="V108" s="77">
        <v>1.44</v>
      </c>
      <c r="W108" s="77">
        <v>1</v>
      </c>
      <c r="X108" s="77">
        <v>13</v>
      </c>
      <c r="Y108" s="77">
        <v>6</v>
      </c>
      <c r="Z108" s="77">
        <v>5</v>
      </c>
      <c r="AA108" s="77">
        <v>79</v>
      </c>
      <c r="AB108" s="77">
        <v>66</v>
      </c>
      <c r="AC108" s="77">
        <v>3</v>
      </c>
      <c r="AD108" s="77">
        <v>0</v>
      </c>
      <c r="AE108" s="77">
        <v>4</v>
      </c>
      <c r="AF108" s="77">
        <v>1</v>
      </c>
      <c r="AG108" s="77">
        <v>0</v>
      </c>
      <c r="AH108" s="77">
        <v>1052</v>
      </c>
      <c r="AI108" s="77">
        <v>0.36399999999999999</v>
      </c>
      <c r="AJ108" s="77">
        <v>1.2</v>
      </c>
      <c r="AK108" s="77">
        <v>0.33800000000000002</v>
      </c>
      <c r="AL108" s="77">
        <v>0.41899999999999998</v>
      </c>
      <c r="AM108" s="77">
        <v>0.75700000000000001</v>
      </c>
      <c r="AN108" s="77">
        <v>5.98</v>
      </c>
      <c r="AO108" s="77">
        <v>2.64</v>
      </c>
      <c r="AP108" s="77">
        <v>10.3</v>
      </c>
      <c r="AQ108" s="77">
        <v>2.2599999999999998</v>
      </c>
      <c r="AR108" s="77">
        <v>16.27</v>
      </c>
    </row>
    <row r="109" spans="1:44" ht="12.75" customHeight="1" x14ac:dyDescent="0.2">
      <c r="A109" s="42" t="s">
        <v>1123</v>
      </c>
      <c r="B109" s="77" t="s">
        <v>251</v>
      </c>
      <c r="C109" s="77">
        <v>3</v>
      </c>
      <c r="D109" s="77">
        <v>5</v>
      </c>
      <c r="E109" s="77">
        <v>5.93</v>
      </c>
      <c r="F109" s="77">
        <v>10</v>
      </c>
      <c r="G109" s="77">
        <v>10</v>
      </c>
      <c r="H109" s="77">
        <v>0</v>
      </c>
      <c r="I109" s="77">
        <v>0</v>
      </c>
      <c r="J109" s="77">
        <v>0</v>
      </c>
      <c r="K109" s="77">
        <v>0</v>
      </c>
      <c r="L109" s="77">
        <v>54.2</v>
      </c>
      <c r="M109" s="77">
        <v>75</v>
      </c>
      <c r="N109" s="77">
        <v>37</v>
      </c>
      <c r="O109" s="77">
        <v>36</v>
      </c>
      <c r="P109" s="77">
        <v>9</v>
      </c>
      <c r="Q109" s="77">
        <v>10</v>
      </c>
      <c r="R109" s="77">
        <v>2</v>
      </c>
      <c r="S109" s="77">
        <v>31</v>
      </c>
      <c r="T109" s="77">
        <v>249</v>
      </c>
      <c r="U109" s="77">
        <v>0.318</v>
      </c>
      <c r="V109" s="77">
        <v>1.55</v>
      </c>
      <c r="W109" s="77">
        <v>1</v>
      </c>
      <c r="X109" s="77">
        <v>0</v>
      </c>
      <c r="Y109" s="77">
        <v>0</v>
      </c>
      <c r="Z109" s="77">
        <v>2</v>
      </c>
      <c r="AA109" s="77">
        <v>49</v>
      </c>
      <c r="AB109" s="77">
        <v>83</v>
      </c>
      <c r="AC109" s="77">
        <v>0</v>
      </c>
      <c r="AD109" s="77">
        <v>0</v>
      </c>
      <c r="AE109" s="77">
        <v>2</v>
      </c>
      <c r="AF109" s="77">
        <v>1</v>
      </c>
      <c r="AG109" s="77">
        <v>1</v>
      </c>
      <c r="AH109" s="77">
        <v>886</v>
      </c>
      <c r="AI109" s="77">
        <v>0.375</v>
      </c>
      <c r="AJ109" s="77">
        <v>0.59</v>
      </c>
      <c r="AK109" s="77">
        <v>0.34699999999999998</v>
      </c>
      <c r="AL109" s="77">
        <v>0.55500000000000005</v>
      </c>
      <c r="AM109" s="77">
        <v>0.90200000000000002</v>
      </c>
      <c r="AN109" s="77">
        <v>5.0999999999999996</v>
      </c>
      <c r="AO109" s="77">
        <v>1.65</v>
      </c>
      <c r="AP109" s="77">
        <v>12.35</v>
      </c>
      <c r="AQ109" s="77">
        <v>3.1</v>
      </c>
      <c r="AR109" s="77">
        <v>16.21</v>
      </c>
    </row>
    <row r="110" spans="1:44" ht="12.75" customHeight="1" x14ac:dyDescent="0.2">
      <c r="A110" t="s">
        <v>523</v>
      </c>
      <c r="B110" s="77" t="s">
        <v>251</v>
      </c>
      <c r="C110" s="77">
        <v>0</v>
      </c>
      <c r="D110" s="77">
        <v>2</v>
      </c>
      <c r="E110" s="77">
        <v>9.1199999999999992</v>
      </c>
      <c r="F110" s="77">
        <v>21</v>
      </c>
      <c r="G110" s="77">
        <v>0</v>
      </c>
      <c r="H110" s="77">
        <v>0</v>
      </c>
      <c r="I110" s="77">
        <v>0</v>
      </c>
      <c r="J110" s="77">
        <v>0</v>
      </c>
      <c r="K110" s="77">
        <v>1</v>
      </c>
      <c r="L110" s="77">
        <v>24.2</v>
      </c>
      <c r="M110" s="77">
        <v>42</v>
      </c>
      <c r="N110" s="77">
        <v>26</v>
      </c>
      <c r="O110" s="77">
        <v>25</v>
      </c>
      <c r="P110" s="77">
        <v>4</v>
      </c>
      <c r="Q110" s="77">
        <v>10</v>
      </c>
      <c r="R110" s="77">
        <v>2</v>
      </c>
      <c r="S110" s="77">
        <v>13</v>
      </c>
      <c r="T110" s="77">
        <v>127</v>
      </c>
      <c r="U110" s="77">
        <v>0.378</v>
      </c>
      <c r="V110" s="77">
        <v>2.11</v>
      </c>
      <c r="W110" s="77">
        <v>1</v>
      </c>
      <c r="X110" s="77">
        <v>9</v>
      </c>
      <c r="Y110" s="77">
        <v>1</v>
      </c>
      <c r="Z110" s="77">
        <v>2</v>
      </c>
      <c r="AA110" s="77">
        <v>38</v>
      </c>
      <c r="AB110" s="77">
        <v>23</v>
      </c>
      <c r="AC110" s="77">
        <v>5</v>
      </c>
      <c r="AD110" s="77">
        <v>0</v>
      </c>
      <c r="AE110" s="77">
        <v>1</v>
      </c>
      <c r="AF110" s="77">
        <v>0</v>
      </c>
      <c r="AG110" s="77">
        <v>0</v>
      </c>
      <c r="AH110" s="77">
        <v>499</v>
      </c>
      <c r="AI110" s="77">
        <v>0</v>
      </c>
      <c r="AJ110" s="77">
        <v>1.65</v>
      </c>
      <c r="AK110" s="77">
        <v>0.434</v>
      </c>
      <c r="AL110" s="77">
        <v>0.58599999999999997</v>
      </c>
      <c r="AM110" s="77">
        <v>1.02</v>
      </c>
      <c r="AN110" s="77">
        <v>4.74</v>
      </c>
      <c r="AO110" s="77">
        <v>3.65</v>
      </c>
      <c r="AP110" s="77">
        <v>15.32</v>
      </c>
      <c r="AQ110" s="77">
        <v>1.3</v>
      </c>
      <c r="AR110" s="77">
        <v>20.23</v>
      </c>
    </row>
    <row r="111" spans="1:44" ht="12.75" customHeight="1" x14ac:dyDescent="0.2">
      <c r="A111" s="42" t="s">
        <v>513</v>
      </c>
      <c r="B111" s="77" t="s">
        <v>251</v>
      </c>
      <c r="C111" s="77">
        <v>4</v>
      </c>
      <c r="D111" s="77">
        <v>6</v>
      </c>
      <c r="E111" s="77">
        <v>5.59</v>
      </c>
      <c r="F111" s="77">
        <v>74</v>
      </c>
      <c r="G111" s="77">
        <v>0</v>
      </c>
      <c r="H111" s="77">
        <v>0</v>
      </c>
      <c r="I111" s="77">
        <v>0</v>
      </c>
      <c r="J111" s="77">
        <v>0</v>
      </c>
      <c r="K111" s="77">
        <v>6</v>
      </c>
      <c r="L111" s="77">
        <v>56.1</v>
      </c>
      <c r="M111" s="77">
        <v>65</v>
      </c>
      <c r="N111" s="77">
        <v>38</v>
      </c>
      <c r="O111" s="77">
        <v>35</v>
      </c>
      <c r="P111" s="77">
        <v>7</v>
      </c>
      <c r="Q111" s="77">
        <v>39</v>
      </c>
      <c r="R111" s="77">
        <v>0</v>
      </c>
      <c r="S111" s="77">
        <v>55</v>
      </c>
      <c r="T111" s="77">
        <v>273</v>
      </c>
      <c r="U111" s="77">
        <v>0.28799999999999998</v>
      </c>
      <c r="V111" s="77">
        <v>1.85</v>
      </c>
      <c r="W111" s="77">
        <v>2</v>
      </c>
      <c r="X111" s="77">
        <v>15</v>
      </c>
      <c r="Y111" s="77">
        <v>15</v>
      </c>
      <c r="Z111" s="77">
        <v>3</v>
      </c>
      <c r="AA111" s="77">
        <v>53</v>
      </c>
      <c r="AB111" s="77">
        <v>58</v>
      </c>
      <c r="AC111" s="77">
        <v>5</v>
      </c>
      <c r="AD111" s="77">
        <v>1</v>
      </c>
      <c r="AE111" s="77">
        <v>1</v>
      </c>
      <c r="AF111" s="77">
        <v>0</v>
      </c>
      <c r="AG111" s="77">
        <v>0</v>
      </c>
      <c r="AH111" s="77">
        <v>1098</v>
      </c>
      <c r="AI111" s="77">
        <v>0.4</v>
      </c>
      <c r="AJ111" s="77">
        <v>0.91</v>
      </c>
      <c r="AK111" s="77">
        <v>0.39100000000000001</v>
      </c>
      <c r="AL111" s="77">
        <v>0.434</v>
      </c>
      <c r="AM111" s="77">
        <v>0.82499999999999996</v>
      </c>
      <c r="AN111" s="77">
        <v>8.7899999999999991</v>
      </c>
      <c r="AO111" s="77">
        <v>6.23</v>
      </c>
      <c r="AP111" s="77">
        <v>10.38</v>
      </c>
      <c r="AQ111" s="77">
        <v>1.41</v>
      </c>
      <c r="AR111" s="77">
        <v>19.489999999999998</v>
      </c>
    </row>
    <row r="112" spans="1:44" ht="12.75" customHeight="1" x14ac:dyDescent="0.2">
      <c r="A112" t="s">
        <v>1117</v>
      </c>
      <c r="B112" s="77" t="s">
        <v>251</v>
      </c>
      <c r="C112" s="77">
        <v>0</v>
      </c>
      <c r="D112" s="77">
        <v>1</v>
      </c>
      <c r="E112" s="77">
        <v>2.77</v>
      </c>
      <c r="F112" s="77">
        <v>28</v>
      </c>
      <c r="G112" s="77">
        <v>0</v>
      </c>
      <c r="H112" s="77">
        <v>0</v>
      </c>
      <c r="I112" s="77">
        <v>0</v>
      </c>
      <c r="J112" s="77">
        <v>0</v>
      </c>
      <c r="K112" s="77">
        <v>0</v>
      </c>
      <c r="L112" s="77">
        <v>26</v>
      </c>
      <c r="M112" s="77">
        <v>20</v>
      </c>
      <c r="N112" s="77">
        <v>9</v>
      </c>
      <c r="O112" s="77">
        <v>8</v>
      </c>
      <c r="P112" s="77">
        <v>3</v>
      </c>
      <c r="Q112" s="77">
        <v>5</v>
      </c>
      <c r="R112" s="77">
        <v>1</v>
      </c>
      <c r="S112" s="77">
        <v>21</v>
      </c>
      <c r="T112" s="77">
        <v>104</v>
      </c>
      <c r="U112" s="77">
        <v>0.20799999999999999</v>
      </c>
      <c r="V112" s="77">
        <v>0.96</v>
      </c>
      <c r="W112" s="77">
        <v>1</v>
      </c>
      <c r="X112" s="77">
        <v>9</v>
      </c>
      <c r="Y112" s="77">
        <v>5</v>
      </c>
      <c r="Z112" s="77">
        <v>1</v>
      </c>
      <c r="AA112" s="77">
        <v>37</v>
      </c>
      <c r="AB112" s="77">
        <v>20</v>
      </c>
      <c r="AC112" s="77">
        <v>1</v>
      </c>
      <c r="AD112" s="77">
        <v>0</v>
      </c>
      <c r="AE112" s="77">
        <v>3</v>
      </c>
      <c r="AF112" s="77">
        <v>0</v>
      </c>
      <c r="AG112" s="77">
        <v>0</v>
      </c>
      <c r="AH112" s="77">
        <v>405</v>
      </c>
      <c r="AI112" s="77">
        <v>0</v>
      </c>
      <c r="AJ112" s="77">
        <v>1.85</v>
      </c>
      <c r="AK112" s="77">
        <v>0.25</v>
      </c>
      <c r="AL112" s="77">
        <v>0.313</v>
      </c>
      <c r="AM112" s="77">
        <v>0.56299999999999994</v>
      </c>
      <c r="AN112" s="77">
        <v>7.27</v>
      </c>
      <c r="AO112" s="77">
        <v>1.73</v>
      </c>
      <c r="AP112" s="77">
        <v>6.92</v>
      </c>
      <c r="AQ112" s="77">
        <v>4.2</v>
      </c>
      <c r="AR112" s="77">
        <v>15.58</v>
      </c>
    </row>
    <row r="113" spans="1:44" ht="12.75" customHeight="1" x14ac:dyDescent="0.2">
      <c r="A113" t="s">
        <v>1124</v>
      </c>
      <c r="B113" s="77" t="s">
        <v>251</v>
      </c>
      <c r="C113" s="77">
        <v>1</v>
      </c>
      <c r="D113" s="77">
        <v>1</v>
      </c>
      <c r="E113" s="77">
        <v>6.75</v>
      </c>
      <c r="F113" s="77">
        <v>3</v>
      </c>
      <c r="G113" s="77">
        <v>3</v>
      </c>
      <c r="H113" s="77">
        <v>0</v>
      </c>
      <c r="I113" s="77">
        <v>0</v>
      </c>
      <c r="J113" s="77">
        <v>0</v>
      </c>
      <c r="K113" s="77">
        <v>0</v>
      </c>
      <c r="L113" s="77">
        <v>16</v>
      </c>
      <c r="M113" s="77">
        <v>23</v>
      </c>
      <c r="N113" s="77">
        <v>12</v>
      </c>
      <c r="O113" s="77">
        <v>12</v>
      </c>
      <c r="P113" s="77">
        <v>2</v>
      </c>
      <c r="Q113" s="77">
        <v>7</v>
      </c>
      <c r="R113" s="77">
        <v>1</v>
      </c>
      <c r="S113" s="77">
        <v>3</v>
      </c>
      <c r="T113" s="77">
        <v>76</v>
      </c>
      <c r="U113" s="77">
        <v>0.34300000000000003</v>
      </c>
      <c r="V113" s="77">
        <v>1.88</v>
      </c>
      <c r="W113" s="77">
        <v>0</v>
      </c>
      <c r="X113" s="77">
        <v>0</v>
      </c>
      <c r="Y113" s="77">
        <v>0</v>
      </c>
      <c r="Z113" s="77">
        <v>2</v>
      </c>
      <c r="AA113" s="77">
        <v>27</v>
      </c>
      <c r="AB113" s="77">
        <v>16</v>
      </c>
      <c r="AC113" s="77">
        <v>0</v>
      </c>
      <c r="AD113" s="77">
        <v>0</v>
      </c>
      <c r="AE113" s="77">
        <v>5</v>
      </c>
      <c r="AF113" s="77">
        <v>0</v>
      </c>
      <c r="AG113" s="77">
        <v>0</v>
      </c>
      <c r="AH113" s="77">
        <v>259</v>
      </c>
      <c r="AI113" s="77">
        <v>0.5</v>
      </c>
      <c r="AJ113" s="77">
        <v>1.69</v>
      </c>
      <c r="AK113" s="77">
        <v>0.40500000000000003</v>
      </c>
      <c r="AL113" s="77">
        <v>0.56699999999999995</v>
      </c>
      <c r="AM113" s="77">
        <v>0.97299999999999998</v>
      </c>
      <c r="AN113" s="77">
        <v>1.69</v>
      </c>
      <c r="AO113" s="77">
        <v>3.94</v>
      </c>
      <c r="AP113" s="77">
        <v>12.94</v>
      </c>
      <c r="AQ113" s="77">
        <v>0.43</v>
      </c>
      <c r="AR113" s="77">
        <v>16.190000000000001</v>
      </c>
    </row>
    <row r="114" spans="1:44" ht="12.75" customHeight="1" x14ac:dyDescent="0.2">
      <c r="A114" s="42" t="s">
        <v>516</v>
      </c>
      <c r="B114" s="77" t="s">
        <v>251</v>
      </c>
      <c r="C114" s="77">
        <v>1</v>
      </c>
      <c r="D114" s="77">
        <v>7</v>
      </c>
      <c r="E114" s="77">
        <v>5.4</v>
      </c>
      <c r="F114" s="77">
        <v>11</v>
      </c>
      <c r="G114" s="77">
        <v>11</v>
      </c>
      <c r="H114" s="77">
        <v>0</v>
      </c>
      <c r="I114" s="77">
        <v>0</v>
      </c>
      <c r="J114" s="77">
        <v>0</v>
      </c>
      <c r="K114" s="77">
        <v>0</v>
      </c>
      <c r="L114" s="77">
        <v>63.1</v>
      </c>
      <c r="M114" s="77">
        <v>63</v>
      </c>
      <c r="N114" s="77">
        <v>38</v>
      </c>
      <c r="O114" s="77">
        <v>38</v>
      </c>
      <c r="P114" s="77">
        <v>8</v>
      </c>
      <c r="Q114" s="77">
        <v>28</v>
      </c>
      <c r="R114" s="77">
        <v>1</v>
      </c>
      <c r="S114" s="77">
        <v>42</v>
      </c>
      <c r="T114" s="77">
        <v>272</v>
      </c>
      <c r="U114" s="77">
        <v>0.26500000000000001</v>
      </c>
      <c r="V114" s="77">
        <v>1.44</v>
      </c>
      <c r="W114" s="77">
        <v>1</v>
      </c>
      <c r="X114" s="77">
        <v>0</v>
      </c>
      <c r="Y114" s="77">
        <v>0</v>
      </c>
      <c r="Z114" s="77">
        <v>6</v>
      </c>
      <c r="AA114" s="77">
        <v>69</v>
      </c>
      <c r="AB114" s="77">
        <v>69</v>
      </c>
      <c r="AC114" s="77">
        <v>4</v>
      </c>
      <c r="AD114" s="77">
        <v>0</v>
      </c>
      <c r="AE114" s="77">
        <v>2</v>
      </c>
      <c r="AF114" s="77">
        <v>1</v>
      </c>
      <c r="AG114" s="77">
        <v>0</v>
      </c>
      <c r="AH114" s="77">
        <v>1027</v>
      </c>
      <c r="AI114" s="77">
        <v>0.125</v>
      </c>
      <c r="AJ114" s="77">
        <v>1</v>
      </c>
      <c r="AK114" s="77">
        <v>0.34100000000000003</v>
      </c>
      <c r="AL114" s="77">
        <v>0.45</v>
      </c>
      <c r="AM114" s="77">
        <v>0.79</v>
      </c>
      <c r="AN114" s="77">
        <v>5.97</v>
      </c>
      <c r="AO114" s="77">
        <v>3.98</v>
      </c>
      <c r="AP114" s="77">
        <v>8.9499999999999993</v>
      </c>
      <c r="AQ114" s="77">
        <v>1.5</v>
      </c>
      <c r="AR114" s="77">
        <v>16.22</v>
      </c>
    </row>
    <row r="115" spans="1:44" ht="12.75" customHeight="1" x14ac:dyDescent="0.2">
      <c r="A115" t="s">
        <v>515</v>
      </c>
      <c r="B115" s="77" t="s">
        <v>251</v>
      </c>
      <c r="C115" s="77">
        <v>1</v>
      </c>
      <c r="D115" s="77">
        <v>0</v>
      </c>
      <c r="E115" s="77">
        <v>4.5</v>
      </c>
      <c r="F115" s="77">
        <v>4</v>
      </c>
      <c r="G115" s="77">
        <v>4</v>
      </c>
      <c r="H115" s="77">
        <v>0</v>
      </c>
      <c r="I115" s="77">
        <v>0</v>
      </c>
      <c r="J115" s="77">
        <v>0</v>
      </c>
      <c r="K115" s="77">
        <v>0</v>
      </c>
      <c r="L115" s="77">
        <v>24</v>
      </c>
      <c r="M115" s="77">
        <v>21</v>
      </c>
      <c r="N115" s="77">
        <v>13</v>
      </c>
      <c r="O115" s="77">
        <v>12</v>
      </c>
      <c r="P115" s="77">
        <v>4</v>
      </c>
      <c r="Q115" s="77">
        <v>8</v>
      </c>
      <c r="R115" s="77">
        <v>0</v>
      </c>
      <c r="S115" s="77">
        <v>20</v>
      </c>
      <c r="T115" s="77">
        <v>101</v>
      </c>
      <c r="U115" s="77">
        <v>0.23599999999999999</v>
      </c>
      <c r="V115" s="77">
        <v>1.21</v>
      </c>
      <c r="W115" s="77">
        <v>2</v>
      </c>
      <c r="X115" s="77">
        <v>0</v>
      </c>
      <c r="Y115" s="77">
        <v>0</v>
      </c>
      <c r="Z115" s="77">
        <v>2</v>
      </c>
      <c r="AA115" s="77">
        <v>29</v>
      </c>
      <c r="AB115" s="77">
        <v>21</v>
      </c>
      <c r="AC115" s="77">
        <v>2</v>
      </c>
      <c r="AD115" s="77">
        <v>0</v>
      </c>
      <c r="AE115" s="77">
        <v>0</v>
      </c>
      <c r="AF115" s="77">
        <v>1</v>
      </c>
      <c r="AG115" s="77">
        <v>0</v>
      </c>
      <c r="AH115" s="77">
        <v>354</v>
      </c>
      <c r="AI115" s="77">
        <v>1</v>
      </c>
      <c r="AJ115" s="77">
        <v>1.38</v>
      </c>
      <c r="AK115" s="77">
        <v>0.307</v>
      </c>
      <c r="AL115" s="77">
        <v>0.40400000000000003</v>
      </c>
      <c r="AM115" s="77">
        <v>0.71099999999999997</v>
      </c>
      <c r="AN115" s="77">
        <v>7.5</v>
      </c>
      <c r="AO115" s="77">
        <v>3</v>
      </c>
      <c r="AP115" s="77">
        <v>7.87</v>
      </c>
      <c r="AQ115" s="77">
        <v>2.5</v>
      </c>
      <c r="AR115" s="77">
        <v>14.75</v>
      </c>
    </row>
    <row r="116" spans="1:44" ht="12.75" customHeight="1" x14ac:dyDescent="0.2">
      <c r="A116" s="42" t="s">
        <v>517</v>
      </c>
      <c r="B116" s="77" t="s">
        <v>251</v>
      </c>
      <c r="C116" s="77">
        <v>14</v>
      </c>
      <c r="D116" s="77">
        <v>11</v>
      </c>
      <c r="E116" s="77">
        <v>4.0999999999999996</v>
      </c>
      <c r="F116" s="77">
        <v>32</v>
      </c>
      <c r="G116" s="77">
        <v>32</v>
      </c>
      <c r="H116" s="77">
        <v>0</v>
      </c>
      <c r="I116" s="77">
        <v>0</v>
      </c>
      <c r="J116" s="77">
        <v>0</v>
      </c>
      <c r="K116" s="77">
        <v>0</v>
      </c>
      <c r="L116" s="77">
        <v>184.1</v>
      </c>
      <c r="M116" s="77">
        <v>161</v>
      </c>
      <c r="N116" s="77">
        <v>90</v>
      </c>
      <c r="O116" s="77">
        <v>84</v>
      </c>
      <c r="P116" s="77">
        <v>21</v>
      </c>
      <c r="Q116" s="77">
        <v>67</v>
      </c>
      <c r="R116" s="77">
        <v>2</v>
      </c>
      <c r="S116" s="77">
        <v>139</v>
      </c>
      <c r="T116" s="77">
        <v>768</v>
      </c>
      <c r="U116" s="77">
        <v>0.23799999999999999</v>
      </c>
      <c r="V116" s="77">
        <v>1.24</v>
      </c>
      <c r="W116" s="77">
        <v>9</v>
      </c>
      <c r="X116" s="77">
        <v>0</v>
      </c>
      <c r="Y116" s="77">
        <v>0</v>
      </c>
      <c r="Z116" s="77">
        <v>21</v>
      </c>
      <c r="AA116" s="77">
        <v>233</v>
      </c>
      <c r="AB116" s="77">
        <v>158</v>
      </c>
      <c r="AC116" s="77">
        <v>9</v>
      </c>
      <c r="AD116" s="77">
        <v>0</v>
      </c>
      <c r="AE116" s="77">
        <v>14</v>
      </c>
      <c r="AF116" s="77">
        <v>3</v>
      </c>
      <c r="AG116" s="77">
        <v>1</v>
      </c>
      <c r="AH116" s="77">
        <v>3067</v>
      </c>
      <c r="AI116" s="77">
        <v>0.56000000000000005</v>
      </c>
      <c r="AJ116" s="77">
        <v>1.47</v>
      </c>
      <c r="AK116" s="77">
        <v>0.313</v>
      </c>
      <c r="AL116" s="77">
        <v>0.39400000000000002</v>
      </c>
      <c r="AM116" s="77">
        <v>0.70699999999999996</v>
      </c>
      <c r="AN116" s="77">
        <v>6.79</v>
      </c>
      <c r="AO116" s="77">
        <v>3.27</v>
      </c>
      <c r="AP116" s="77">
        <v>7.86</v>
      </c>
      <c r="AQ116" s="77">
        <v>2.0699999999999998</v>
      </c>
      <c r="AR116" s="77">
        <v>16.64</v>
      </c>
    </row>
    <row r="117" spans="1:44" ht="12.75" customHeight="1" x14ac:dyDescent="0.2">
      <c r="A117" t="s">
        <v>1120</v>
      </c>
      <c r="B117" s="77" t="s">
        <v>251</v>
      </c>
      <c r="C117" s="77">
        <v>0</v>
      </c>
      <c r="D117" s="77">
        <v>6</v>
      </c>
      <c r="E117" s="77">
        <v>5.19</v>
      </c>
      <c r="F117" s="77">
        <v>16</v>
      </c>
      <c r="G117" s="77">
        <v>10</v>
      </c>
      <c r="H117" s="77">
        <v>0</v>
      </c>
      <c r="I117" s="77">
        <v>0</v>
      </c>
      <c r="J117" s="77">
        <v>0</v>
      </c>
      <c r="K117" s="77">
        <v>0</v>
      </c>
      <c r="L117" s="77">
        <v>59</v>
      </c>
      <c r="M117" s="77">
        <v>55</v>
      </c>
      <c r="N117" s="77">
        <v>34</v>
      </c>
      <c r="O117" s="77">
        <v>34</v>
      </c>
      <c r="P117" s="77">
        <v>5</v>
      </c>
      <c r="Q117" s="77">
        <v>16</v>
      </c>
      <c r="R117" s="77">
        <v>2</v>
      </c>
      <c r="S117" s="77">
        <v>34</v>
      </c>
      <c r="T117" s="77">
        <v>241</v>
      </c>
      <c r="U117" s="77">
        <v>0.25700000000000001</v>
      </c>
      <c r="V117" s="77">
        <v>1.2</v>
      </c>
      <c r="W117" s="77">
        <v>2</v>
      </c>
      <c r="X117" s="77">
        <v>2</v>
      </c>
      <c r="Y117" s="77">
        <v>1</v>
      </c>
      <c r="Z117" s="77">
        <v>8</v>
      </c>
      <c r="AA117" s="77">
        <v>95</v>
      </c>
      <c r="AB117" s="77">
        <v>39</v>
      </c>
      <c r="AC117" s="77">
        <v>0</v>
      </c>
      <c r="AD117" s="77">
        <v>0</v>
      </c>
      <c r="AE117" s="77">
        <v>0</v>
      </c>
      <c r="AF117" s="77">
        <v>0</v>
      </c>
      <c r="AG117" s="77">
        <v>0</v>
      </c>
      <c r="AH117" s="77">
        <v>897</v>
      </c>
      <c r="AI117" s="77">
        <v>0</v>
      </c>
      <c r="AJ117" s="77">
        <v>2.44</v>
      </c>
      <c r="AK117" s="77">
        <v>0.309</v>
      </c>
      <c r="AL117" s="77">
        <v>0.40200000000000002</v>
      </c>
      <c r="AM117" s="77">
        <v>0.71099999999999997</v>
      </c>
      <c r="AN117" s="77">
        <v>5.19</v>
      </c>
      <c r="AO117" s="77">
        <v>2.44</v>
      </c>
      <c r="AP117" s="77">
        <v>8.39</v>
      </c>
      <c r="AQ117" s="77">
        <v>2.13</v>
      </c>
      <c r="AR117" s="77">
        <v>15.2</v>
      </c>
    </row>
    <row r="118" spans="1:44" ht="12.75" customHeight="1" x14ac:dyDescent="0.2">
      <c r="A118" t="s">
        <v>1122</v>
      </c>
      <c r="B118" s="77" t="s">
        <v>251</v>
      </c>
      <c r="C118" s="77">
        <v>0</v>
      </c>
      <c r="D118" s="77">
        <v>4</v>
      </c>
      <c r="E118" s="77">
        <v>5.92</v>
      </c>
      <c r="F118" s="77">
        <v>16</v>
      </c>
      <c r="G118" s="77">
        <v>3</v>
      </c>
      <c r="H118" s="77">
        <v>0</v>
      </c>
      <c r="I118" s="77">
        <v>0</v>
      </c>
      <c r="J118" s="77">
        <v>0</v>
      </c>
      <c r="K118" s="77">
        <v>0</v>
      </c>
      <c r="L118" s="77">
        <v>24.1</v>
      </c>
      <c r="M118" s="77">
        <v>25</v>
      </c>
      <c r="N118" s="77">
        <v>21</v>
      </c>
      <c r="O118" s="77">
        <v>16</v>
      </c>
      <c r="P118" s="77">
        <v>3</v>
      </c>
      <c r="Q118" s="77">
        <v>10</v>
      </c>
      <c r="R118" s="77">
        <v>1</v>
      </c>
      <c r="S118" s="77">
        <v>27</v>
      </c>
      <c r="T118" s="77">
        <v>110</v>
      </c>
      <c r="U118" s="77">
        <v>0.26300000000000001</v>
      </c>
      <c r="V118" s="77">
        <v>1.44</v>
      </c>
      <c r="W118" s="77">
        <v>2</v>
      </c>
      <c r="X118" s="77">
        <v>3</v>
      </c>
      <c r="Y118" s="77">
        <v>3</v>
      </c>
      <c r="Z118" s="77">
        <v>1</v>
      </c>
      <c r="AA118" s="77">
        <v>18</v>
      </c>
      <c r="AB118" s="77">
        <v>28</v>
      </c>
      <c r="AC118" s="77">
        <v>5</v>
      </c>
      <c r="AD118" s="77">
        <v>0</v>
      </c>
      <c r="AE118" s="77">
        <v>0</v>
      </c>
      <c r="AF118" s="77">
        <v>0</v>
      </c>
      <c r="AG118" s="77">
        <v>0</v>
      </c>
      <c r="AH118" s="77">
        <v>399</v>
      </c>
      <c r="AI118" s="77">
        <v>0</v>
      </c>
      <c r="AJ118" s="77">
        <v>0.64</v>
      </c>
      <c r="AK118" s="77">
        <v>0.33900000000000002</v>
      </c>
      <c r="AL118" s="77">
        <v>0.442</v>
      </c>
      <c r="AM118" s="77">
        <v>0.78200000000000003</v>
      </c>
      <c r="AN118" s="77">
        <v>9.99</v>
      </c>
      <c r="AO118" s="77">
        <v>3.7</v>
      </c>
      <c r="AP118" s="77">
        <v>9.25</v>
      </c>
      <c r="AQ118" s="77">
        <v>2.7</v>
      </c>
      <c r="AR118" s="77">
        <v>16.399999999999999</v>
      </c>
    </row>
    <row r="119" spans="1:44" ht="12.75" customHeight="1" x14ac:dyDescent="0.2">
      <c r="A119" s="42" t="s">
        <v>584</v>
      </c>
      <c r="B119" s="77" t="s">
        <v>251</v>
      </c>
      <c r="C119" s="77">
        <v>4</v>
      </c>
      <c r="D119" s="77">
        <v>3</v>
      </c>
      <c r="E119" s="77">
        <v>3.31</v>
      </c>
      <c r="F119" s="77">
        <v>57</v>
      </c>
      <c r="G119" s="77">
        <v>0</v>
      </c>
      <c r="H119" s="77">
        <v>0</v>
      </c>
      <c r="I119" s="77">
        <v>0</v>
      </c>
      <c r="J119" s="77">
        <v>23</v>
      </c>
      <c r="K119" s="77">
        <v>26</v>
      </c>
      <c r="L119" s="77">
        <v>54.1</v>
      </c>
      <c r="M119" s="77">
        <v>52</v>
      </c>
      <c r="N119" s="77">
        <v>23</v>
      </c>
      <c r="O119" s="77">
        <v>20</v>
      </c>
      <c r="P119" s="77">
        <v>3</v>
      </c>
      <c r="Q119" s="77">
        <v>13</v>
      </c>
      <c r="R119" s="77">
        <v>2</v>
      </c>
      <c r="S119" s="77">
        <v>32</v>
      </c>
      <c r="T119" s="77">
        <v>226</v>
      </c>
      <c r="U119" s="77">
        <v>0.246</v>
      </c>
      <c r="V119" s="77">
        <v>1.2</v>
      </c>
      <c r="W119" s="77">
        <v>0</v>
      </c>
      <c r="X119" s="77">
        <v>48</v>
      </c>
      <c r="Y119" s="77">
        <v>1</v>
      </c>
      <c r="Z119" s="77">
        <v>6</v>
      </c>
      <c r="AA119" s="77">
        <v>65</v>
      </c>
      <c r="AB119" s="77">
        <v>64</v>
      </c>
      <c r="AC119" s="77">
        <v>3</v>
      </c>
      <c r="AD119" s="77">
        <v>0</v>
      </c>
      <c r="AE119" s="77">
        <v>2</v>
      </c>
      <c r="AF119" s="77">
        <v>0</v>
      </c>
      <c r="AG119" s="77">
        <v>0</v>
      </c>
      <c r="AH119" s="77">
        <v>828</v>
      </c>
      <c r="AI119" s="77">
        <v>0.57099999999999995</v>
      </c>
      <c r="AJ119" s="77">
        <v>1.02</v>
      </c>
      <c r="AK119" s="77">
        <v>0.28799999999999998</v>
      </c>
      <c r="AL119" s="77">
        <v>0.36499999999999999</v>
      </c>
      <c r="AM119" s="77">
        <v>0.65300000000000002</v>
      </c>
      <c r="AN119" s="77">
        <v>5.3</v>
      </c>
      <c r="AO119" s="77">
        <v>2.15</v>
      </c>
      <c r="AP119" s="77">
        <v>8.61</v>
      </c>
      <c r="AQ119" s="77">
        <v>2.46</v>
      </c>
      <c r="AR119" s="77">
        <v>15.24</v>
      </c>
    </row>
    <row r="120" spans="1:44" ht="12.75" customHeight="1" x14ac:dyDescent="0.2">
      <c r="A120" t="s">
        <v>842</v>
      </c>
      <c r="B120" s="77" t="s">
        <v>251</v>
      </c>
      <c r="C120" s="77">
        <v>0</v>
      </c>
      <c r="D120" s="77">
        <v>1</v>
      </c>
      <c r="E120" s="77">
        <v>4.76</v>
      </c>
      <c r="F120" s="77">
        <v>1</v>
      </c>
      <c r="G120" s="77">
        <v>1</v>
      </c>
      <c r="H120" s="77">
        <v>0</v>
      </c>
      <c r="I120" s="77">
        <v>0</v>
      </c>
      <c r="J120" s="77">
        <v>0</v>
      </c>
      <c r="K120" s="77">
        <v>0</v>
      </c>
      <c r="L120" s="77">
        <v>5.2</v>
      </c>
      <c r="M120" s="77">
        <v>6</v>
      </c>
      <c r="N120" s="77">
        <v>3</v>
      </c>
      <c r="O120" s="77">
        <v>3</v>
      </c>
      <c r="P120" s="77">
        <v>0</v>
      </c>
      <c r="Q120" s="77">
        <v>2</v>
      </c>
      <c r="R120" s="77">
        <v>0</v>
      </c>
      <c r="S120" s="77">
        <v>2</v>
      </c>
      <c r="T120" s="77">
        <v>24</v>
      </c>
      <c r="U120" s="77">
        <v>0.316</v>
      </c>
      <c r="V120" s="77">
        <v>1.41</v>
      </c>
      <c r="W120" s="77">
        <v>1</v>
      </c>
      <c r="X120" s="77">
        <v>0</v>
      </c>
      <c r="Y120" s="77">
        <v>0</v>
      </c>
      <c r="Z120" s="77">
        <v>2</v>
      </c>
      <c r="AA120" s="77">
        <v>7</v>
      </c>
      <c r="AB120" s="77">
        <v>6</v>
      </c>
      <c r="AC120" s="77">
        <v>0</v>
      </c>
      <c r="AD120" s="77">
        <v>0</v>
      </c>
      <c r="AE120" s="77">
        <v>0</v>
      </c>
      <c r="AF120" s="77">
        <v>0</v>
      </c>
      <c r="AG120" s="77">
        <v>0</v>
      </c>
      <c r="AH120" s="77">
        <v>94</v>
      </c>
      <c r="AI120" s="77">
        <v>0</v>
      </c>
      <c r="AJ120" s="77">
        <v>1.17</v>
      </c>
      <c r="AK120" s="77">
        <v>0.39100000000000001</v>
      </c>
      <c r="AL120" s="77">
        <v>0.316</v>
      </c>
      <c r="AM120" s="77">
        <v>0.70699999999999996</v>
      </c>
      <c r="AN120" s="77">
        <v>3.18</v>
      </c>
      <c r="AO120" s="77">
        <v>3.18</v>
      </c>
      <c r="AP120" s="77">
        <v>9.5299999999999994</v>
      </c>
      <c r="AQ120" s="77">
        <v>1</v>
      </c>
      <c r="AR120" s="77">
        <v>16.59</v>
      </c>
    </row>
    <row r="121" spans="1:44" ht="12.75" customHeight="1" x14ac:dyDescent="0.2">
      <c r="A121" t="s">
        <v>709</v>
      </c>
      <c r="B121" s="77" t="s">
        <v>251</v>
      </c>
      <c r="C121" s="77">
        <v>0</v>
      </c>
      <c r="D121" s="77">
        <v>1</v>
      </c>
      <c r="E121" s="77">
        <v>10.61</v>
      </c>
      <c r="F121" s="77">
        <v>2</v>
      </c>
      <c r="G121" s="77">
        <v>2</v>
      </c>
      <c r="H121" s="77">
        <v>0</v>
      </c>
      <c r="I121" s="77">
        <v>0</v>
      </c>
      <c r="J121" s="77">
        <v>0</v>
      </c>
      <c r="K121" s="77">
        <v>0</v>
      </c>
      <c r="L121" s="77">
        <v>9.1</v>
      </c>
      <c r="M121" s="77">
        <v>20</v>
      </c>
      <c r="N121" s="77">
        <v>11</v>
      </c>
      <c r="O121" s="77">
        <v>11</v>
      </c>
      <c r="P121" s="77">
        <v>4</v>
      </c>
      <c r="Q121" s="77">
        <v>3</v>
      </c>
      <c r="R121" s="77">
        <v>0</v>
      </c>
      <c r="S121" s="77">
        <v>9</v>
      </c>
      <c r="T121" s="77">
        <v>50</v>
      </c>
      <c r="U121" s="77">
        <v>0.435</v>
      </c>
      <c r="V121" s="77">
        <v>2.46</v>
      </c>
      <c r="W121" s="77">
        <v>1</v>
      </c>
      <c r="X121" s="77">
        <v>0</v>
      </c>
      <c r="Y121" s="77">
        <v>0</v>
      </c>
      <c r="Z121" s="77">
        <v>1</v>
      </c>
      <c r="AA121" s="77">
        <v>9</v>
      </c>
      <c r="AB121" s="77">
        <v>8</v>
      </c>
      <c r="AC121" s="77">
        <v>1</v>
      </c>
      <c r="AD121" s="77">
        <v>0</v>
      </c>
      <c r="AE121" s="77">
        <v>3</v>
      </c>
      <c r="AF121" s="77">
        <v>0</v>
      </c>
      <c r="AG121" s="77">
        <v>0</v>
      </c>
      <c r="AH121" s="77">
        <v>195</v>
      </c>
      <c r="AI121" s="77">
        <v>0</v>
      </c>
      <c r="AJ121" s="77">
        <v>1.1299999999999999</v>
      </c>
      <c r="AK121" s="77">
        <v>0.48</v>
      </c>
      <c r="AL121" s="77">
        <v>0.78300000000000003</v>
      </c>
      <c r="AM121" s="77">
        <v>1.2629999999999999</v>
      </c>
      <c r="AN121" s="77">
        <v>8.68</v>
      </c>
      <c r="AO121" s="77">
        <v>2.89</v>
      </c>
      <c r="AP121" s="77">
        <v>19.29</v>
      </c>
      <c r="AQ121" s="77">
        <v>3</v>
      </c>
      <c r="AR121" s="77">
        <v>20.89</v>
      </c>
    </row>
    <row r="122" spans="1:44" ht="12.75" customHeight="1" x14ac:dyDescent="0.2">
      <c r="A122" s="42" t="s">
        <v>1119</v>
      </c>
      <c r="B122" s="77" t="s">
        <v>251</v>
      </c>
      <c r="C122" s="77">
        <v>2</v>
      </c>
      <c r="D122" s="77">
        <v>1</v>
      </c>
      <c r="E122" s="77">
        <v>4.1900000000000004</v>
      </c>
      <c r="F122" s="77">
        <v>54</v>
      </c>
      <c r="G122" s="77">
        <v>0</v>
      </c>
      <c r="H122" s="77">
        <v>0</v>
      </c>
      <c r="I122" s="77">
        <v>0</v>
      </c>
      <c r="J122" s="77">
        <v>0</v>
      </c>
      <c r="K122" s="77">
        <v>1</v>
      </c>
      <c r="L122" s="77">
        <v>68.2</v>
      </c>
      <c r="M122" s="77">
        <v>51</v>
      </c>
      <c r="N122" s="77">
        <v>39</v>
      </c>
      <c r="O122" s="77">
        <v>32</v>
      </c>
      <c r="P122" s="77">
        <v>7</v>
      </c>
      <c r="Q122" s="77">
        <v>31</v>
      </c>
      <c r="R122" s="77">
        <v>2</v>
      </c>
      <c r="S122" s="77">
        <v>63</v>
      </c>
      <c r="T122" s="77">
        <v>285</v>
      </c>
      <c r="U122" s="77">
        <v>0.20599999999999999</v>
      </c>
      <c r="V122" s="77">
        <v>1.19</v>
      </c>
      <c r="W122" s="77">
        <v>1</v>
      </c>
      <c r="X122" s="77">
        <v>7</v>
      </c>
      <c r="Y122" s="77">
        <v>8</v>
      </c>
      <c r="Z122" s="77">
        <v>6</v>
      </c>
      <c r="AA122" s="77">
        <v>72</v>
      </c>
      <c r="AB122" s="77">
        <v>67</v>
      </c>
      <c r="AC122" s="77">
        <v>7</v>
      </c>
      <c r="AD122" s="77">
        <v>0</v>
      </c>
      <c r="AE122" s="77">
        <v>10</v>
      </c>
      <c r="AF122" s="77">
        <v>1</v>
      </c>
      <c r="AG122" s="77">
        <v>0</v>
      </c>
      <c r="AH122" s="77">
        <v>1099</v>
      </c>
      <c r="AI122" s="77">
        <v>0.66700000000000004</v>
      </c>
      <c r="AJ122" s="77">
        <v>1.07</v>
      </c>
      <c r="AK122" s="77">
        <v>0.29299999999999998</v>
      </c>
      <c r="AL122" s="77">
        <v>0.33500000000000002</v>
      </c>
      <c r="AM122" s="77">
        <v>0.628</v>
      </c>
      <c r="AN122" s="77">
        <v>8.26</v>
      </c>
      <c r="AO122" s="77">
        <v>4.0599999999999996</v>
      </c>
      <c r="AP122" s="77">
        <v>6.68</v>
      </c>
      <c r="AQ122" s="77">
        <v>2.0299999999999998</v>
      </c>
      <c r="AR122" s="77">
        <v>16</v>
      </c>
    </row>
    <row r="123" spans="1:44" ht="12.75" customHeight="1" x14ac:dyDescent="0.2">
      <c r="A123" s="42" t="s">
        <v>850</v>
      </c>
      <c r="B123" s="77" t="s">
        <v>251</v>
      </c>
      <c r="C123" s="77">
        <v>2</v>
      </c>
      <c r="D123" s="77">
        <v>3</v>
      </c>
      <c r="E123" s="77">
        <v>6.84</v>
      </c>
      <c r="F123" s="77">
        <v>35</v>
      </c>
      <c r="G123" s="77">
        <v>0</v>
      </c>
      <c r="H123" s="77">
        <v>0</v>
      </c>
      <c r="I123" s="77">
        <v>0</v>
      </c>
      <c r="J123" s="77">
        <v>0</v>
      </c>
      <c r="K123" s="77">
        <v>4</v>
      </c>
      <c r="L123" s="77">
        <v>25</v>
      </c>
      <c r="M123" s="77">
        <v>31</v>
      </c>
      <c r="N123" s="77">
        <v>20</v>
      </c>
      <c r="O123" s="77">
        <v>19</v>
      </c>
      <c r="P123" s="77">
        <v>6</v>
      </c>
      <c r="Q123" s="77">
        <v>11</v>
      </c>
      <c r="R123" s="77">
        <v>1</v>
      </c>
      <c r="S123" s="77">
        <v>32</v>
      </c>
      <c r="T123" s="77">
        <v>116</v>
      </c>
      <c r="U123" s="77">
        <v>0.31</v>
      </c>
      <c r="V123" s="77">
        <v>1.68</v>
      </c>
      <c r="W123" s="77">
        <v>1</v>
      </c>
      <c r="X123" s="77">
        <v>8</v>
      </c>
      <c r="Y123" s="77">
        <v>7</v>
      </c>
      <c r="Z123" s="77">
        <v>3</v>
      </c>
      <c r="AA123" s="77">
        <v>29</v>
      </c>
      <c r="AB123" s="77">
        <v>12</v>
      </c>
      <c r="AC123" s="77">
        <v>3</v>
      </c>
      <c r="AD123" s="77">
        <v>0</v>
      </c>
      <c r="AE123" s="77">
        <v>0</v>
      </c>
      <c r="AF123" s="77">
        <v>0</v>
      </c>
      <c r="AG123" s="77">
        <v>0</v>
      </c>
      <c r="AH123" s="77">
        <v>433</v>
      </c>
      <c r="AI123" s="77">
        <v>0.4</v>
      </c>
      <c r="AJ123" s="77">
        <v>2.42</v>
      </c>
      <c r="AK123" s="77">
        <v>0.377</v>
      </c>
      <c r="AL123" s="77">
        <v>0.53</v>
      </c>
      <c r="AM123" s="77">
        <v>0.90700000000000003</v>
      </c>
      <c r="AN123" s="77">
        <v>11.52</v>
      </c>
      <c r="AO123" s="77">
        <v>3.96</v>
      </c>
      <c r="AP123" s="77">
        <v>11.16</v>
      </c>
      <c r="AQ123" s="77">
        <v>2.91</v>
      </c>
      <c r="AR123" s="77">
        <v>17.32</v>
      </c>
    </row>
    <row r="124" spans="1:44" ht="12.75" customHeight="1" x14ac:dyDescent="0.2">
      <c r="A124" t="s">
        <v>518</v>
      </c>
      <c r="B124" s="77" t="s">
        <v>251</v>
      </c>
      <c r="C124" s="77">
        <v>0</v>
      </c>
      <c r="D124" s="77">
        <v>0</v>
      </c>
      <c r="E124" s="77">
        <v>11.37</v>
      </c>
      <c r="F124" s="77">
        <v>4</v>
      </c>
      <c r="G124" s="77">
        <v>0</v>
      </c>
      <c r="H124" s="77">
        <v>0</v>
      </c>
      <c r="I124" s="77">
        <v>0</v>
      </c>
      <c r="J124" s="77">
        <v>0</v>
      </c>
      <c r="K124" s="77">
        <v>0</v>
      </c>
      <c r="L124" s="77">
        <v>6.1</v>
      </c>
      <c r="M124" s="77">
        <v>18</v>
      </c>
      <c r="N124" s="77">
        <v>8</v>
      </c>
      <c r="O124" s="77">
        <v>8</v>
      </c>
      <c r="P124" s="77">
        <v>3</v>
      </c>
      <c r="Q124" s="77">
        <v>0</v>
      </c>
      <c r="R124" s="77">
        <v>0</v>
      </c>
      <c r="S124" s="77">
        <v>4</v>
      </c>
      <c r="T124" s="77">
        <v>36</v>
      </c>
      <c r="U124" s="77">
        <v>0.51400000000000001</v>
      </c>
      <c r="V124" s="77">
        <v>2.84</v>
      </c>
      <c r="W124" s="77">
        <v>0</v>
      </c>
      <c r="X124" s="77">
        <v>1</v>
      </c>
      <c r="Y124" s="77">
        <v>0</v>
      </c>
      <c r="Z124" s="77">
        <v>0</v>
      </c>
      <c r="AA124" s="77">
        <v>8</v>
      </c>
      <c r="AB124" s="77">
        <v>6</v>
      </c>
      <c r="AC124" s="77">
        <v>0</v>
      </c>
      <c r="AD124" s="77">
        <v>0</v>
      </c>
      <c r="AE124" s="77">
        <v>0</v>
      </c>
      <c r="AF124" s="77">
        <v>0</v>
      </c>
      <c r="AG124" s="77">
        <v>0</v>
      </c>
      <c r="AH124" s="77">
        <v>115</v>
      </c>
      <c r="AI124" s="77" t="s">
        <v>342</v>
      </c>
      <c r="AJ124" s="77">
        <v>1.33</v>
      </c>
      <c r="AK124" s="77">
        <v>0.5</v>
      </c>
      <c r="AL124" s="77">
        <v>0.82899999999999996</v>
      </c>
      <c r="AM124" s="77">
        <v>1.329</v>
      </c>
      <c r="AN124" s="77">
        <v>5.68</v>
      </c>
      <c r="AO124" s="77">
        <v>0</v>
      </c>
      <c r="AP124" s="77">
        <v>25.58</v>
      </c>
      <c r="AQ124" s="77" t="s">
        <v>342</v>
      </c>
      <c r="AR124" s="77">
        <v>18.16</v>
      </c>
    </row>
    <row r="125" spans="1:44" ht="12.75" customHeight="1" x14ac:dyDescent="0.2">
      <c r="A125" s="42" t="s">
        <v>795</v>
      </c>
      <c r="B125" s="77" t="s">
        <v>251</v>
      </c>
      <c r="C125" s="77">
        <v>7</v>
      </c>
      <c r="D125" s="77">
        <v>4</v>
      </c>
      <c r="E125" s="77">
        <v>4.33</v>
      </c>
      <c r="F125" s="77">
        <v>22</v>
      </c>
      <c r="G125" s="77">
        <v>22</v>
      </c>
      <c r="H125" s="77">
        <v>0</v>
      </c>
      <c r="I125" s="77">
        <v>0</v>
      </c>
      <c r="J125" s="77">
        <v>0</v>
      </c>
      <c r="K125" s="77">
        <v>0</v>
      </c>
      <c r="L125" s="77">
        <v>126.2</v>
      </c>
      <c r="M125" s="77">
        <v>127</v>
      </c>
      <c r="N125" s="77">
        <v>64</v>
      </c>
      <c r="O125" s="77">
        <v>61</v>
      </c>
      <c r="P125" s="77">
        <v>12</v>
      </c>
      <c r="Q125" s="77">
        <v>46</v>
      </c>
      <c r="R125" s="77">
        <v>1</v>
      </c>
      <c r="S125" s="77">
        <v>90</v>
      </c>
      <c r="T125" s="77">
        <v>546</v>
      </c>
      <c r="U125" s="77">
        <v>0.26200000000000001</v>
      </c>
      <c r="V125" s="77">
        <v>1.37</v>
      </c>
      <c r="W125" s="77">
        <v>8</v>
      </c>
      <c r="X125" s="77">
        <v>0</v>
      </c>
      <c r="Y125" s="77">
        <v>0</v>
      </c>
      <c r="Z125" s="77">
        <v>12</v>
      </c>
      <c r="AA125" s="77">
        <v>168</v>
      </c>
      <c r="AB125" s="77">
        <v>107</v>
      </c>
      <c r="AC125" s="77">
        <v>6</v>
      </c>
      <c r="AD125" s="77">
        <v>0</v>
      </c>
      <c r="AE125" s="77">
        <v>6</v>
      </c>
      <c r="AF125" s="77">
        <v>0</v>
      </c>
      <c r="AG125" s="77">
        <v>0</v>
      </c>
      <c r="AH125" s="77">
        <v>2100</v>
      </c>
      <c r="AI125" s="77">
        <v>0.63600000000000001</v>
      </c>
      <c r="AJ125" s="77">
        <v>1.57</v>
      </c>
      <c r="AK125" s="77">
        <v>0.33400000000000002</v>
      </c>
      <c r="AL125" s="77">
        <v>0.41599999999999998</v>
      </c>
      <c r="AM125" s="77">
        <v>0.75</v>
      </c>
      <c r="AN125" s="77">
        <v>6.39</v>
      </c>
      <c r="AO125" s="77">
        <v>3.27</v>
      </c>
      <c r="AP125" s="77">
        <v>9.02</v>
      </c>
      <c r="AQ125" s="77">
        <v>1.96</v>
      </c>
      <c r="AR125" s="77">
        <v>16.579999999999998</v>
      </c>
    </row>
    <row r="126" spans="1:44" ht="12.75" customHeight="1" x14ac:dyDescent="0.2">
      <c r="A126" t="s">
        <v>1125</v>
      </c>
      <c r="B126" s="77" t="s">
        <v>251</v>
      </c>
      <c r="C126" s="77">
        <v>0</v>
      </c>
      <c r="D126" s="77">
        <v>0</v>
      </c>
      <c r="E126" s="77">
        <v>6.89</v>
      </c>
      <c r="F126" s="77">
        <v>16</v>
      </c>
      <c r="G126" s="77">
        <v>0</v>
      </c>
      <c r="H126" s="77">
        <v>0</v>
      </c>
      <c r="I126" s="77">
        <v>0</v>
      </c>
      <c r="J126" s="77">
        <v>0</v>
      </c>
      <c r="K126" s="77">
        <v>0</v>
      </c>
      <c r="L126" s="77">
        <v>15.2</v>
      </c>
      <c r="M126" s="77">
        <v>22</v>
      </c>
      <c r="N126" s="77">
        <v>12</v>
      </c>
      <c r="O126" s="77">
        <v>12</v>
      </c>
      <c r="P126" s="77">
        <v>2</v>
      </c>
      <c r="Q126" s="77">
        <v>4</v>
      </c>
      <c r="R126" s="77">
        <v>0</v>
      </c>
      <c r="S126" s="77">
        <v>14</v>
      </c>
      <c r="T126" s="77">
        <v>69</v>
      </c>
      <c r="U126" s="77">
        <v>0.33800000000000002</v>
      </c>
      <c r="V126" s="77">
        <v>1.66</v>
      </c>
      <c r="W126" s="77">
        <v>0</v>
      </c>
      <c r="X126" s="77">
        <v>1</v>
      </c>
      <c r="Y126" s="77">
        <v>3</v>
      </c>
      <c r="Z126" s="77">
        <v>4</v>
      </c>
      <c r="AA126" s="77">
        <v>21</v>
      </c>
      <c r="AB126" s="77">
        <v>8</v>
      </c>
      <c r="AC126" s="77">
        <v>1</v>
      </c>
      <c r="AD126" s="77">
        <v>2</v>
      </c>
      <c r="AE126" s="77">
        <v>0</v>
      </c>
      <c r="AF126" s="77">
        <v>0</v>
      </c>
      <c r="AG126" s="77">
        <v>0</v>
      </c>
      <c r="AH126" s="77">
        <v>253</v>
      </c>
      <c r="AI126" s="77" t="s">
        <v>342</v>
      </c>
      <c r="AJ126" s="77">
        <v>2.63</v>
      </c>
      <c r="AK126" s="77">
        <v>0.377</v>
      </c>
      <c r="AL126" s="77">
        <v>0.53800000000000003</v>
      </c>
      <c r="AM126" s="77">
        <v>0.91500000000000004</v>
      </c>
      <c r="AN126" s="77">
        <v>8.0399999999999991</v>
      </c>
      <c r="AO126" s="77">
        <v>2.2999999999999998</v>
      </c>
      <c r="AP126" s="77">
        <v>12.64</v>
      </c>
      <c r="AQ126" s="77">
        <v>3.5</v>
      </c>
      <c r="AR126" s="77">
        <v>16.149999999999999</v>
      </c>
    </row>
    <row r="127" spans="1:44" ht="12.75" customHeight="1" x14ac:dyDescent="0.2">
      <c r="A127" s="42" t="s">
        <v>1121</v>
      </c>
      <c r="B127" s="77" t="s">
        <v>251</v>
      </c>
      <c r="C127" s="77">
        <v>2</v>
      </c>
      <c r="D127" s="77">
        <v>0</v>
      </c>
      <c r="E127" s="77">
        <v>5.8</v>
      </c>
      <c r="F127" s="77">
        <v>51</v>
      </c>
      <c r="G127" s="77">
        <v>0</v>
      </c>
      <c r="H127" s="77">
        <v>0</v>
      </c>
      <c r="I127" s="77">
        <v>0</v>
      </c>
      <c r="J127" s="77">
        <v>0</v>
      </c>
      <c r="K127" s="77">
        <v>2</v>
      </c>
      <c r="L127" s="77">
        <v>45</v>
      </c>
      <c r="M127" s="77">
        <v>56</v>
      </c>
      <c r="N127" s="77">
        <v>31</v>
      </c>
      <c r="O127" s="77">
        <v>29</v>
      </c>
      <c r="P127" s="77">
        <v>3</v>
      </c>
      <c r="Q127" s="77">
        <v>24</v>
      </c>
      <c r="R127" s="77">
        <v>0</v>
      </c>
      <c r="S127" s="77">
        <v>36</v>
      </c>
      <c r="T127" s="77">
        <v>211</v>
      </c>
      <c r="U127" s="77">
        <v>0.316</v>
      </c>
      <c r="V127" s="77">
        <v>1.78</v>
      </c>
      <c r="W127" s="77">
        <v>5</v>
      </c>
      <c r="X127" s="77">
        <v>14</v>
      </c>
      <c r="Y127" s="77">
        <v>2</v>
      </c>
      <c r="Z127" s="77">
        <v>8</v>
      </c>
      <c r="AA127" s="77">
        <v>55</v>
      </c>
      <c r="AB127" s="77">
        <v>35</v>
      </c>
      <c r="AC127" s="77">
        <v>2</v>
      </c>
      <c r="AD127" s="77">
        <v>0</v>
      </c>
      <c r="AE127" s="77">
        <v>6</v>
      </c>
      <c r="AF127" s="77">
        <v>0</v>
      </c>
      <c r="AG127" s="77">
        <v>1</v>
      </c>
      <c r="AH127" s="77">
        <v>759</v>
      </c>
      <c r="AI127" s="77">
        <v>1</v>
      </c>
      <c r="AJ127" s="77">
        <v>1.57</v>
      </c>
      <c r="AK127" s="77">
        <v>0.40500000000000003</v>
      </c>
      <c r="AL127" s="77">
        <v>0.46300000000000002</v>
      </c>
      <c r="AM127" s="77">
        <v>0.86799999999999999</v>
      </c>
      <c r="AN127" s="77">
        <v>7.2</v>
      </c>
      <c r="AO127" s="77">
        <v>4.8</v>
      </c>
      <c r="AP127" s="77">
        <v>11.2</v>
      </c>
      <c r="AQ127" s="77">
        <v>1.5</v>
      </c>
      <c r="AR127" s="77">
        <v>16.87</v>
      </c>
    </row>
    <row r="128" spans="1:44" ht="12.75" customHeight="1" x14ac:dyDescent="0.2">
      <c r="A128" s="42" t="s">
        <v>1118</v>
      </c>
      <c r="B128" s="77" t="s">
        <v>251</v>
      </c>
      <c r="C128" s="77">
        <v>6</v>
      </c>
      <c r="D128" s="77">
        <v>11</v>
      </c>
      <c r="E128" s="77">
        <v>4.05</v>
      </c>
      <c r="F128" s="77">
        <v>20</v>
      </c>
      <c r="G128" s="77">
        <v>19</v>
      </c>
      <c r="H128" s="77">
        <v>1</v>
      </c>
      <c r="I128" s="77">
        <v>1</v>
      </c>
      <c r="J128" s="77">
        <v>0</v>
      </c>
      <c r="K128" s="77">
        <v>0</v>
      </c>
      <c r="L128" s="77">
        <v>117.2</v>
      </c>
      <c r="M128" s="77">
        <v>120</v>
      </c>
      <c r="N128" s="77">
        <v>53</v>
      </c>
      <c r="O128" s="77">
        <v>53</v>
      </c>
      <c r="P128" s="77">
        <v>9</v>
      </c>
      <c r="Q128" s="77">
        <v>44</v>
      </c>
      <c r="R128" s="77">
        <v>1</v>
      </c>
      <c r="S128" s="77">
        <v>91</v>
      </c>
      <c r="T128" s="77">
        <v>503</v>
      </c>
      <c r="U128" s="77">
        <v>0.26700000000000002</v>
      </c>
      <c r="V128" s="77">
        <v>1.39</v>
      </c>
      <c r="W128" s="77">
        <v>3</v>
      </c>
      <c r="X128" s="77">
        <v>1</v>
      </c>
      <c r="Y128" s="77">
        <v>0</v>
      </c>
      <c r="Z128" s="77">
        <v>13</v>
      </c>
      <c r="AA128" s="77">
        <v>137</v>
      </c>
      <c r="AB128" s="77">
        <v>108</v>
      </c>
      <c r="AC128" s="77">
        <v>3</v>
      </c>
      <c r="AD128" s="77">
        <v>0</v>
      </c>
      <c r="AE128" s="77">
        <v>5</v>
      </c>
      <c r="AF128" s="77">
        <v>3</v>
      </c>
      <c r="AG128" s="77">
        <v>1</v>
      </c>
      <c r="AH128" s="77">
        <v>1764</v>
      </c>
      <c r="AI128" s="77">
        <v>0.35299999999999998</v>
      </c>
      <c r="AJ128" s="77">
        <v>1.27</v>
      </c>
      <c r="AK128" s="77">
        <v>0.33500000000000002</v>
      </c>
      <c r="AL128" s="77">
        <v>0.41399999999999998</v>
      </c>
      <c r="AM128" s="77">
        <v>0.749</v>
      </c>
      <c r="AN128" s="77">
        <v>6.96</v>
      </c>
      <c r="AO128" s="77">
        <v>3.37</v>
      </c>
      <c r="AP128" s="77">
        <v>9.18</v>
      </c>
      <c r="AQ128" s="77">
        <v>2.0699999999999998</v>
      </c>
      <c r="AR128" s="77">
        <v>14.99</v>
      </c>
    </row>
    <row r="129" spans="1:44" ht="12.75" customHeight="1" x14ac:dyDescent="0.2">
      <c r="A129" s="42" t="s">
        <v>725</v>
      </c>
      <c r="B129" s="77" t="s">
        <v>251</v>
      </c>
      <c r="C129" s="77">
        <v>6</v>
      </c>
      <c r="D129" s="77">
        <v>9</v>
      </c>
      <c r="E129" s="77">
        <v>5.37</v>
      </c>
      <c r="F129" s="77">
        <v>38</v>
      </c>
      <c r="G129" s="77">
        <v>22</v>
      </c>
      <c r="H129" s="77">
        <v>0</v>
      </c>
      <c r="I129" s="77">
        <v>0</v>
      </c>
      <c r="J129" s="77">
        <v>0</v>
      </c>
      <c r="K129" s="77">
        <v>0</v>
      </c>
      <c r="L129" s="77">
        <v>142.1</v>
      </c>
      <c r="M129" s="77">
        <v>166</v>
      </c>
      <c r="N129" s="77">
        <v>90</v>
      </c>
      <c r="O129" s="77">
        <v>85</v>
      </c>
      <c r="P129" s="77">
        <v>24</v>
      </c>
      <c r="Q129" s="77">
        <v>65</v>
      </c>
      <c r="R129" s="77">
        <v>4</v>
      </c>
      <c r="S129" s="77">
        <v>100</v>
      </c>
      <c r="T129" s="77">
        <v>646</v>
      </c>
      <c r="U129" s="77">
        <v>0.29599999999999999</v>
      </c>
      <c r="V129" s="77">
        <v>1.62</v>
      </c>
      <c r="W129" s="77">
        <v>6</v>
      </c>
      <c r="X129" s="77">
        <v>4</v>
      </c>
      <c r="Y129" s="77">
        <v>0</v>
      </c>
      <c r="Z129" s="77">
        <v>16</v>
      </c>
      <c r="AA129" s="77">
        <v>154</v>
      </c>
      <c r="AB129" s="77">
        <v>155</v>
      </c>
      <c r="AC129" s="77">
        <v>5</v>
      </c>
      <c r="AD129" s="77">
        <v>4</v>
      </c>
      <c r="AE129" s="77">
        <v>9</v>
      </c>
      <c r="AF129" s="77">
        <v>1</v>
      </c>
      <c r="AG129" s="77">
        <v>0</v>
      </c>
      <c r="AH129" s="77">
        <v>2429</v>
      </c>
      <c r="AI129" s="77">
        <v>0.4</v>
      </c>
      <c r="AJ129" s="77">
        <v>0.99</v>
      </c>
      <c r="AK129" s="77">
        <v>0.371</v>
      </c>
      <c r="AL129" s="77">
        <v>0.48799999999999999</v>
      </c>
      <c r="AM129" s="77">
        <v>0.85899999999999999</v>
      </c>
      <c r="AN129" s="77">
        <v>6.32</v>
      </c>
      <c r="AO129" s="77">
        <v>4.1100000000000003</v>
      </c>
      <c r="AP129" s="77">
        <v>10.5</v>
      </c>
      <c r="AQ129" s="77">
        <v>1.54</v>
      </c>
      <c r="AR129" s="77">
        <v>17.07</v>
      </c>
    </row>
    <row r="130" spans="1:44" ht="12.75" customHeight="1" x14ac:dyDescent="0.2">
      <c r="A130" s="42" t="s">
        <v>522</v>
      </c>
      <c r="B130" s="77" t="s">
        <v>251</v>
      </c>
      <c r="C130" s="77">
        <v>6</v>
      </c>
      <c r="D130" s="77">
        <v>6</v>
      </c>
      <c r="E130" s="77">
        <v>5.38</v>
      </c>
      <c r="F130" s="77">
        <v>33</v>
      </c>
      <c r="G130" s="77">
        <v>14</v>
      </c>
      <c r="H130" s="77">
        <v>0</v>
      </c>
      <c r="I130" s="77">
        <v>0</v>
      </c>
      <c r="J130" s="77">
        <v>0</v>
      </c>
      <c r="K130" s="77">
        <v>0</v>
      </c>
      <c r="L130" s="77">
        <v>93.2</v>
      </c>
      <c r="M130" s="77">
        <v>107</v>
      </c>
      <c r="N130" s="77">
        <v>59</v>
      </c>
      <c r="O130" s="77">
        <v>56</v>
      </c>
      <c r="P130" s="77">
        <v>19</v>
      </c>
      <c r="Q130" s="77">
        <v>31</v>
      </c>
      <c r="R130" s="77">
        <v>1</v>
      </c>
      <c r="S130" s="77">
        <v>63</v>
      </c>
      <c r="T130" s="77">
        <v>409</v>
      </c>
      <c r="U130" s="77">
        <v>0.28899999999999998</v>
      </c>
      <c r="V130" s="77">
        <v>1.47</v>
      </c>
      <c r="W130" s="77">
        <v>1</v>
      </c>
      <c r="X130" s="77">
        <v>7</v>
      </c>
      <c r="Y130" s="77">
        <v>1</v>
      </c>
      <c r="Z130" s="77">
        <v>4</v>
      </c>
      <c r="AA130" s="77">
        <v>117</v>
      </c>
      <c r="AB130" s="77">
        <v>92</v>
      </c>
      <c r="AC130" s="77">
        <v>3</v>
      </c>
      <c r="AD130" s="77">
        <v>1</v>
      </c>
      <c r="AE130" s="77">
        <v>6</v>
      </c>
      <c r="AF130" s="77">
        <v>2</v>
      </c>
      <c r="AG130" s="77">
        <v>0</v>
      </c>
      <c r="AH130" s="77">
        <v>1615</v>
      </c>
      <c r="AI130" s="77">
        <v>0.5</v>
      </c>
      <c r="AJ130" s="77">
        <v>1.27</v>
      </c>
      <c r="AK130" s="77">
        <v>0.34399999999999997</v>
      </c>
      <c r="AL130" s="77">
        <v>0.51600000000000001</v>
      </c>
      <c r="AM130" s="77">
        <v>0.86</v>
      </c>
      <c r="AN130" s="77">
        <v>6.05</v>
      </c>
      <c r="AO130" s="77">
        <v>2.98</v>
      </c>
      <c r="AP130" s="77">
        <v>10.28</v>
      </c>
      <c r="AQ130" s="77">
        <v>2.0299999999999998</v>
      </c>
      <c r="AR130" s="77">
        <v>17.239999999999998</v>
      </c>
    </row>
    <row r="131" spans="1:44" ht="12.75" customHeight="1" x14ac:dyDescent="0.2">
      <c r="A131" s="42" t="s">
        <v>514</v>
      </c>
      <c r="B131" s="77" t="s">
        <v>251</v>
      </c>
      <c r="C131" s="77">
        <v>1</v>
      </c>
      <c r="D131" s="77">
        <v>4</v>
      </c>
      <c r="E131" s="77">
        <v>3.6</v>
      </c>
      <c r="F131" s="77">
        <v>75</v>
      </c>
      <c r="G131" s="77">
        <v>0</v>
      </c>
      <c r="H131" s="77">
        <v>0</v>
      </c>
      <c r="I131" s="77">
        <v>0</v>
      </c>
      <c r="J131" s="77">
        <v>1</v>
      </c>
      <c r="K131" s="77">
        <v>6</v>
      </c>
      <c r="L131" s="77">
        <v>65</v>
      </c>
      <c r="M131" s="77">
        <v>67</v>
      </c>
      <c r="N131" s="77">
        <v>26</v>
      </c>
      <c r="O131" s="77">
        <v>26</v>
      </c>
      <c r="P131" s="77">
        <v>6</v>
      </c>
      <c r="Q131" s="77">
        <v>16</v>
      </c>
      <c r="R131" s="77">
        <v>1</v>
      </c>
      <c r="S131" s="77">
        <v>70</v>
      </c>
      <c r="T131" s="77">
        <v>272</v>
      </c>
      <c r="U131" s="77">
        <v>0.27100000000000002</v>
      </c>
      <c r="V131" s="77">
        <v>1.28</v>
      </c>
      <c r="W131" s="77">
        <v>4</v>
      </c>
      <c r="X131" s="77">
        <v>16</v>
      </c>
      <c r="Y131" s="77">
        <v>21</v>
      </c>
      <c r="Z131" s="77">
        <v>8</v>
      </c>
      <c r="AA131" s="77">
        <v>62</v>
      </c>
      <c r="AB131" s="77">
        <v>53</v>
      </c>
      <c r="AC131" s="77">
        <v>4</v>
      </c>
      <c r="AD131" s="77">
        <v>0</v>
      </c>
      <c r="AE131" s="77">
        <v>3</v>
      </c>
      <c r="AF131" s="77">
        <v>1</v>
      </c>
      <c r="AG131" s="77">
        <v>0</v>
      </c>
      <c r="AH131" s="77">
        <v>1086</v>
      </c>
      <c r="AI131" s="77">
        <v>0.2</v>
      </c>
      <c r="AJ131" s="77">
        <v>1.17</v>
      </c>
      <c r="AK131" s="77">
        <v>0.32200000000000001</v>
      </c>
      <c r="AL131" s="77">
        <v>0.41299999999999998</v>
      </c>
      <c r="AM131" s="77">
        <v>0.73499999999999999</v>
      </c>
      <c r="AN131" s="77">
        <v>9.69</v>
      </c>
      <c r="AO131" s="77">
        <v>2.2200000000000002</v>
      </c>
      <c r="AP131" s="77">
        <v>9.2799999999999994</v>
      </c>
      <c r="AQ131" s="77">
        <v>4.38</v>
      </c>
      <c r="AR131" s="77">
        <v>16.71</v>
      </c>
    </row>
    <row r="132" spans="1:44" ht="12.75" customHeight="1" x14ac:dyDescent="0.2">
      <c r="A132" t="s">
        <v>521</v>
      </c>
      <c r="B132" s="77" t="s">
        <v>251</v>
      </c>
      <c r="C132" s="77">
        <v>1</v>
      </c>
      <c r="D132" s="77">
        <v>0</v>
      </c>
      <c r="E132" s="77">
        <v>4.8</v>
      </c>
      <c r="F132" s="77">
        <v>12</v>
      </c>
      <c r="G132" s="77">
        <v>0</v>
      </c>
      <c r="H132" s="77">
        <v>0</v>
      </c>
      <c r="I132" s="77">
        <v>0</v>
      </c>
      <c r="J132" s="77">
        <v>0</v>
      </c>
      <c r="K132" s="77">
        <v>1</v>
      </c>
      <c r="L132" s="77">
        <v>15</v>
      </c>
      <c r="M132" s="77">
        <v>17</v>
      </c>
      <c r="N132" s="77">
        <v>8</v>
      </c>
      <c r="O132" s="77">
        <v>8</v>
      </c>
      <c r="P132" s="77">
        <v>3</v>
      </c>
      <c r="Q132" s="77">
        <v>9</v>
      </c>
      <c r="R132" s="77">
        <v>2</v>
      </c>
      <c r="S132" s="77">
        <v>11</v>
      </c>
      <c r="T132" s="77">
        <v>72</v>
      </c>
      <c r="U132" s="77">
        <v>0.28299999999999997</v>
      </c>
      <c r="V132" s="77">
        <v>1.73</v>
      </c>
      <c r="W132" s="77">
        <v>1</v>
      </c>
      <c r="X132" s="77">
        <v>3</v>
      </c>
      <c r="Y132" s="77">
        <v>0</v>
      </c>
      <c r="Z132" s="77">
        <v>1</v>
      </c>
      <c r="AA132" s="77">
        <v>18</v>
      </c>
      <c r="AB132" s="77">
        <v>16</v>
      </c>
      <c r="AC132" s="77">
        <v>0</v>
      </c>
      <c r="AD132" s="77">
        <v>0</v>
      </c>
      <c r="AE132" s="77">
        <v>2</v>
      </c>
      <c r="AF132" s="77">
        <v>0</v>
      </c>
      <c r="AG132" s="77">
        <v>0</v>
      </c>
      <c r="AH132" s="77">
        <v>248</v>
      </c>
      <c r="AI132" s="77">
        <v>1</v>
      </c>
      <c r="AJ132" s="77">
        <v>1.1299999999999999</v>
      </c>
      <c r="AK132" s="77">
        <v>0.375</v>
      </c>
      <c r="AL132" s="77">
        <v>0.5</v>
      </c>
      <c r="AM132" s="77">
        <v>0.875</v>
      </c>
      <c r="AN132" s="77">
        <v>6.6</v>
      </c>
      <c r="AO132" s="77">
        <v>5.4</v>
      </c>
      <c r="AP132" s="77">
        <v>10.199999999999999</v>
      </c>
      <c r="AQ132" s="77">
        <v>1.22</v>
      </c>
      <c r="AR132" s="77">
        <v>16.53</v>
      </c>
    </row>
    <row r="133" spans="1:44" ht="12.75" customHeight="1"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row>
    <row r="134" spans="1:44" ht="12.75" customHeight="1" x14ac:dyDescent="0.2">
      <c r="A134" s="185" t="s">
        <v>151</v>
      </c>
      <c r="B134" s="185" t="s">
        <v>245</v>
      </c>
      <c r="C134" s="185" t="s">
        <v>301</v>
      </c>
      <c r="D134" s="185" t="s">
        <v>302</v>
      </c>
      <c r="E134" s="185" t="s">
        <v>152</v>
      </c>
      <c r="F134" s="185" t="s">
        <v>303</v>
      </c>
      <c r="G134" s="185" t="s">
        <v>304</v>
      </c>
      <c r="H134" s="185" t="s">
        <v>316</v>
      </c>
      <c r="I134" s="185" t="s">
        <v>317</v>
      </c>
      <c r="J134" s="185" t="s">
        <v>305</v>
      </c>
      <c r="K134" s="185" t="s">
        <v>306</v>
      </c>
      <c r="L134" s="185" t="s">
        <v>307</v>
      </c>
      <c r="M134" s="185" t="s">
        <v>308</v>
      </c>
      <c r="N134" s="185" t="s">
        <v>309</v>
      </c>
      <c r="O134" s="185" t="s">
        <v>310</v>
      </c>
      <c r="P134" s="185" t="s">
        <v>311</v>
      </c>
      <c r="Q134" s="185" t="s">
        <v>312</v>
      </c>
      <c r="R134" s="185" t="s">
        <v>319</v>
      </c>
      <c r="S134" s="185" t="s">
        <v>313</v>
      </c>
      <c r="T134" s="185" t="s">
        <v>330</v>
      </c>
      <c r="U134" s="185" t="s">
        <v>314</v>
      </c>
      <c r="V134" s="185" t="s">
        <v>315</v>
      </c>
      <c r="W134" s="185" t="s">
        <v>318</v>
      </c>
      <c r="X134" s="185" t="s">
        <v>320</v>
      </c>
      <c r="Y134" s="185" t="s">
        <v>321</v>
      </c>
      <c r="Z134" s="185" t="s">
        <v>322</v>
      </c>
      <c r="AA134" s="185" t="s">
        <v>323</v>
      </c>
      <c r="AB134" s="185" t="s">
        <v>324</v>
      </c>
      <c r="AC134" s="185" t="s">
        <v>325</v>
      </c>
      <c r="AD134" s="185" t="s">
        <v>326</v>
      </c>
      <c r="AE134" s="185" t="s">
        <v>327</v>
      </c>
      <c r="AF134" s="185" t="s">
        <v>328</v>
      </c>
      <c r="AG134" s="185" t="s">
        <v>329</v>
      </c>
      <c r="AH134" s="185" t="s">
        <v>331</v>
      </c>
      <c r="AI134" s="185" t="s">
        <v>332</v>
      </c>
      <c r="AJ134" s="185" t="s">
        <v>333</v>
      </c>
      <c r="AK134" s="185" t="s">
        <v>334</v>
      </c>
      <c r="AL134" s="185" t="s">
        <v>1097</v>
      </c>
      <c r="AM134" s="185" t="s">
        <v>336</v>
      </c>
      <c r="AN134" s="185" t="s">
        <v>337</v>
      </c>
      <c r="AO134" s="185" t="s">
        <v>338</v>
      </c>
      <c r="AP134" s="185" t="s">
        <v>339</v>
      </c>
      <c r="AQ134" s="185" t="s">
        <v>340</v>
      </c>
      <c r="AR134" s="185" t="s">
        <v>341</v>
      </c>
    </row>
    <row r="135" spans="1:44" ht="12.75" customHeight="1" x14ac:dyDescent="0.2">
      <c r="A135" t="s">
        <v>1129</v>
      </c>
      <c r="B135" s="77" t="s">
        <v>253</v>
      </c>
      <c r="C135" s="77">
        <v>0</v>
      </c>
      <c r="D135" s="77">
        <v>0</v>
      </c>
      <c r="E135" s="77">
        <v>2.63</v>
      </c>
      <c r="F135" s="77">
        <v>20</v>
      </c>
      <c r="G135" s="77">
        <v>0</v>
      </c>
      <c r="H135" s="77">
        <v>0</v>
      </c>
      <c r="I135" s="77">
        <v>0</v>
      </c>
      <c r="J135" s="77">
        <v>0</v>
      </c>
      <c r="K135" s="77">
        <v>0</v>
      </c>
      <c r="L135" s="77">
        <v>24</v>
      </c>
      <c r="M135" s="77">
        <v>16</v>
      </c>
      <c r="N135" s="77">
        <v>7</v>
      </c>
      <c r="O135" s="77">
        <v>7</v>
      </c>
      <c r="P135" s="77">
        <v>3</v>
      </c>
      <c r="Q135" s="77">
        <v>5</v>
      </c>
      <c r="R135" s="77">
        <v>1</v>
      </c>
      <c r="S135" s="77">
        <v>18</v>
      </c>
      <c r="T135" s="77">
        <v>92</v>
      </c>
      <c r="U135" s="77">
        <v>0.188</v>
      </c>
      <c r="V135" s="77">
        <v>0.88</v>
      </c>
      <c r="W135" s="77">
        <v>0</v>
      </c>
      <c r="X135" s="77">
        <v>8</v>
      </c>
      <c r="Y135" s="77">
        <v>5</v>
      </c>
      <c r="Z135" s="77">
        <v>1</v>
      </c>
      <c r="AA135" s="77">
        <v>18</v>
      </c>
      <c r="AB135" s="77">
        <v>35</v>
      </c>
      <c r="AC135" s="77">
        <v>0</v>
      </c>
      <c r="AD135" s="77">
        <v>0</v>
      </c>
      <c r="AE135" s="77">
        <v>0</v>
      </c>
      <c r="AF135" s="77">
        <v>0</v>
      </c>
      <c r="AG135" s="77">
        <v>0</v>
      </c>
      <c r="AH135" s="77">
        <v>351</v>
      </c>
      <c r="AI135" s="77" t="s">
        <v>342</v>
      </c>
      <c r="AJ135" s="77">
        <v>0.51</v>
      </c>
      <c r="AK135" s="77">
        <v>0.23100000000000001</v>
      </c>
      <c r="AL135" s="77">
        <v>0.30599999999999999</v>
      </c>
      <c r="AM135" s="77">
        <v>0.53700000000000003</v>
      </c>
      <c r="AN135" s="77">
        <v>6.75</v>
      </c>
      <c r="AO135" s="77">
        <v>1.88</v>
      </c>
      <c r="AP135" s="77">
        <v>6</v>
      </c>
      <c r="AQ135" s="77">
        <v>3.6</v>
      </c>
      <c r="AR135" s="77">
        <v>14.63</v>
      </c>
    </row>
    <row r="136" spans="1:44" ht="12.75" customHeight="1" x14ac:dyDescent="0.2">
      <c r="A136" s="42" t="s">
        <v>543</v>
      </c>
      <c r="B136" s="77" t="s">
        <v>253</v>
      </c>
      <c r="C136" s="77">
        <v>6</v>
      </c>
      <c r="D136" s="77">
        <v>6</v>
      </c>
      <c r="E136" s="77">
        <v>2.88</v>
      </c>
      <c r="F136" s="77">
        <v>20</v>
      </c>
      <c r="G136" s="77">
        <v>20</v>
      </c>
      <c r="H136" s="77">
        <v>1</v>
      </c>
      <c r="I136" s="77">
        <v>1</v>
      </c>
      <c r="J136" s="77">
        <v>0</v>
      </c>
      <c r="K136" s="77">
        <v>0</v>
      </c>
      <c r="L136" s="77">
        <v>115.2</v>
      </c>
      <c r="M136" s="77">
        <v>96</v>
      </c>
      <c r="N136" s="77">
        <v>41</v>
      </c>
      <c r="O136" s="77">
        <v>37</v>
      </c>
      <c r="P136" s="77">
        <v>17</v>
      </c>
      <c r="Q136" s="77">
        <v>39</v>
      </c>
      <c r="R136" s="77">
        <v>2</v>
      </c>
      <c r="S136" s="77">
        <v>107</v>
      </c>
      <c r="T136" s="77">
        <v>475</v>
      </c>
      <c r="U136" s="77">
        <v>0.22600000000000001</v>
      </c>
      <c r="V136" s="77">
        <v>1.17</v>
      </c>
      <c r="W136" s="77">
        <v>5</v>
      </c>
      <c r="X136" s="77">
        <v>0</v>
      </c>
      <c r="Y136" s="77">
        <v>0</v>
      </c>
      <c r="Z136" s="77">
        <v>4</v>
      </c>
      <c r="AA136" s="77">
        <v>115</v>
      </c>
      <c r="AB136" s="77">
        <v>112</v>
      </c>
      <c r="AC136" s="77">
        <v>1</v>
      </c>
      <c r="AD136" s="77">
        <v>0</v>
      </c>
      <c r="AE136" s="77">
        <v>12</v>
      </c>
      <c r="AF136" s="77">
        <v>6</v>
      </c>
      <c r="AG136" s="77">
        <v>0</v>
      </c>
      <c r="AH136" s="77">
        <v>1909</v>
      </c>
      <c r="AI136" s="77">
        <v>0.5</v>
      </c>
      <c r="AJ136" s="77">
        <v>1.03</v>
      </c>
      <c r="AK136" s="77">
        <v>0.29699999999999999</v>
      </c>
      <c r="AL136" s="77">
        <v>0.40799999999999997</v>
      </c>
      <c r="AM136" s="77">
        <v>0.70499999999999996</v>
      </c>
      <c r="AN136" s="77">
        <v>8.33</v>
      </c>
      <c r="AO136" s="77">
        <v>3.03</v>
      </c>
      <c r="AP136" s="77">
        <v>7.47</v>
      </c>
      <c r="AQ136" s="77">
        <v>2.74</v>
      </c>
      <c r="AR136" s="77">
        <v>16.5</v>
      </c>
    </row>
    <row r="137" spans="1:44" ht="12.75" customHeight="1" x14ac:dyDescent="0.2">
      <c r="A137" t="s">
        <v>1132</v>
      </c>
      <c r="B137" s="77" t="s">
        <v>253</v>
      </c>
      <c r="C137" s="77">
        <v>0</v>
      </c>
      <c r="D137" s="77">
        <v>0</v>
      </c>
      <c r="E137" s="77">
        <v>10.8</v>
      </c>
      <c r="F137" s="77">
        <v>2</v>
      </c>
      <c r="G137" s="77">
        <v>0</v>
      </c>
      <c r="H137" s="77">
        <v>0</v>
      </c>
      <c r="I137" s="77">
        <v>0</v>
      </c>
      <c r="J137" s="77">
        <v>0</v>
      </c>
      <c r="K137" s="77">
        <v>0</v>
      </c>
      <c r="L137" s="77">
        <v>1.2</v>
      </c>
      <c r="M137" s="77">
        <v>2</v>
      </c>
      <c r="N137" s="77">
        <v>2</v>
      </c>
      <c r="O137" s="77">
        <v>2</v>
      </c>
      <c r="P137" s="77">
        <v>1</v>
      </c>
      <c r="Q137" s="77">
        <v>0</v>
      </c>
      <c r="R137" s="77">
        <v>0</v>
      </c>
      <c r="S137" s="77">
        <v>2</v>
      </c>
      <c r="T137" s="77">
        <v>7</v>
      </c>
      <c r="U137" s="77">
        <v>0.28599999999999998</v>
      </c>
      <c r="V137" s="77">
        <v>1.2</v>
      </c>
      <c r="W137" s="77">
        <v>0</v>
      </c>
      <c r="X137" s="77">
        <v>2</v>
      </c>
      <c r="Y137" s="77">
        <v>0</v>
      </c>
      <c r="Z137" s="77">
        <v>0</v>
      </c>
      <c r="AA137" s="77">
        <v>2</v>
      </c>
      <c r="AB137" s="77">
        <v>1</v>
      </c>
      <c r="AC137" s="77">
        <v>0</v>
      </c>
      <c r="AD137" s="77">
        <v>0</v>
      </c>
      <c r="AE137" s="77">
        <v>0</v>
      </c>
      <c r="AF137" s="77">
        <v>0</v>
      </c>
      <c r="AG137" s="77">
        <v>0</v>
      </c>
      <c r="AH137" s="77">
        <v>26</v>
      </c>
      <c r="AI137" s="77" t="s">
        <v>342</v>
      </c>
      <c r="AJ137" s="77">
        <v>2</v>
      </c>
      <c r="AK137" s="77">
        <v>0.28599999999999998</v>
      </c>
      <c r="AL137" s="77">
        <v>0.85699999999999998</v>
      </c>
      <c r="AM137" s="77">
        <v>1.143</v>
      </c>
      <c r="AN137" s="77">
        <v>10.8</v>
      </c>
      <c r="AO137" s="77">
        <v>0</v>
      </c>
      <c r="AP137" s="77">
        <v>10.8</v>
      </c>
      <c r="AQ137" s="77" t="s">
        <v>342</v>
      </c>
      <c r="AR137" s="77">
        <v>15.6</v>
      </c>
    </row>
    <row r="138" spans="1:44" ht="12.75" customHeight="1" x14ac:dyDescent="0.2">
      <c r="A138" s="42" t="s">
        <v>839</v>
      </c>
      <c r="B138" s="77" t="s">
        <v>253</v>
      </c>
      <c r="C138" s="77">
        <v>2</v>
      </c>
      <c r="D138" s="77">
        <v>4</v>
      </c>
      <c r="E138" s="77">
        <v>8.0299999999999994</v>
      </c>
      <c r="F138" s="77">
        <v>9</v>
      </c>
      <c r="G138" s="77">
        <v>3</v>
      </c>
      <c r="H138" s="77">
        <v>0</v>
      </c>
      <c r="I138" s="77">
        <v>0</v>
      </c>
      <c r="J138" s="77">
        <v>0</v>
      </c>
      <c r="K138" s="77">
        <v>0</v>
      </c>
      <c r="L138" s="77">
        <v>24.2</v>
      </c>
      <c r="M138" s="77">
        <v>34</v>
      </c>
      <c r="N138" s="77">
        <v>28</v>
      </c>
      <c r="O138" s="77">
        <v>22</v>
      </c>
      <c r="P138" s="77">
        <v>7</v>
      </c>
      <c r="Q138" s="77">
        <v>8</v>
      </c>
      <c r="R138" s="77">
        <v>1</v>
      </c>
      <c r="S138" s="77">
        <v>18</v>
      </c>
      <c r="T138" s="77">
        <v>115</v>
      </c>
      <c r="U138" s="77">
        <v>0.32400000000000001</v>
      </c>
      <c r="V138" s="77">
        <v>1.7</v>
      </c>
      <c r="W138" s="77">
        <v>0</v>
      </c>
      <c r="X138" s="77">
        <v>3</v>
      </c>
      <c r="Y138" s="77">
        <v>0</v>
      </c>
      <c r="Z138" s="77">
        <v>1</v>
      </c>
      <c r="AA138" s="77">
        <v>36</v>
      </c>
      <c r="AB138" s="77">
        <v>19</v>
      </c>
      <c r="AC138" s="77">
        <v>4</v>
      </c>
      <c r="AD138" s="77">
        <v>0</v>
      </c>
      <c r="AE138" s="77">
        <v>0</v>
      </c>
      <c r="AF138" s="77">
        <v>2</v>
      </c>
      <c r="AG138" s="77">
        <v>0</v>
      </c>
      <c r="AH138" s="77">
        <v>400</v>
      </c>
      <c r="AI138" s="77">
        <v>0.33300000000000002</v>
      </c>
      <c r="AJ138" s="77">
        <v>1.89</v>
      </c>
      <c r="AK138" s="77">
        <v>0.36799999999999999</v>
      </c>
      <c r="AL138" s="77">
        <v>0.61</v>
      </c>
      <c r="AM138" s="77">
        <v>0.97799999999999998</v>
      </c>
      <c r="AN138" s="77">
        <v>6.57</v>
      </c>
      <c r="AO138" s="77">
        <v>2.92</v>
      </c>
      <c r="AP138" s="77">
        <v>12.41</v>
      </c>
      <c r="AQ138" s="77">
        <v>2.25</v>
      </c>
      <c r="AR138" s="77">
        <v>16.22</v>
      </c>
    </row>
    <row r="139" spans="1:44" ht="12.75" customHeight="1" x14ac:dyDescent="0.2">
      <c r="A139" t="s">
        <v>1130</v>
      </c>
      <c r="B139" s="77" t="s">
        <v>253</v>
      </c>
      <c r="C139" s="77">
        <v>0</v>
      </c>
      <c r="D139" s="77">
        <v>0</v>
      </c>
      <c r="E139" s="77">
        <v>4.1500000000000004</v>
      </c>
      <c r="F139" s="77">
        <v>5</v>
      </c>
      <c r="G139" s="77">
        <v>0</v>
      </c>
      <c r="H139" s="77">
        <v>0</v>
      </c>
      <c r="I139" s="77">
        <v>0</v>
      </c>
      <c r="J139" s="77">
        <v>0</v>
      </c>
      <c r="K139" s="77">
        <v>0</v>
      </c>
      <c r="L139" s="77">
        <v>4.0999999999999996</v>
      </c>
      <c r="M139" s="77">
        <v>5</v>
      </c>
      <c r="N139" s="77">
        <v>3</v>
      </c>
      <c r="O139" s="77">
        <v>2</v>
      </c>
      <c r="P139" s="77">
        <v>1</v>
      </c>
      <c r="Q139" s="77">
        <v>2</v>
      </c>
      <c r="R139" s="77">
        <v>0</v>
      </c>
      <c r="S139" s="77">
        <v>4</v>
      </c>
      <c r="T139" s="77">
        <v>22</v>
      </c>
      <c r="U139" s="77">
        <v>0.25</v>
      </c>
      <c r="V139" s="77">
        <v>1.62</v>
      </c>
      <c r="W139" s="77">
        <v>0</v>
      </c>
      <c r="X139" s="77">
        <v>0</v>
      </c>
      <c r="Y139" s="77">
        <v>0</v>
      </c>
      <c r="Z139" s="77">
        <v>0</v>
      </c>
      <c r="AA139" s="77">
        <v>5</v>
      </c>
      <c r="AB139" s="77">
        <v>6</v>
      </c>
      <c r="AC139" s="77">
        <v>2</v>
      </c>
      <c r="AD139" s="77">
        <v>0</v>
      </c>
      <c r="AE139" s="77">
        <v>0</v>
      </c>
      <c r="AF139" s="77">
        <v>0</v>
      </c>
      <c r="AG139" s="77">
        <v>0</v>
      </c>
      <c r="AH139" s="77">
        <v>79</v>
      </c>
      <c r="AI139" s="77" t="s">
        <v>342</v>
      </c>
      <c r="AJ139" s="77">
        <v>0.83</v>
      </c>
      <c r="AK139" s="77">
        <v>0.318</v>
      </c>
      <c r="AL139" s="77">
        <v>0.45</v>
      </c>
      <c r="AM139" s="77">
        <v>0.76800000000000002</v>
      </c>
      <c r="AN139" s="77">
        <v>8.31</v>
      </c>
      <c r="AO139" s="77">
        <v>4.1500000000000004</v>
      </c>
      <c r="AP139" s="77">
        <v>10.38</v>
      </c>
      <c r="AQ139" s="77">
        <v>2</v>
      </c>
      <c r="AR139" s="77">
        <v>18.23</v>
      </c>
    </row>
    <row r="140" spans="1:44" ht="12.75" customHeight="1" x14ac:dyDescent="0.2">
      <c r="A140" t="s">
        <v>533</v>
      </c>
      <c r="B140" s="77" t="s">
        <v>253</v>
      </c>
      <c r="C140" s="77">
        <v>0</v>
      </c>
      <c r="D140" s="77">
        <v>0</v>
      </c>
      <c r="E140" s="77">
        <v>11.37</v>
      </c>
      <c r="F140" s="77">
        <v>5</v>
      </c>
      <c r="G140" s="77">
        <v>0</v>
      </c>
      <c r="H140" s="77">
        <v>0</v>
      </c>
      <c r="I140" s="77">
        <v>0</v>
      </c>
      <c r="J140" s="77">
        <v>0</v>
      </c>
      <c r="K140" s="77">
        <v>0</v>
      </c>
      <c r="L140" s="77">
        <v>6.1</v>
      </c>
      <c r="M140" s="77">
        <v>7</v>
      </c>
      <c r="N140" s="77">
        <v>8</v>
      </c>
      <c r="O140" s="77">
        <v>8</v>
      </c>
      <c r="P140" s="77">
        <v>2</v>
      </c>
      <c r="Q140" s="77">
        <v>3</v>
      </c>
      <c r="R140" s="77">
        <v>0</v>
      </c>
      <c r="S140" s="77">
        <v>8</v>
      </c>
      <c r="T140" s="77">
        <v>30</v>
      </c>
      <c r="U140" s="77">
        <v>0.26900000000000002</v>
      </c>
      <c r="V140" s="77">
        <v>1.58</v>
      </c>
      <c r="W140" s="77">
        <v>1</v>
      </c>
      <c r="X140" s="77">
        <v>2</v>
      </c>
      <c r="Y140" s="77">
        <v>0</v>
      </c>
      <c r="Z140" s="77">
        <v>0</v>
      </c>
      <c r="AA140" s="77">
        <v>5</v>
      </c>
      <c r="AB140" s="77">
        <v>6</v>
      </c>
      <c r="AC140" s="77">
        <v>0</v>
      </c>
      <c r="AD140" s="77">
        <v>0</v>
      </c>
      <c r="AE140" s="77">
        <v>0</v>
      </c>
      <c r="AF140" s="77">
        <v>0</v>
      </c>
      <c r="AG140" s="77">
        <v>0</v>
      </c>
      <c r="AH140" s="77">
        <v>101</v>
      </c>
      <c r="AI140" s="77" t="s">
        <v>342</v>
      </c>
      <c r="AJ140" s="77">
        <v>0.83</v>
      </c>
      <c r="AK140" s="77">
        <v>0.36699999999999999</v>
      </c>
      <c r="AL140" s="77">
        <v>0.61499999999999999</v>
      </c>
      <c r="AM140" s="77">
        <v>0.98199999999999998</v>
      </c>
      <c r="AN140" s="77">
        <v>11.37</v>
      </c>
      <c r="AO140" s="77">
        <v>4.26</v>
      </c>
      <c r="AP140" s="77">
        <v>9.9499999999999993</v>
      </c>
      <c r="AQ140" s="77">
        <v>2.67</v>
      </c>
      <c r="AR140" s="77">
        <v>15.95</v>
      </c>
    </row>
    <row r="141" spans="1:44" ht="12.75" customHeight="1" x14ac:dyDescent="0.2">
      <c r="A141" t="s">
        <v>1128</v>
      </c>
      <c r="B141" s="77" t="s">
        <v>253</v>
      </c>
      <c r="C141" s="77">
        <v>1</v>
      </c>
      <c r="D141" s="77">
        <v>0</v>
      </c>
      <c r="E141" s="77">
        <v>2.08</v>
      </c>
      <c r="F141" s="77">
        <v>7</v>
      </c>
      <c r="G141" s="77">
        <v>0</v>
      </c>
      <c r="H141" s="77">
        <v>0</v>
      </c>
      <c r="I141" s="77">
        <v>0</v>
      </c>
      <c r="J141" s="77">
        <v>0</v>
      </c>
      <c r="K141" s="77">
        <v>0</v>
      </c>
      <c r="L141" s="77">
        <v>4.0999999999999996</v>
      </c>
      <c r="M141" s="77">
        <v>4</v>
      </c>
      <c r="N141" s="77">
        <v>1</v>
      </c>
      <c r="O141" s="77">
        <v>1</v>
      </c>
      <c r="P141" s="77">
        <v>0</v>
      </c>
      <c r="Q141" s="77">
        <v>1</v>
      </c>
      <c r="R141" s="77">
        <v>0</v>
      </c>
      <c r="S141" s="77">
        <v>2</v>
      </c>
      <c r="T141" s="77">
        <v>18</v>
      </c>
      <c r="U141" s="77">
        <v>0.23499999999999999</v>
      </c>
      <c r="V141" s="77">
        <v>1.1499999999999999</v>
      </c>
      <c r="W141" s="77">
        <v>0</v>
      </c>
      <c r="X141" s="77">
        <v>0</v>
      </c>
      <c r="Y141" s="77">
        <v>1</v>
      </c>
      <c r="Z141" s="77">
        <v>0</v>
      </c>
      <c r="AA141" s="77">
        <v>5</v>
      </c>
      <c r="AB141" s="77">
        <v>6</v>
      </c>
      <c r="AC141" s="77">
        <v>0</v>
      </c>
      <c r="AD141" s="77">
        <v>0</v>
      </c>
      <c r="AE141" s="77">
        <v>0</v>
      </c>
      <c r="AF141" s="77">
        <v>0</v>
      </c>
      <c r="AG141" s="77">
        <v>0</v>
      </c>
      <c r="AH141" s="77">
        <v>68</v>
      </c>
      <c r="AI141" s="77">
        <v>1</v>
      </c>
      <c r="AJ141" s="77">
        <v>0.83</v>
      </c>
      <c r="AK141" s="77">
        <v>0.27800000000000002</v>
      </c>
      <c r="AL141" s="77">
        <v>0.23499999999999999</v>
      </c>
      <c r="AM141" s="77">
        <v>0.51300000000000001</v>
      </c>
      <c r="AN141" s="77">
        <v>4.1500000000000004</v>
      </c>
      <c r="AO141" s="77">
        <v>2.08</v>
      </c>
      <c r="AP141" s="77">
        <v>8.31</v>
      </c>
      <c r="AQ141" s="77">
        <v>2</v>
      </c>
      <c r="AR141" s="77">
        <v>15.69</v>
      </c>
    </row>
    <row r="142" spans="1:44" ht="12.75" customHeight="1" x14ac:dyDescent="0.2">
      <c r="A142" t="s">
        <v>539</v>
      </c>
      <c r="B142" s="77" t="s">
        <v>253</v>
      </c>
      <c r="C142" s="77">
        <v>0</v>
      </c>
      <c r="D142" s="77">
        <v>0</v>
      </c>
      <c r="E142" s="77">
        <v>6</v>
      </c>
      <c r="F142" s="77">
        <v>1</v>
      </c>
      <c r="G142" s="77">
        <v>1</v>
      </c>
      <c r="H142" s="77">
        <v>0</v>
      </c>
      <c r="I142" s="77">
        <v>0</v>
      </c>
      <c r="J142" s="77">
        <v>0</v>
      </c>
      <c r="K142" s="77">
        <v>0</v>
      </c>
      <c r="L142" s="77">
        <v>6</v>
      </c>
      <c r="M142" s="77">
        <v>7</v>
      </c>
      <c r="N142" s="77">
        <v>4</v>
      </c>
      <c r="O142" s="77">
        <v>4</v>
      </c>
      <c r="P142" s="77">
        <v>3</v>
      </c>
      <c r="Q142" s="77">
        <v>1</v>
      </c>
      <c r="R142" s="77">
        <v>0</v>
      </c>
      <c r="S142" s="77">
        <v>5</v>
      </c>
      <c r="T142" s="77">
        <v>27</v>
      </c>
      <c r="U142" s="77">
        <v>0.28000000000000003</v>
      </c>
      <c r="V142" s="77">
        <v>1.33</v>
      </c>
      <c r="W142" s="77">
        <v>1</v>
      </c>
      <c r="X142" s="77">
        <v>0</v>
      </c>
      <c r="Y142" s="77">
        <v>0</v>
      </c>
      <c r="Z142" s="77">
        <v>0</v>
      </c>
      <c r="AA142" s="77">
        <v>9</v>
      </c>
      <c r="AB142" s="77">
        <v>4</v>
      </c>
      <c r="AC142" s="77">
        <v>0</v>
      </c>
      <c r="AD142" s="77">
        <v>0</v>
      </c>
      <c r="AE142" s="77">
        <v>0</v>
      </c>
      <c r="AF142" s="77">
        <v>0</v>
      </c>
      <c r="AG142" s="77">
        <v>0</v>
      </c>
      <c r="AH142" s="77">
        <v>105</v>
      </c>
      <c r="AI142" s="77" t="s">
        <v>342</v>
      </c>
      <c r="AJ142" s="77">
        <v>2.25</v>
      </c>
      <c r="AK142" s="77">
        <v>0.33300000000000002</v>
      </c>
      <c r="AL142" s="77">
        <v>0.68</v>
      </c>
      <c r="AM142" s="77">
        <v>1.0129999999999999</v>
      </c>
      <c r="AN142" s="77">
        <v>7.5</v>
      </c>
      <c r="AO142" s="77">
        <v>1.5</v>
      </c>
      <c r="AP142" s="77">
        <v>10.5</v>
      </c>
      <c r="AQ142" s="77">
        <v>5</v>
      </c>
      <c r="AR142" s="77">
        <v>17.5</v>
      </c>
    </row>
    <row r="143" spans="1:44" ht="12.75" customHeight="1" x14ac:dyDescent="0.2">
      <c r="A143" t="s">
        <v>1131</v>
      </c>
      <c r="B143" s="77" t="s">
        <v>253</v>
      </c>
      <c r="C143" s="77">
        <v>1</v>
      </c>
      <c r="D143" s="77">
        <v>1</v>
      </c>
      <c r="E143" s="77">
        <v>6.12</v>
      </c>
      <c r="F143" s="77">
        <v>15</v>
      </c>
      <c r="G143" s="77">
        <v>2</v>
      </c>
      <c r="H143" s="77">
        <v>0</v>
      </c>
      <c r="I143" s="77">
        <v>0</v>
      </c>
      <c r="J143" s="77">
        <v>0</v>
      </c>
      <c r="K143" s="77">
        <v>0</v>
      </c>
      <c r="L143" s="77">
        <v>32.1</v>
      </c>
      <c r="M143" s="77">
        <v>33</v>
      </c>
      <c r="N143" s="77">
        <v>22</v>
      </c>
      <c r="O143" s="77">
        <v>22</v>
      </c>
      <c r="P143" s="77">
        <v>4</v>
      </c>
      <c r="Q143" s="77">
        <v>7</v>
      </c>
      <c r="R143" s="77">
        <v>1</v>
      </c>
      <c r="S143" s="77">
        <v>29</v>
      </c>
      <c r="T143" s="77">
        <v>137</v>
      </c>
      <c r="U143" s="77">
        <v>0.254</v>
      </c>
      <c r="V143" s="77">
        <v>1.24</v>
      </c>
      <c r="W143" s="77">
        <v>0</v>
      </c>
      <c r="X143" s="77">
        <v>7</v>
      </c>
      <c r="Y143" s="77">
        <v>1</v>
      </c>
      <c r="Z143" s="77">
        <v>0</v>
      </c>
      <c r="AA143" s="77">
        <v>36</v>
      </c>
      <c r="AB143" s="77">
        <v>32</v>
      </c>
      <c r="AC143" s="77">
        <v>2</v>
      </c>
      <c r="AD143" s="77">
        <v>0</v>
      </c>
      <c r="AE143" s="77">
        <v>0</v>
      </c>
      <c r="AF143" s="77">
        <v>1</v>
      </c>
      <c r="AG143" s="77">
        <v>0</v>
      </c>
      <c r="AH143" s="77">
        <v>487</v>
      </c>
      <c r="AI143" s="77">
        <v>0.5</v>
      </c>
      <c r="AJ143" s="77">
        <v>1.1299999999999999</v>
      </c>
      <c r="AK143" s="77">
        <v>0.29199999999999998</v>
      </c>
      <c r="AL143" s="77">
        <v>0.38500000000000001</v>
      </c>
      <c r="AM143" s="77">
        <v>0.67700000000000005</v>
      </c>
      <c r="AN143" s="77">
        <v>8.07</v>
      </c>
      <c r="AO143" s="77">
        <v>1.95</v>
      </c>
      <c r="AP143" s="77">
        <v>9.19</v>
      </c>
      <c r="AQ143" s="77">
        <v>4.1399999999999997</v>
      </c>
      <c r="AR143" s="77">
        <v>15.06</v>
      </c>
    </row>
    <row r="144" spans="1:44" ht="12.75" customHeight="1" x14ac:dyDescent="0.2">
      <c r="A144" t="s">
        <v>1126</v>
      </c>
      <c r="B144" s="77" t="s">
        <v>253</v>
      </c>
      <c r="C144" s="77">
        <v>0</v>
      </c>
      <c r="D144" s="77">
        <v>0</v>
      </c>
      <c r="E144" s="77">
        <v>1.8</v>
      </c>
      <c r="F144" s="77">
        <v>8</v>
      </c>
      <c r="G144" s="77">
        <v>0</v>
      </c>
      <c r="H144" s="77">
        <v>0</v>
      </c>
      <c r="I144" s="77">
        <v>0</v>
      </c>
      <c r="J144" s="77">
        <v>0</v>
      </c>
      <c r="K144" s="77">
        <v>0</v>
      </c>
      <c r="L144" s="77">
        <v>10</v>
      </c>
      <c r="M144" s="77">
        <v>6</v>
      </c>
      <c r="N144" s="77">
        <v>2</v>
      </c>
      <c r="O144" s="77">
        <v>2</v>
      </c>
      <c r="P144" s="77">
        <v>2</v>
      </c>
      <c r="Q144" s="77">
        <v>1</v>
      </c>
      <c r="R144" s="77">
        <v>0</v>
      </c>
      <c r="S144" s="77">
        <v>9</v>
      </c>
      <c r="T144" s="77">
        <v>36</v>
      </c>
      <c r="U144" s="77">
        <v>0.17100000000000001</v>
      </c>
      <c r="V144" s="77">
        <v>0.7</v>
      </c>
      <c r="W144" s="77">
        <v>0</v>
      </c>
      <c r="X144" s="77">
        <v>5</v>
      </c>
      <c r="Y144" s="77">
        <v>1</v>
      </c>
      <c r="Z144" s="77">
        <v>1</v>
      </c>
      <c r="AA144" s="77">
        <v>10</v>
      </c>
      <c r="AB144" s="77">
        <v>10</v>
      </c>
      <c r="AC144" s="77">
        <v>0</v>
      </c>
      <c r="AD144" s="77">
        <v>0</v>
      </c>
      <c r="AE144" s="77">
        <v>1</v>
      </c>
      <c r="AF144" s="77">
        <v>0</v>
      </c>
      <c r="AG144" s="77">
        <v>0</v>
      </c>
      <c r="AH144" s="77">
        <v>134</v>
      </c>
      <c r="AI144" s="77" t="s">
        <v>342</v>
      </c>
      <c r="AJ144" s="77">
        <v>1</v>
      </c>
      <c r="AK144" s="77">
        <v>0.19400000000000001</v>
      </c>
      <c r="AL144" s="77">
        <v>0.34300000000000003</v>
      </c>
      <c r="AM144" s="77">
        <v>0.53700000000000003</v>
      </c>
      <c r="AN144" s="77">
        <v>8.1</v>
      </c>
      <c r="AO144" s="77">
        <v>0.9</v>
      </c>
      <c r="AP144" s="77">
        <v>5.4</v>
      </c>
      <c r="AQ144" s="77">
        <v>9</v>
      </c>
      <c r="AR144" s="77">
        <v>13.4</v>
      </c>
    </row>
    <row r="145" spans="1:44" ht="12.75" customHeight="1" x14ac:dyDescent="0.2">
      <c r="A145" s="42" t="s">
        <v>536</v>
      </c>
      <c r="B145" s="77" t="s">
        <v>253</v>
      </c>
      <c r="C145" s="77">
        <v>17</v>
      </c>
      <c r="D145" s="77">
        <v>8</v>
      </c>
      <c r="E145" s="77">
        <v>2.71</v>
      </c>
      <c r="F145" s="77">
        <v>32</v>
      </c>
      <c r="G145" s="77">
        <v>32</v>
      </c>
      <c r="H145" s="77">
        <v>0</v>
      </c>
      <c r="I145" s="77">
        <v>0</v>
      </c>
      <c r="J145" s="77">
        <v>0</v>
      </c>
      <c r="K145" s="77">
        <v>0</v>
      </c>
      <c r="L145" s="77">
        <v>202.1</v>
      </c>
      <c r="M145" s="77">
        <v>190</v>
      </c>
      <c r="N145" s="77">
        <v>69</v>
      </c>
      <c r="O145" s="77">
        <v>61</v>
      </c>
      <c r="P145" s="77">
        <v>19</v>
      </c>
      <c r="Q145" s="77">
        <v>43</v>
      </c>
      <c r="R145" s="77">
        <v>3</v>
      </c>
      <c r="S145" s="77">
        <v>207</v>
      </c>
      <c r="T145" s="77">
        <v>821</v>
      </c>
      <c r="U145" s="77">
        <v>0.247</v>
      </c>
      <c r="V145" s="77">
        <v>1.1499999999999999</v>
      </c>
      <c r="W145" s="77">
        <v>2</v>
      </c>
      <c r="X145" s="77">
        <v>0</v>
      </c>
      <c r="Y145" s="77">
        <v>0</v>
      </c>
      <c r="Z145" s="77">
        <v>20</v>
      </c>
      <c r="AA145" s="77">
        <v>221</v>
      </c>
      <c r="AB145" s="77">
        <v>158</v>
      </c>
      <c r="AC145" s="77">
        <v>12</v>
      </c>
      <c r="AD145" s="77">
        <v>0</v>
      </c>
      <c r="AE145" s="77">
        <v>6</v>
      </c>
      <c r="AF145" s="77">
        <v>2</v>
      </c>
      <c r="AG145" s="77">
        <v>0</v>
      </c>
      <c r="AH145" s="77">
        <v>3210</v>
      </c>
      <c r="AI145" s="77">
        <v>0.68</v>
      </c>
      <c r="AJ145" s="77">
        <v>1.4</v>
      </c>
      <c r="AK145" s="77">
        <v>0.28699999999999998</v>
      </c>
      <c r="AL145" s="77">
        <v>0.373</v>
      </c>
      <c r="AM145" s="77">
        <v>0.66</v>
      </c>
      <c r="AN145" s="77">
        <v>9.2100000000000009</v>
      </c>
      <c r="AO145" s="77">
        <v>1.91</v>
      </c>
      <c r="AP145" s="77">
        <v>8.4499999999999993</v>
      </c>
      <c r="AQ145" s="77">
        <v>4.8099999999999996</v>
      </c>
      <c r="AR145" s="77">
        <v>15.86</v>
      </c>
    </row>
    <row r="146" spans="1:44" ht="12.75" customHeight="1" x14ac:dyDescent="0.2">
      <c r="A146" s="42" t="s">
        <v>696</v>
      </c>
      <c r="B146" s="77" t="s">
        <v>253</v>
      </c>
      <c r="C146" s="77">
        <v>13</v>
      </c>
      <c r="D146" s="77">
        <v>11</v>
      </c>
      <c r="E146" s="77">
        <v>4.0199999999999996</v>
      </c>
      <c r="F146" s="77">
        <v>32</v>
      </c>
      <c r="G146" s="77">
        <v>32</v>
      </c>
      <c r="H146" s="77">
        <v>0</v>
      </c>
      <c r="I146" s="77">
        <v>0</v>
      </c>
      <c r="J146" s="77">
        <v>0</v>
      </c>
      <c r="K146" s="77">
        <v>0</v>
      </c>
      <c r="L146" s="77">
        <v>186</v>
      </c>
      <c r="M146" s="77">
        <v>183</v>
      </c>
      <c r="N146" s="77">
        <v>101</v>
      </c>
      <c r="O146" s="77">
        <v>83</v>
      </c>
      <c r="P146" s="77">
        <v>27</v>
      </c>
      <c r="Q146" s="77">
        <v>36</v>
      </c>
      <c r="R146" s="77">
        <v>7</v>
      </c>
      <c r="S146" s="77">
        <v>145</v>
      </c>
      <c r="T146" s="77">
        <v>776</v>
      </c>
      <c r="U146" s="77">
        <v>0.252</v>
      </c>
      <c r="V146" s="77">
        <v>1.18</v>
      </c>
      <c r="W146" s="77">
        <v>3</v>
      </c>
      <c r="X146" s="77">
        <v>0</v>
      </c>
      <c r="Y146" s="77">
        <v>0</v>
      </c>
      <c r="Z146" s="77">
        <v>5</v>
      </c>
      <c r="AA146" s="77">
        <v>206</v>
      </c>
      <c r="AB146" s="77">
        <v>202</v>
      </c>
      <c r="AC146" s="77">
        <v>8</v>
      </c>
      <c r="AD146" s="77">
        <v>1</v>
      </c>
      <c r="AE146" s="77">
        <v>15</v>
      </c>
      <c r="AF146" s="77">
        <v>5</v>
      </c>
      <c r="AG146" s="77">
        <v>0</v>
      </c>
      <c r="AH146" s="77">
        <v>3096</v>
      </c>
      <c r="AI146" s="77">
        <v>0.54200000000000004</v>
      </c>
      <c r="AJ146" s="77">
        <v>1.02</v>
      </c>
      <c r="AK146" s="77">
        <v>0.28899999999999998</v>
      </c>
      <c r="AL146" s="77">
        <v>0.42899999999999999</v>
      </c>
      <c r="AM146" s="77">
        <v>0.71799999999999997</v>
      </c>
      <c r="AN146" s="77">
        <v>7.02</v>
      </c>
      <c r="AO146" s="77">
        <v>1.74</v>
      </c>
      <c r="AP146" s="77">
        <v>8.85</v>
      </c>
      <c r="AQ146" s="77">
        <v>4.03</v>
      </c>
      <c r="AR146" s="77">
        <v>16.649999999999999</v>
      </c>
    </row>
    <row r="147" spans="1:44" ht="12.75" customHeight="1" x14ac:dyDescent="0.2">
      <c r="A147" s="42" t="s">
        <v>925</v>
      </c>
      <c r="B147" s="77" t="s">
        <v>253</v>
      </c>
      <c r="C147" s="77">
        <v>2</v>
      </c>
      <c r="D147" s="77">
        <v>3</v>
      </c>
      <c r="E147" s="77">
        <v>4.74</v>
      </c>
      <c r="F147" s="77">
        <v>9</v>
      </c>
      <c r="G147" s="77">
        <v>9</v>
      </c>
      <c r="H147" s="77">
        <v>0</v>
      </c>
      <c r="I147" s="77">
        <v>0</v>
      </c>
      <c r="J147" s="77">
        <v>0</v>
      </c>
      <c r="K147" s="77">
        <v>0</v>
      </c>
      <c r="L147" s="77">
        <v>43.2</v>
      </c>
      <c r="M147" s="77">
        <v>48</v>
      </c>
      <c r="N147" s="77">
        <v>27</v>
      </c>
      <c r="O147" s="77">
        <v>23</v>
      </c>
      <c r="P147" s="77">
        <v>8</v>
      </c>
      <c r="Q147" s="77">
        <v>18</v>
      </c>
      <c r="R147" s="77">
        <v>0</v>
      </c>
      <c r="S147" s="77">
        <v>30</v>
      </c>
      <c r="T147" s="77">
        <v>195</v>
      </c>
      <c r="U147" s="77">
        <v>0.28199999999999997</v>
      </c>
      <c r="V147" s="77">
        <v>1.51</v>
      </c>
      <c r="W147" s="77">
        <v>2</v>
      </c>
      <c r="X147" s="77">
        <v>0</v>
      </c>
      <c r="Y147" s="77">
        <v>0</v>
      </c>
      <c r="Z147" s="77">
        <v>4</v>
      </c>
      <c r="AA147" s="77">
        <v>49</v>
      </c>
      <c r="AB147" s="77">
        <v>48</v>
      </c>
      <c r="AC147" s="77">
        <v>1</v>
      </c>
      <c r="AD147" s="77">
        <v>0</v>
      </c>
      <c r="AE147" s="77">
        <v>5</v>
      </c>
      <c r="AF147" s="77">
        <v>2</v>
      </c>
      <c r="AG147" s="77">
        <v>1</v>
      </c>
      <c r="AH147" s="77">
        <v>765</v>
      </c>
      <c r="AI147" s="77">
        <v>0.4</v>
      </c>
      <c r="AJ147" s="77">
        <v>1.02</v>
      </c>
      <c r="AK147" s="77">
        <v>0.35399999999999998</v>
      </c>
      <c r="AL147" s="77">
        <v>0.48799999999999999</v>
      </c>
      <c r="AM147" s="77">
        <v>0.84199999999999997</v>
      </c>
      <c r="AN147" s="77">
        <v>6.18</v>
      </c>
      <c r="AO147" s="77">
        <v>3.71</v>
      </c>
      <c r="AP147" s="77">
        <v>9.89</v>
      </c>
      <c r="AQ147" s="77">
        <v>1.67</v>
      </c>
      <c r="AR147" s="77">
        <v>17.52</v>
      </c>
    </row>
    <row r="148" spans="1:44" ht="12.75" customHeight="1" x14ac:dyDescent="0.2">
      <c r="A148" s="42" t="s">
        <v>532</v>
      </c>
      <c r="B148" s="77" t="s">
        <v>253</v>
      </c>
      <c r="C148" s="77">
        <v>3</v>
      </c>
      <c r="D148" s="77">
        <v>3</v>
      </c>
      <c r="E148" s="77">
        <v>2.39</v>
      </c>
      <c r="F148" s="77">
        <v>68</v>
      </c>
      <c r="G148" s="77">
        <v>0</v>
      </c>
      <c r="H148" s="77">
        <v>0</v>
      </c>
      <c r="I148" s="77">
        <v>0</v>
      </c>
      <c r="J148" s="77">
        <v>0</v>
      </c>
      <c r="K148" s="77">
        <v>0</v>
      </c>
      <c r="L148" s="77">
        <v>49</v>
      </c>
      <c r="M148" s="77">
        <v>31</v>
      </c>
      <c r="N148" s="77">
        <v>14</v>
      </c>
      <c r="O148" s="77">
        <v>13</v>
      </c>
      <c r="P148" s="77">
        <v>2</v>
      </c>
      <c r="Q148" s="77">
        <v>25</v>
      </c>
      <c r="R148" s="77">
        <v>1</v>
      </c>
      <c r="S148" s="77">
        <v>48</v>
      </c>
      <c r="T148" s="77">
        <v>199</v>
      </c>
      <c r="U148" s="77">
        <v>0.183</v>
      </c>
      <c r="V148" s="77">
        <v>1.1399999999999999</v>
      </c>
      <c r="W148" s="77">
        <v>1</v>
      </c>
      <c r="X148" s="77">
        <v>8</v>
      </c>
      <c r="Y148" s="77">
        <v>27</v>
      </c>
      <c r="Z148" s="77">
        <v>5</v>
      </c>
      <c r="AA148" s="77">
        <v>62</v>
      </c>
      <c r="AB148" s="77">
        <v>32</v>
      </c>
      <c r="AC148" s="77">
        <v>3</v>
      </c>
      <c r="AD148" s="77">
        <v>0</v>
      </c>
      <c r="AE148" s="77">
        <v>4</v>
      </c>
      <c r="AF148" s="77">
        <v>3</v>
      </c>
      <c r="AG148" s="77">
        <v>3</v>
      </c>
      <c r="AH148" s="77">
        <v>808</v>
      </c>
      <c r="AI148" s="77">
        <v>0.5</v>
      </c>
      <c r="AJ148" s="77">
        <v>1.94</v>
      </c>
      <c r="AK148" s="77">
        <v>0.29199999999999998</v>
      </c>
      <c r="AL148" s="77">
        <v>0.254</v>
      </c>
      <c r="AM148" s="77">
        <v>0.54700000000000004</v>
      </c>
      <c r="AN148" s="77">
        <v>8.82</v>
      </c>
      <c r="AO148" s="77">
        <v>4.59</v>
      </c>
      <c r="AP148" s="77">
        <v>5.69</v>
      </c>
      <c r="AQ148" s="77">
        <v>1.92</v>
      </c>
      <c r="AR148" s="77">
        <v>16.489999999999998</v>
      </c>
    </row>
    <row r="149" spans="1:44" ht="12.75" customHeight="1" x14ac:dyDescent="0.2">
      <c r="A149" s="42" t="s">
        <v>531</v>
      </c>
      <c r="B149" s="77" t="s">
        <v>253</v>
      </c>
      <c r="C149" s="77">
        <v>2</v>
      </c>
      <c r="D149" s="77">
        <v>3</v>
      </c>
      <c r="E149" s="77">
        <v>2.76</v>
      </c>
      <c r="F149" s="77">
        <v>68</v>
      </c>
      <c r="G149" s="77">
        <v>0</v>
      </c>
      <c r="H149" s="77">
        <v>0</v>
      </c>
      <c r="I149" s="77">
        <v>0</v>
      </c>
      <c r="J149" s="77">
        <v>44</v>
      </c>
      <c r="K149" s="77">
        <v>49</v>
      </c>
      <c r="L149" s="77">
        <v>65.099999999999994</v>
      </c>
      <c r="M149" s="77">
        <v>55</v>
      </c>
      <c r="N149" s="77">
        <v>20</v>
      </c>
      <c r="O149" s="77">
        <v>20</v>
      </c>
      <c r="P149" s="77">
        <v>5</v>
      </c>
      <c r="Q149" s="77">
        <v>19</v>
      </c>
      <c r="R149" s="77">
        <v>2</v>
      </c>
      <c r="S149" s="77">
        <v>101</v>
      </c>
      <c r="T149" s="77">
        <v>268</v>
      </c>
      <c r="U149" s="77">
        <v>0.224</v>
      </c>
      <c r="V149" s="77">
        <v>1.1299999999999999</v>
      </c>
      <c r="W149" s="77">
        <v>0</v>
      </c>
      <c r="X149" s="77">
        <v>57</v>
      </c>
      <c r="Y149" s="77">
        <v>0</v>
      </c>
      <c r="Z149" s="77">
        <v>1</v>
      </c>
      <c r="AA149" s="77">
        <v>36</v>
      </c>
      <c r="AB149" s="77">
        <v>57</v>
      </c>
      <c r="AC149" s="77">
        <v>2</v>
      </c>
      <c r="AD149" s="77">
        <v>0</v>
      </c>
      <c r="AE149" s="77">
        <v>6</v>
      </c>
      <c r="AF149" s="77">
        <v>2</v>
      </c>
      <c r="AG149" s="77">
        <v>0</v>
      </c>
      <c r="AH149" s="77">
        <v>1061</v>
      </c>
      <c r="AI149" s="77">
        <v>0.4</v>
      </c>
      <c r="AJ149" s="77">
        <v>0.63</v>
      </c>
      <c r="AK149" s="77">
        <v>0.27700000000000002</v>
      </c>
      <c r="AL149" s="77">
        <v>0.33300000000000002</v>
      </c>
      <c r="AM149" s="77">
        <v>0.61</v>
      </c>
      <c r="AN149" s="77">
        <v>13.91</v>
      </c>
      <c r="AO149" s="77">
        <v>2.62</v>
      </c>
      <c r="AP149" s="77">
        <v>7.58</v>
      </c>
      <c r="AQ149" s="77">
        <v>5.32</v>
      </c>
      <c r="AR149" s="77">
        <v>16.239999999999998</v>
      </c>
    </row>
    <row r="150" spans="1:44" ht="12.75" customHeight="1" x14ac:dyDescent="0.2">
      <c r="A150" s="42" t="s">
        <v>530</v>
      </c>
      <c r="B150" s="77" t="s">
        <v>253</v>
      </c>
      <c r="C150" s="77">
        <v>21</v>
      </c>
      <c r="D150" s="77">
        <v>3</v>
      </c>
      <c r="E150" s="77">
        <v>1.77</v>
      </c>
      <c r="F150" s="77">
        <v>27</v>
      </c>
      <c r="G150" s="77">
        <v>27</v>
      </c>
      <c r="H150" s="77">
        <v>6</v>
      </c>
      <c r="I150" s="77">
        <v>2</v>
      </c>
      <c r="J150" s="77">
        <v>0</v>
      </c>
      <c r="K150" s="77">
        <v>0</v>
      </c>
      <c r="L150" s="77">
        <v>198.1</v>
      </c>
      <c r="M150" s="77">
        <v>139</v>
      </c>
      <c r="N150" s="77">
        <v>42</v>
      </c>
      <c r="O150" s="77">
        <v>39</v>
      </c>
      <c r="P150" s="77">
        <v>9</v>
      </c>
      <c r="Q150" s="77">
        <v>31</v>
      </c>
      <c r="R150" s="77">
        <v>0</v>
      </c>
      <c r="S150" s="77">
        <v>239</v>
      </c>
      <c r="T150" s="77">
        <v>749</v>
      </c>
      <c r="U150" s="77">
        <v>0.19600000000000001</v>
      </c>
      <c r="V150" s="77">
        <v>0.86</v>
      </c>
      <c r="W150" s="77">
        <v>2</v>
      </c>
      <c r="X150" s="77">
        <v>0</v>
      </c>
      <c r="Y150" s="77">
        <v>0</v>
      </c>
      <c r="Z150" s="77">
        <v>15</v>
      </c>
      <c r="AA150" s="77">
        <v>204</v>
      </c>
      <c r="AB150" s="77">
        <v>134</v>
      </c>
      <c r="AC150" s="77">
        <v>7</v>
      </c>
      <c r="AD150" s="77">
        <v>2</v>
      </c>
      <c r="AE150" s="77">
        <v>5</v>
      </c>
      <c r="AF150" s="77">
        <v>4</v>
      </c>
      <c r="AG150" s="77">
        <v>4</v>
      </c>
      <c r="AH150" s="77">
        <v>2722</v>
      </c>
      <c r="AI150" s="77">
        <v>0.875</v>
      </c>
      <c r="AJ150" s="77">
        <v>1.52</v>
      </c>
      <c r="AK150" s="77">
        <v>0.23100000000000001</v>
      </c>
      <c r="AL150" s="77">
        <v>0.28899999999999998</v>
      </c>
      <c r="AM150" s="77">
        <v>0.52100000000000002</v>
      </c>
      <c r="AN150" s="77">
        <v>10.85</v>
      </c>
      <c r="AO150" s="77">
        <v>1.41</v>
      </c>
      <c r="AP150" s="77">
        <v>6.31</v>
      </c>
      <c r="AQ150" s="77">
        <v>7.71</v>
      </c>
      <c r="AR150" s="77">
        <v>13.72</v>
      </c>
    </row>
    <row r="151" spans="1:44" ht="12.75" customHeight="1" x14ac:dyDescent="0.2">
      <c r="A151" s="42" t="s">
        <v>544</v>
      </c>
      <c r="B151" s="77" t="s">
        <v>253</v>
      </c>
      <c r="C151" s="77">
        <v>2</v>
      </c>
      <c r="D151" s="77">
        <v>3</v>
      </c>
      <c r="E151" s="77">
        <v>2.57</v>
      </c>
      <c r="F151" s="77">
        <v>63</v>
      </c>
      <c r="G151" s="77">
        <v>0</v>
      </c>
      <c r="H151" s="77">
        <v>0</v>
      </c>
      <c r="I151" s="77">
        <v>0</v>
      </c>
      <c r="J151" s="77">
        <v>0</v>
      </c>
      <c r="K151" s="77">
        <v>1</v>
      </c>
      <c r="L151" s="77">
        <v>63</v>
      </c>
      <c r="M151" s="77">
        <v>65</v>
      </c>
      <c r="N151" s="77">
        <v>23</v>
      </c>
      <c r="O151" s="77">
        <v>18</v>
      </c>
      <c r="P151" s="77">
        <v>0</v>
      </c>
      <c r="Q151" s="77">
        <v>27</v>
      </c>
      <c r="R151" s="77">
        <v>5</v>
      </c>
      <c r="S151" s="77">
        <v>38</v>
      </c>
      <c r="T151" s="77">
        <v>273</v>
      </c>
      <c r="U151" s="77">
        <v>0.27800000000000002</v>
      </c>
      <c r="V151" s="77">
        <v>1.46</v>
      </c>
      <c r="W151" s="77">
        <v>4</v>
      </c>
      <c r="X151" s="77">
        <v>12</v>
      </c>
      <c r="Y151" s="77">
        <v>11</v>
      </c>
      <c r="Z151" s="77">
        <v>15</v>
      </c>
      <c r="AA151" s="77">
        <v>105</v>
      </c>
      <c r="AB151" s="77">
        <v>33</v>
      </c>
      <c r="AC151" s="77">
        <v>4</v>
      </c>
      <c r="AD151" s="77">
        <v>0</v>
      </c>
      <c r="AE151" s="77">
        <v>4</v>
      </c>
      <c r="AF151" s="77">
        <v>3</v>
      </c>
      <c r="AG151" s="77">
        <v>0</v>
      </c>
      <c r="AH151" s="77">
        <v>956</v>
      </c>
      <c r="AI151" s="77">
        <v>0.4</v>
      </c>
      <c r="AJ151" s="77">
        <v>3.18</v>
      </c>
      <c r="AK151" s="77">
        <v>0.35799999999999998</v>
      </c>
      <c r="AL151" s="77">
        <v>0.32500000000000001</v>
      </c>
      <c r="AM151" s="77">
        <v>0.68300000000000005</v>
      </c>
      <c r="AN151" s="77">
        <v>5.43</v>
      </c>
      <c r="AO151" s="77">
        <v>3.86</v>
      </c>
      <c r="AP151" s="77">
        <v>9.2899999999999991</v>
      </c>
      <c r="AQ151" s="77">
        <v>1.41</v>
      </c>
      <c r="AR151" s="77">
        <v>15.17</v>
      </c>
    </row>
    <row r="152" spans="1:44" ht="12.75" customHeight="1" x14ac:dyDescent="0.2">
      <c r="A152" s="42" t="s">
        <v>469</v>
      </c>
      <c r="B152" s="77" t="s">
        <v>253</v>
      </c>
      <c r="C152" s="77">
        <v>1</v>
      </c>
      <c r="D152" s="77">
        <v>5</v>
      </c>
      <c r="E152" s="77">
        <v>4.84</v>
      </c>
      <c r="F152" s="77">
        <v>30</v>
      </c>
      <c r="G152" s="77">
        <v>8</v>
      </c>
      <c r="H152" s="77">
        <v>0</v>
      </c>
      <c r="I152" s="77">
        <v>0</v>
      </c>
      <c r="J152" s="77">
        <v>0</v>
      </c>
      <c r="K152" s="77">
        <v>0</v>
      </c>
      <c r="L152" s="77">
        <v>70.2</v>
      </c>
      <c r="M152" s="77">
        <v>82</v>
      </c>
      <c r="N152" s="77">
        <v>44</v>
      </c>
      <c r="O152" s="77">
        <v>38</v>
      </c>
      <c r="P152" s="77">
        <v>8</v>
      </c>
      <c r="Q152" s="77">
        <v>28</v>
      </c>
      <c r="R152" s="77">
        <v>3</v>
      </c>
      <c r="S152" s="77">
        <v>34</v>
      </c>
      <c r="T152" s="77">
        <v>311</v>
      </c>
      <c r="U152" s="77">
        <v>0.29699999999999999</v>
      </c>
      <c r="V152" s="77">
        <v>1.56</v>
      </c>
      <c r="W152" s="77">
        <v>3</v>
      </c>
      <c r="X152" s="77">
        <v>7</v>
      </c>
      <c r="Y152" s="77">
        <v>0</v>
      </c>
      <c r="Z152" s="77">
        <v>15</v>
      </c>
      <c r="AA152" s="77">
        <v>107</v>
      </c>
      <c r="AB152" s="77">
        <v>57</v>
      </c>
      <c r="AC152" s="77">
        <v>2</v>
      </c>
      <c r="AD152" s="77">
        <v>1</v>
      </c>
      <c r="AE152" s="77">
        <v>3</v>
      </c>
      <c r="AF152" s="77">
        <v>0</v>
      </c>
      <c r="AG152" s="77">
        <v>1</v>
      </c>
      <c r="AH152" s="77">
        <v>1173</v>
      </c>
      <c r="AI152" s="77">
        <v>0.16700000000000001</v>
      </c>
      <c r="AJ152" s="77">
        <v>1.88</v>
      </c>
      <c r="AK152" s="77">
        <v>0.36699999999999999</v>
      </c>
      <c r="AL152" s="77">
        <v>0.44900000000000001</v>
      </c>
      <c r="AM152" s="77">
        <v>0.81599999999999995</v>
      </c>
      <c r="AN152" s="77">
        <v>4.33</v>
      </c>
      <c r="AO152" s="77">
        <v>3.57</v>
      </c>
      <c r="AP152" s="77">
        <v>10.44</v>
      </c>
      <c r="AQ152" s="77">
        <v>1.21</v>
      </c>
      <c r="AR152" s="77">
        <v>16.600000000000001</v>
      </c>
    </row>
    <row r="153" spans="1:44" ht="12.75" customHeight="1" x14ac:dyDescent="0.2">
      <c r="A153" t="s">
        <v>1127</v>
      </c>
      <c r="B153" s="77" t="s">
        <v>253</v>
      </c>
      <c r="C153" s="77">
        <v>0</v>
      </c>
      <c r="D153" s="77">
        <v>0</v>
      </c>
      <c r="E153" s="77">
        <v>1.93</v>
      </c>
      <c r="F153" s="77">
        <v>1</v>
      </c>
      <c r="G153" s="77">
        <v>1</v>
      </c>
      <c r="H153" s="77">
        <v>0</v>
      </c>
      <c r="I153" s="77">
        <v>0</v>
      </c>
      <c r="J153" s="77">
        <v>0</v>
      </c>
      <c r="K153" s="77">
        <v>0</v>
      </c>
      <c r="L153" s="77">
        <v>4.2</v>
      </c>
      <c r="M153" s="77">
        <v>2</v>
      </c>
      <c r="N153" s="77">
        <v>1</v>
      </c>
      <c r="O153" s="77">
        <v>1</v>
      </c>
      <c r="P153" s="77">
        <v>0</v>
      </c>
      <c r="Q153" s="77">
        <v>3</v>
      </c>
      <c r="R153" s="77">
        <v>0</v>
      </c>
      <c r="S153" s="77">
        <v>1</v>
      </c>
      <c r="T153" s="77">
        <v>19</v>
      </c>
      <c r="U153" s="77">
        <v>0.13300000000000001</v>
      </c>
      <c r="V153" s="77">
        <v>1.07</v>
      </c>
      <c r="W153" s="77">
        <v>0</v>
      </c>
      <c r="X153" s="77">
        <v>0</v>
      </c>
      <c r="Y153" s="77">
        <v>0</v>
      </c>
      <c r="Z153" s="77">
        <v>0</v>
      </c>
      <c r="AA153" s="77">
        <v>8</v>
      </c>
      <c r="AB153" s="77">
        <v>5</v>
      </c>
      <c r="AC153" s="77">
        <v>0</v>
      </c>
      <c r="AD153" s="77">
        <v>0</v>
      </c>
      <c r="AE153" s="77">
        <v>0</v>
      </c>
      <c r="AF153" s="77">
        <v>0</v>
      </c>
      <c r="AG153" s="77">
        <v>0</v>
      </c>
      <c r="AH153" s="77">
        <v>87</v>
      </c>
      <c r="AI153" s="77" t="s">
        <v>342</v>
      </c>
      <c r="AJ153" s="77">
        <v>1.6</v>
      </c>
      <c r="AK153" s="77">
        <v>0.26300000000000001</v>
      </c>
      <c r="AL153" s="77">
        <v>0.13300000000000001</v>
      </c>
      <c r="AM153" s="77">
        <v>0.39600000000000002</v>
      </c>
      <c r="AN153" s="77">
        <v>1.93</v>
      </c>
      <c r="AO153" s="77">
        <v>5.79</v>
      </c>
      <c r="AP153" s="77">
        <v>3.86</v>
      </c>
      <c r="AQ153" s="77">
        <v>0.33</v>
      </c>
      <c r="AR153" s="77">
        <v>18.64</v>
      </c>
    </row>
    <row r="154" spans="1:44" ht="12.75" customHeight="1" x14ac:dyDescent="0.2">
      <c r="A154" s="42" t="s">
        <v>760</v>
      </c>
      <c r="B154" s="77" t="s">
        <v>253</v>
      </c>
      <c r="C154" s="77">
        <v>1</v>
      </c>
      <c r="D154" s="77">
        <v>3</v>
      </c>
      <c r="E154" s="77">
        <v>4.2699999999999996</v>
      </c>
      <c r="F154" s="77">
        <v>49</v>
      </c>
      <c r="G154" s="77">
        <v>0</v>
      </c>
      <c r="H154" s="77">
        <v>0</v>
      </c>
      <c r="I154" s="77">
        <v>0</v>
      </c>
      <c r="J154" s="77">
        <v>1</v>
      </c>
      <c r="K154" s="77">
        <v>2</v>
      </c>
      <c r="L154" s="77">
        <v>46.1</v>
      </c>
      <c r="M154" s="77">
        <v>38</v>
      </c>
      <c r="N154" s="77">
        <v>23</v>
      </c>
      <c r="O154" s="77">
        <v>22</v>
      </c>
      <c r="P154" s="77">
        <v>6</v>
      </c>
      <c r="Q154" s="77">
        <v>25</v>
      </c>
      <c r="R154" s="77">
        <v>0</v>
      </c>
      <c r="S154" s="77">
        <v>39</v>
      </c>
      <c r="T154" s="77">
        <v>200</v>
      </c>
      <c r="U154" s="77">
        <v>0.22800000000000001</v>
      </c>
      <c r="V154" s="77">
        <v>1.36</v>
      </c>
      <c r="W154" s="77">
        <v>5</v>
      </c>
      <c r="X154" s="77">
        <v>15</v>
      </c>
      <c r="Y154" s="77">
        <v>6</v>
      </c>
      <c r="Z154" s="77">
        <v>8</v>
      </c>
      <c r="AA154" s="77">
        <v>44</v>
      </c>
      <c r="AB154" s="77">
        <v>49</v>
      </c>
      <c r="AC154" s="77">
        <v>4</v>
      </c>
      <c r="AD154" s="77">
        <v>0</v>
      </c>
      <c r="AE154" s="77">
        <v>7</v>
      </c>
      <c r="AF154" s="77">
        <v>1</v>
      </c>
      <c r="AG154" s="77">
        <v>0</v>
      </c>
      <c r="AH154" s="77">
        <v>832</v>
      </c>
      <c r="AI154" s="77">
        <v>0.25</v>
      </c>
      <c r="AJ154" s="77">
        <v>0.9</v>
      </c>
      <c r="AK154" s="77">
        <v>0.34200000000000003</v>
      </c>
      <c r="AL154" s="77">
        <v>0.41299999999999998</v>
      </c>
      <c r="AM154" s="77">
        <v>0.755</v>
      </c>
      <c r="AN154" s="77">
        <v>7.58</v>
      </c>
      <c r="AO154" s="77">
        <v>4.8600000000000003</v>
      </c>
      <c r="AP154" s="77">
        <v>7.38</v>
      </c>
      <c r="AQ154" s="77">
        <v>1.56</v>
      </c>
      <c r="AR154" s="77">
        <v>17.96</v>
      </c>
    </row>
    <row r="155" spans="1:44" ht="12.75" customHeight="1" x14ac:dyDescent="0.2">
      <c r="A155" t="s">
        <v>534</v>
      </c>
      <c r="B155" s="77" t="s">
        <v>253</v>
      </c>
      <c r="C155" s="77">
        <v>1</v>
      </c>
      <c r="D155" s="77">
        <v>0</v>
      </c>
      <c r="E155" s="77">
        <v>3.86</v>
      </c>
      <c r="F155" s="77">
        <v>19</v>
      </c>
      <c r="G155" s="77">
        <v>0</v>
      </c>
      <c r="H155" s="77">
        <v>0</v>
      </c>
      <c r="I155" s="77">
        <v>0</v>
      </c>
      <c r="J155" s="77">
        <v>0</v>
      </c>
      <c r="K155" s="77">
        <v>1</v>
      </c>
      <c r="L155" s="77">
        <v>14</v>
      </c>
      <c r="M155" s="77">
        <v>12</v>
      </c>
      <c r="N155" s="77">
        <v>6</v>
      </c>
      <c r="O155" s="77">
        <v>6</v>
      </c>
      <c r="P155" s="77">
        <v>1</v>
      </c>
      <c r="Q155" s="77">
        <v>4</v>
      </c>
      <c r="R155" s="77">
        <v>0</v>
      </c>
      <c r="S155" s="77">
        <v>14</v>
      </c>
      <c r="T155" s="77">
        <v>53</v>
      </c>
      <c r="U155" s="77">
        <v>0.25</v>
      </c>
      <c r="V155" s="77">
        <v>1.1399999999999999</v>
      </c>
      <c r="W155" s="77">
        <v>0</v>
      </c>
      <c r="X155" s="77">
        <v>1</v>
      </c>
      <c r="Y155" s="77">
        <v>4</v>
      </c>
      <c r="Z155" s="77">
        <v>2</v>
      </c>
      <c r="AA155" s="77">
        <v>14</v>
      </c>
      <c r="AB155" s="77">
        <v>9</v>
      </c>
      <c r="AC155" s="77">
        <v>0</v>
      </c>
      <c r="AD155" s="77">
        <v>0</v>
      </c>
      <c r="AE155" s="77">
        <v>1</v>
      </c>
      <c r="AF155" s="77">
        <v>1</v>
      </c>
      <c r="AG155" s="77">
        <v>2</v>
      </c>
      <c r="AH155" s="77">
        <v>235</v>
      </c>
      <c r="AI155" s="77">
        <v>1</v>
      </c>
      <c r="AJ155" s="77">
        <v>1.56</v>
      </c>
      <c r="AK155" s="77">
        <v>0.308</v>
      </c>
      <c r="AL155" s="77">
        <v>0.35399999999999998</v>
      </c>
      <c r="AM155" s="77">
        <v>0.66200000000000003</v>
      </c>
      <c r="AN155" s="77">
        <v>9</v>
      </c>
      <c r="AO155" s="77">
        <v>2.57</v>
      </c>
      <c r="AP155" s="77">
        <v>7.71</v>
      </c>
      <c r="AQ155" s="77">
        <v>3.5</v>
      </c>
      <c r="AR155" s="77">
        <v>16.79</v>
      </c>
    </row>
    <row r="156" spans="1:44" ht="12.75" customHeight="1" x14ac:dyDescent="0.2">
      <c r="A156" s="42" t="s">
        <v>537</v>
      </c>
      <c r="B156" s="77" t="s">
        <v>253</v>
      </c>
      <c r="C156" s="77">
        <v>14</v>
      </c>
      <c r="D156" s="77">
        <v>7</v>
      </c>
      <c r="E156" s="77">
        <v>3.38</v>
      </c>
      <c r="F156" s="77">
        <v>26</v>
      </c>
      <c r="G156" s="77">
        <v>26</v>
      </c>
      <c r="H156" s="77">
        <v>0</v>
      </c>
      <c r="I156" s="77">
        <v>0</v>
      </c>
      <c r="J156" s="77">
        <v>0</v>
      </c>
      <c r="K156" s="77">
        <v>0</v>
      </c>
      <c r="L156" s="77">
        <v>152</v>
      </c>
      <c r="M156" s="77">
        <v>152</v>
      </c>
      <c r="N156" s="77">
        <v>60</v>
      </c>
      <c r="O156" s="77">
        <v>57</v>
      </c>
      <c r="P156" s="77">
        <v>8</v>
      </c>
      <c r="Q156" s="77">
        <v>29</v>
      </c>
      <c r="R156" s="77">
        <v>2</v>
      </c>
      <c r="S156" s="77">
        <v>139</v>
      </c>
      <c r="T156" s="77">
        <v>631</v>
      </c>
      <c r="U156" s="77">
        <v>0.25700000000000001</v>
      </c>
      <c r="V156" s="77">
        <v>1.19</v>
      </c>
      <c r="W156" s="77">
        <v>3</v>
      </c>
      <c r="X156" s="77">
        <v>0</v>
      </c>
      <c r="Y156" s="77">
        <v>0</v>
      </c>
      <c r="Z156" s="77">
        <v>12</v>
      </c>
      <c r="AA156" s="77">
        <v>175</v>
      </c>
      <c r="AB156" s="77">
        <v>133</v>
      </c>
      <c r="AC156" s="77">
        <v>2</v>
      </c>
      <c r="AD156" s="77">
        <v>0</v>
      </c>
      <c r="AE156" s="77">
        <v>2</v>
      </c>
      <c r="AF156" s="77">
        <v>1</v>
      </c>
      <c r="AG156" s="77">
        <v>0</v>
      </c>
      <c r="AH156" s="77">
        <v>2443</v>
      </c>
      <c r="AI156" s="77">
        <v>0.66700000000000004</v>
      </c>
      <c r="AJ156" s="77">
        <v>1.32</v>
      </c>
      <c r="AK156" s="77">
        <v>0.29399999999999998</v>
      </c>
      <c r="AL156" s="77">
        <v>0.36399999999999999</v>
      </c>
      <c r="AM156" s="77">
        <v>0.65800000000000003</v>
      </c>
      <c r="AN156" s="77">
        <v>8.23</v>
      </c>
      <c r="AO156" s="77">
        <v>1.72</v>
      </c>
      <c r="AP156" s="77">
        <v>9</v>
      </c>
      <c r="AQ156" s="77">
        <v>4.79</v>
      </c>
      <c r="AR156" s="77">
        <v>16.07</v>
      </c>
    </row>
    <row r="157" spans="1:44" ht="12.75" customHeight="1" x14ac:dyDescent="0.2">
      <c r="A157" s="42" t="s">
        <v>529</v>
      </c>
      <c r="B157" s="77" t="s">
        <v>253</v>
      </c>
      <c r="C157" s="77">
        <v>2</v>
      </c>
      <c r="D157" s="77">
        <v>4</v>
      </c>
      <c r="E157" s="77">
        <v>4.66</v>
      </c>
      <c r="F157" s="77">
        <v>61</v>
      </c>
      <c r="G157" s="77">
        <v>0</v>
      </c>
      <c r="H157" s="77">
        <v>0</v>
      </c>
      <c r="I157" s="77">
        <v>0</v>
      </c>
      <c r="J157" s="77">
        <v>1</v>
      </c>
      <c r="K157" s="77">
        <v>5</v>
      </c>
      <c r="L157" s="77">
        <v>48.1</v>
      </c>
      <c r="M157" s="77">
        <v>49</v>
      </c>
      <c r="N157" s="77">
        <v>26</v>
      </c>
      <c r="O157" s="77">
        <v>25</v>
      </c>
      <c r="P157" s="77">
        <v>5</v>
      </c>
      <c r="Q157" s="77">
        <v>29</v>
      </c>
      <c r="R157" s="77">
        <v>3</v>
      </c>
      <c r="S157" s="77">
        <v>54</v>
      </c>
      <c r="T157" s="77">
        <v>223</v>
      </c>
      <c r="U157" s="77">
        <v>0.25900000000000001</v>
      </c>
      <c r="V157" s="77">
        <v>1.61</v>
      </c>
      <c r="W157" s="77">
        <v>4</v>
      </c>
      <c r="X157" s="77">
        <v>6</v>
      </c>
      <c r="Y157" s="77">
        <v>22</v>
      </c>
      <c r="Z157" s="77">
        <v>5</v>
      </c>
      <c r="AA157" s="77">
        <v>36</v>
      </c>
      <c r="AB157" s="77">
        <v>51</v>
      </c>
      <c r="AC157" s="77">
        <v>1</v>
      </c>
      <c r="AD157" s="77">
        <v>0</v>
      </c>
      <c r="AE157" s="77">
        <v>7</v>
      </c>
      <c r="AF157" s="77">
        <v>3</v>
      </c>
      <c r="AG157" s="77">
        <v>0</v>
      </c>
      <c r="AH157" s="77">
        <v>1020</v>
      </c>
      <c r="AI157" s="77">
        <v>0.33300000000000002</v>
      </c>
      <c r="AJ157" s="77">
        <v>0.71</v>
      </c>
      <c r="AK157" s="77">
        <v>0.36899999999999999</v>
      </c>
      <c r="AL157" s="77">
        <v>0.40200000000000002</v>
      </c>
      <c r="AM157" s="77">
        <v>0.77100000000000002</v>
      </c>
      <c r="AN157" s="77">
        <v>10.06</v>
      </c>
      <c r="AO157" s="77">
        <v>5.4</v>
      </c>
      <c r="AP157" s="77">
        <v>9.1199999999999992</v>
      </c>
      <c r="AQ157" s="77">
        <v>1.86</v>
      </c>
      <c r="AR157" s="77">
        <v>21.1</v>
      </c>
    </row>
    <row r="158" spans="1:44" ht="12.75" customHeight="1" x14ac:dyDescent="0.2">
      <c r="A158" s="42" t="s">
        <v>535</v>
      </c>
      <c r="B158" s="77" t="s">
        <v>253</v>
      </c>
      <c r="C158" s="77">
        <v>0</v>
      </c>
      <c r="D158" s="77">
        <v>0</v>
      </c>
      <c r="E158" s="77">
        <v>2.95</v>
      </c>
      <c r="F158" s="77">
        <v>20</v>
      </c>
      <c r="G158" s="77">
        <v>0</v>
      </c>
      <c r="H158" s="77">
        <v>0</v>
      </c>
      <c r="I158" s="77">
        <v>0</v>
      </c>
      <c r="J158" s="77">
        <v>0</v>
      </c>
      <c r="K158" s="77">
        <v>1</v>
      </c>
      <c r="L158" s="77">
        <v>21.1</v>
      </c>
      <c r="M158" s="77">
        <v>10</v>
      </c>
      <c r="N158" s="77">
        <v>8</v>
      </c>
      <c r="O158" s="77">
        <v>7</v>
      </c>
      <c r="P158" s="77">
        <v>1</v>
      </c>
      <c r="Q158" s="77">
        <v>18</v>
      </c>
      <c r="R158" s="77">
        <v>0</v>
      </c>
      <c r="S158" s="77">
        <v>28</v>
      </c>
      <c r="T158" s="77">
        <v>90</v>
      </c>
      <c r="U158" s="77">
        <v>0.14299999999999999</v>
      </c>
      <c r="V158" s="77">
        <v>1.31</v>
      </c>
      <c r="W158" s="77">
        <v>1</v>
      </c>
      <c r="X158" s="77">
        <v>0</v>
      </c>
      <c r="Y158" s="77">
        <v>6</v>
      </c>
      <c r="Z158" s="77">
        <v>3</v>
      </c>
      <c r="AA158" s="77">
        <v>17</v>
      </c>
      <c r="AB158" s="77">
        <v>16</v>
      </c>
      <c r="AC158" s="77">
        <v>4</v>
      </c>
      <c r="AD158" s="77">
        <v>0</v>
      </c>
      <c r="AE158" s="77">
        <v>4</v>
      </c>
      <c r="AF158" s="77">
        <v>2</v>
      </c>
      <c r="AG158" s="77">
        <v>0</v>
      </c>
      <c r="AH158" s="77">
        <v>385</v>
      </c>
      <c r="AI158" s="77" t="s">
        <v>342</v>
      </c>
      <c r="AJ158" s="77">
        <v>1.06</v>
      </c>
      <c r="AK158" s="77">
        <v>0.32200000000000001</v>
      </c>
      <c r="AL158" s="77">
        <v>0.22900000000000001</v>
      </c>
      <c r="AM158" s="77">
        <v>0.55100000000000005</v>
      </c>
      <c r="AN158" s="77">
        <v>11.81</v>
      </c>
      <c r="AO158" s="77">
        <v>7.59</v>
      </c>
      <c r="AP158" s="77">
        <v>4.22</v>
      </c>
      <c r="AQ158" s="77">
        <v>1.56</v>
      </c>
      <c r="AR158" s="77">
        <v>18.05</v>
      </c>
    </row>
    <row r="159" spans="1:44" ht="12.75" customHeight="1" x14ac:dyDescent="0.2">
      <c r="A159" s="42" t="s">
        <v>916</v>
      </c>
      <c r="B159" s="77" t="s">
        <v>253</v>
      </c>
      <c r="C159" s="77">
        <v>5</v>
      </c>
      <c r="D159" s="77">
        <v>4</v>
      </c>
      <c r="E159" s="77">
        <v>4.3499999999999996</v>
      </c>
      <c r="F159" s="77">
        <v>61</v>
      </c>
      <c r="G159" s="77">
        <v>1</v>
      </c>
      <c r="H159" s="77">
        <v>0</v>
      </c>
      <c r="I159" s="77">
        <v>0</v>
      </c>
      <c r="J159" s="77">
        <v>1</v>
      </c>
      <c r="K159" s="77">
        <v>2</v>
      </c>
      <c r="L159" s="77">
        <v>70.099999999999994</v>
      </c>
      <c r="M159" s="77">
        <v>72</v>
      </c>
      <c r="N159" s="77">
        <v>35</v>
      </c>
      <c r="O159" s="77">
        <v>34</v>
      </c>
      <c r="P159" s="77">
        <v>3</v>
      </c>
      <c r="Q159" s="77">
        <v>27</v>
      </c>
      <c r="R159" s="77">
        <v>4</v>
      </c>
      <c r="S159" s="77">
        <v>54</v>
      </c>
      <c r="T159" s="77">
        <v>308</v>
      </c>
      <c r="U159" s="77">
        <v>0.27100000000000002</v>
      </c>
      <c r="V159" s="77">
        <v>1.41</v>
      </c>
      <c r="W159" s="77">
        <v>4</v>
      </c>
      <c r="X159" s="77">
        <v>22</v>
      </c>
      <c r="Y159" s="77">
        <v>5</v>
      </c>
      <c r="Z159" s="77">
        <v>7</v>
      </c>
      <c r="AA159" s="77">
        <v>99</v>
      </c>
      <c r="AB159" s="77">
        <v>52</v>
      </c>
      <c r="AC159" s="77">
        <v>5</v>
      </c>
      <c r="AD159" s="77">
        <v>0</v>
      </c>
      <c r="AE159" s="77">
        <v>4</v>
      </c>
      <c r="AF159" s="77">
        <v>0</v>
      </c>
      <c r="AG159" s="77">
        <v>0</v>
      </c>
      <c r="AH159" s="77">
        <v>1096</v>
      </c>
      <c r="AI159" s="77">
        <v>0.55600000000000005</v>
      </c>
      <c r="AJ159" s="77">
        <v>1.9</v>
      </c>
      <c r="AK159" s="77">
        <v>0.34100000000000003</v>
      </c>
      <c r="AL159" s="77">
        <v>0.34200000000000003</v>
      </c>
      <c r="AM159" s="77">
        <v>0.68300000000000005</v>
      </c>
      <c r="AN159" s="77">
        <v>6.91</v>
      </c>
      <c r="AO159" s="77">
        <v>3.45</v>
      </c>
      <c r="AP159" s="77">
        <v>9.2100000000000009</v>
      </c>
      <c r="AQ159" s="77">
        <v>2</v>
      </c>
      <c r="AR159" s="77">
        <v>15.58</v>
      </c>
    </row>
    <row r="160" spans="1:44" ht="12.75" customHeight="1" x14ac:dyDescent="0.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row>
    <row r="161" spans="1:44" ht="12.75" customHeight="1" x14ac:dyDescent="0.2">
      <c r="A161" s="185" t="s">
        <v>151</v>
      </c>
      <c r="B161" s="185" t="s">
        <v>245</v>
      </c>
      <c r="C161" s="185" t="s">
        <v>301</v>
      </c>
      <c r="D161" s="185" t="s">
        <v>302</v>
      </c>
      <c r="E161" s="185" t="s">
        <v>152</v>
      </c>
      <c r="F161" s="185" t="s">
        <v>303</v>
      </c>
      <c r="G161" s="185" t="s">
        <v>304</v>
      </c>
      <c r="H161" s="185" t="s">
        <v>316</v>
      </c>
      <c r="I161" s="185" t="s">
        <v>317</v>
      </c>
      <c r="J161" s="185" t="s">
        <v>305</v>
      </c>
      <c r="K161" s="185" t="s">
        <v>306</v>
      </c>
      <c r="L161" s="185" t="s">
        <v>307</v>
      </c>
      <c r="M161" s="185" t="s">
        <v>308</v>
      </c>
      <c r="N161" s="185" t="s">
        <v>309</v>
      </c>
      <c r="O161" s="185" t="s">
        <v>310</v>
      </c>
      <c r="P161" s="185" t="s">
        <v>311</v>
      </c>
      <c r="Q161" s="185" t="s">
        <v>312</v>
      </c>
      <c r="R161" s="185" t="s">
        <v>319</v>
      </c>
      <c r="S161" s="185" t="s">
        <v>313</v>
      </c>
      <c r="T161" s="185" t="s">
        <v>330</v>
      </c>
      <c r="U161" s="185" t="s">
        <v>314</v>
      </c>
      <c r="V161" s="185" t="s">
        <v>315</v>
      </c>
      <c r="W161" s="185" t="s">
        <v>318</v>
      </c>
      <c r="X161" s="185" t="s">
        <v>320</v>
      </c>
      <c r="Y161" s="185" t="s">
        <v>321</v>
      </c>
      <c r="Z161" s="185" t="s">
        <v>322</v>
      </c>
      <c r="AA161" s="185" t="s">
        <v>323</v>
      </c>
      <c r="AB161" s="185" t="s">
        <v>324</v>
      </c>
      <c r="AC161" s="185" t="s">
        <v>325</v>
      </c>
      <c r="AD161" s="185" t="s">
        <v>326</v>
      </c>
      <c r="AE161" s="185" t="s">
        <v>327</v>
      </c>
      <c r="AF161" s="185" t="s">
        <v>328</v>
      </c>
      <c r="AG161" s="185" t="s">
        <v>329</v>
      </c>
      <c r="AH161" s="185" t="s">
        <v>331</v>
      </c>
      <c r="AI161" s="185" t="s">
        <v>332</v>
      </c>
      <c r="AJ161" s="185" t="s">
        <v>333</v>
      </c>
      <c r="AK161" s="185" t="s">
        <v>334</v>
      </c>
      <c r="AL161" s="185" t="s">
        <v>1097</v>
      </c>
      <c r="AM161" s="185" t="s">
        <v>336</v>
      </c>
      <c r="AN161" s="185" t="s">
        <v>337</v>
      </c>
      <c r="AO161" s="185" t="s">
        <v>338</v>
      </c>
      <c r="AP161" s="185" t="s">
        <v>339</v>
      </c>
      <c r="AQ161" s="185" t="s">
        <v>340</v>
      </c>
      <c r="AR161" s="185" t="s">
        <v>341</v>
      </c>
    </row>
    <row r="162" spans="1:44" ht="12.75" customHeight="1" x14ac:dyDescent="0.2">
      <c r="A162" s="42" t="s">
        <v>557</v>
      </c>
      <c r="B162" s="77" t="s">
        <v>344</v>
      </c>
      <c r="C162" s="77">
        <v>12</v>
      </c>
      <c r="D162" s="77">
        <v>7</v>
      </c>
      <c r="E162" s="77">
        <v>2.65</v>
      </c>
      <c r="F162" s="77">
        <v>30</v>
      </c>
      <c r="G162" s="77">
        <v>30</v>
      </c>
      <c r="H162" s="77">
        <v>3</v>
      </c>
      <c r="I162" s="77">
        <v>3</v>
      </c>
      <c r="J162" s="77">
        <v>0</v>
      </c>
      <c r="K162" s="77">
        <v>0</v>
      </c>
      <c r="L162" s="77">
        <v>187</v>
      </c>
      <c r="M162" s="77">
        <v>198</v>
      </c>
      <c r="N162" s="77">
        <v>65</v>
      </c>
      <c r="O162" s="77">
        <v>55</v>
      </c>
      <c r="P162" s="77">
        <v>14</v>
      </c>
      <c r="Q162" s="77">
        <v>33</v>
      </c>
      <c r="R162" s="77">
        <v>3</v>
      </c>
      <c r="S162" s="77">
        <v>111</v>
      </c>
      <c r="T162" s="77">
        <v>772</v>
      </c>
      <c r="U162" s="77">
        <v>0.27500000000000002</v>
      </c>
      <c r="V162" s="77">
        <v>1.24</v>
      </c>
      <c r="W162" s="77">
        <v>8</v>
      </c>
      <c r="X162" s="77">
        <v>0</v>
      </c>
      <c r="Y162" s="77">
        <v>0</v>
      </c>
      <c r="Z162" s="77">
        <v>24</v>
      </c>
      <c r="AA162" s="77">
        <v>260</v>
      </c>
      <c r="AB162" s="77">
        <v>162</v>
      </c>
      <c r="AC162" s="77">
        <v>4</v>
      </c>
      <c r="AD162" s="77">
        <v>0</v>
      </c>
      <c r="AE162" s="77">
        <v>8</v>
      </c>
      <c r="AF162" s="77">
        <v>4</v>
      </c>
      <c r="AG162" s="77">
        <v>0</v>
      </c>
      <c r="AH162" s="77">
        <v>2611</v>
      </c>
      <c r="AI162" s="77">
        <v>0.63200000000000001</v>
      </c>
      <c r="AJ162" s="77">
        <v>1.6</v>
      </c>
      <c r="AK162" s="77">
        <v>0.312</v>
      </c>
      <c r="AL162" s="77">
        <v>0.38500000000000001</v>
      </c>
      <c r="AM162" s="77">
        <v>0.69699999999999995</v>
      </c>
      <c r="AN162" s="77">
        <v>5.34</v>
      </c>
      <c r="AO162" s="77">
        <v>1.59</v>
      </c>
      <c r="AP162" s="77">
        <v>9.5299999999999994</v>
      </c>
      <c r="AQ162" s="77">
        <v>3.36</v>
      </c>
      <c r="AR162" s="77">
        <v>13.96</v>
      </c>
    </row>
    <row r="163" spans="1:44" ht="12.75" customHeight="1" x14ac:dyDescent="0.2">
      <c r="A163" t="s">
        <v>552</v>
      </c>
      <c r="B163" s="77" t="s">
        <v>344</v>
      </c>
      <c r="C163" s="77">
        <v>0</v>
      </c>
      <c r="D163" s="77">
        <v>1</v>
      </c>
      <c r="E163" s="77">
        <v>10.8</v>
      </c>
      <c r="F163" s="77">
        <v>6</v>
      </c>
      <c r="G163" s="77">
        <v>0</v>
      </c>
      <c r="H163" s="77">
        <v>0</v>
      </c>
      <c r="I163" s="77">
        <v>0</v>
      </c>
      <c r="J163" s="77">
        <v>0</v>
      </c>
      <c r="K163" s="77">
        <v>0</v>
      </c>
      <c r="L163" s="77">
        <v>6.2</v>
      </c>
      <c r="M163" s="77">
        <v>8</v>
      </c>
      <c r="N163" s="77">
        <v>8</v>
      </c>
      <c r="O163" s="77">
        <v>8</v>
      </c>
      <c r="P163" s="77">
        <v>2</v>
      </c>
      <c r="Q163" s="77">
        <v>4</v>
      </c>
      <c r="R163" s="77">
        <v>0</v>
      </c>
      <c r="S163" s="77">
        <v>8</v>
      </c>
      <c r="T163" s="77">
        <v>31</v>
      </c>
      <c r="U163" s="77">
        <v>0.29599999999999999</v>
      </c>
      <c r="V163" s="77">
        <v>1.8</v>
      </c>
      <c r="W163" s="77">
        <v>0</v>
      </c>
      <c r="X163" s="77">
        <v>1</v>
      </c>
      <c r="Y163" s="77">
        <v>0</v>
      </c>
      <c r="Z163" s="77">
        <v>0</v>
      </c>
      <c r="AA163" s="77">
        <v>3</v>
      </c>
      <c r="AB163" s="77">
        <v>8</v>
      </c>
      <c r="AC163" s="77">
        <v>0</v>
      </c>
      <c r="AD163" s="77">
        <v>0</v>
      </c>
      <c r="AE163" s="77">
        <v>1</v>
      </c>
      <c r="AF163" s="77">
        <v>1</v>
      </c>
      <c r="AG163" s="77">
        <v>0</v>
      </c>
      <c r="AH163" s="77">
        <v>114</v>
      </c>
      <c r="AI163" s="77">
        <v>0</v>
      </c>
      <c r="AJ163" s="77">
        <v>0.38</v>
      </c>
      <c r="AK163" s="77">
        <v>0.38700000000000001</v>
      </c>
      <c r="AL163" s="77">
        <v>0.55600000000000005</v>
      </c>
      <c r="AM163" s="77">
        <v>0.94299999999999995</v>
      </c>
      <c r="AN163" s="77">
        <v>10.8</v>
      </c>
      <c r="AO163" s="77">
        <v>5.4</v>
      </c>
      <c r="AP163" s="77">
        <v>10.8</v>
      </c>
      <c r="AQ163" s="77">
        <v>2</v>
      </c>
      <c r="AR163" s="77">
        <v>17.100000000000001</v>
      </c>
    </row>
    <row r="164" spans="1:44" ht="12.75" customHeight="1" x14ac:dyDescent="0.2">
      <c r="A164" t="s">
        <v>888</v>
      </c>
      <c r="B164" s="77" t="s">
        <v>344</v>
      </c>
      <c r="C164" s="77">
        <v>0</v>
      </c>
      <c r="D164" s="77">
        <v>0</v>
      </c>
      <c r="E164" s="77">
        <v>3.98</v>
      </c>
      <c r="F164" s="77">
        <v>17</v>
      </c>
      <c r="G164" s="77">
        <v>0</v>
      </c>
      <c r="H164" s="77">
        <v>0</v>
      </c>
      <c r="I164" s="77">
        <v>0</v>
      </c>
      <c r="J164" s="77">
        <v>0</v>
      </c>
      <c r="K164" s="77">
        <v>0</v>
      </c>
      <c r="L164" s="77">
        <v>20.100000000000001</v>
      </c>
      <c r="M164" s="77">
        <v>19</v>
      </c>
      <c r="N164" s="77">
        <v>9</v>
      </c>
      <c r="O164" s="77">
        <v>9</v>
      </c>
      <c r="P164" s="77">
        <v>1</v>
      </c>
      <c r="Q164" s="77">
        <v>5</v>
      </c>
      <c r="R164" s="77">
        <v>0</v>
      </c>
      <c r="S164" s="77">
        <v>25</v>
      </c>
      <c r="T164" s="77">
        <v>86</v>
      </c>
      <c r="U164" s="77">
        <v>0.24399999999999999</v>
      </c>
      <c r="V164" s="77">
        <v>1.18</v>
      </c>
      <c r="W164" s="77">
        <v>2</v>
      </c>
      <c r="X164" s="77">
        <v>5</v>
      </c>
      <c r="Y164" s="77">
        <v>1</v>
      </c>
      <c r="Z164" s="77">
        <v>2</v>
      </c>
      <c r="AA164" s="77">
        <v>14</v>
      </c>
      <c r="AB164" s="77">
        <v>21</v>
      </c>
      <c r="AC164" s="77">
        <v>2</v>
      </c>
      <c r="AD164" s="77">
        <v>0</v>
      </c>
      <c r="AE164" s="77">
        <v>6</v>
      </c>
      <c r="AF164" s="77">
        <v>0</v>
      </c>
      <c r="AG164" s="77">
        <v>0</v>
      </c>
      <c r="AH164" s="77">
        <v>364</v>
      </c>
      <c r="AI164" s="77" t="s">
        <v>342</v>
      </c>
      <c r="AJ164" s="77">
        <v>0.67</v>
      </c>
      <c r="AK164" s="77">
        <v>0.30199999999999999</v>
      </c>
      <c r="AL164" s="77">
        <v>0.308</v>
      </c>
      <c r="AM164" s="77">
        <v>0.61</v>
      </c>
      <c r="AN164" s="77">
        <v>11.07</v>
      </c>
      <c r="AO164" s="77">
        <v>2.21</v>
      </c>
      <c r="AP164" s="77">
        <v>8.41</v>
      </c>
      <c r="AQ164" s="77">
        <v>5</v>
      </c>
      <c r="AR164" s="77">
        <v>17.899999999999999</v>
      </c>
    </row>
    <row r="165" spans="1:44" ht="12.75" customHeight="1" x14ac:dyDescent="0.2">
      <c r="A165" s="42" t="s">
        <v>549</v>
      </c>
      <c r="B165" s="77" t="s">
        <v>344</v>
      </c>
      <c r="C165" s="77">
        <v>4</v>
      </c>
      <c r="D165" s="77">
        <v>5</v>
      </c>
      <c r="E165" s="77">
        <v>3.17</v>
      </c>
      <c r="F165" s="77">
        <v>67</v>
      </c>
      <c r="G165" s="77">
        <v>0</v>
      </c>
      <c r="H165" s="77">
        <v>0</v>
      </c>
      <c r="I165" s="77">
        <v>0</v>
      </c>
      <c r="J165" s="77">
        <v>39</v>
      </c>
      <c r="K165" s="77">
        <v>43</v>
      </c>
      <c r="L165" s="77">
        <v>65.099999999999994</v>
      </c>
      <c r="M165" s="77">
        <v>58</v>
      </c>
      <c r="N165" s="77">
        <v>26</v>
      </c>
      <c r="O165" s="77">
        <v>23</v>
      </c>
      <c r="P165" s="77">
        <v>3</v>
      </c>
      <c r="Q165" s="77">
        <v>21</v>
      </c>
      <c r="R165" s="77">
        <v>2</v>
      </c>
      <c r="S165" s="77">
        <v>84</v>
      </c>
      <c r="T165" s="77">
        <v>275</v>
      </c>
      <c r="U165" s="77">
        <v>0.23699999999999999</v>
      </c>
      <c r="V165" s="77">
        <v>1.21</v>
      </c>
      <c r="W165" s="77">
        <v>1</v>
      </c>
      <c r="X165" s="77">
        <v>55</v>
      </c>
      <c r="Y165" s="77">
        <v>0</v>
      </c>
      <c r="Z165" s="77">
        <v>1</v>
      </c>
      <c r="AA165" s="77">
        <v>59</v>
      </c>
      <c r="AB165" s="77">
        <v>52</v>
      </c>
      <c r="AC165" s="77">
        <v>1</v>
      </c>
      <c r="AD165" s="77">
        <v>0</v>
      </c>
      <c r="AE165" s="77">
        <v>5</v>
      </c>
      <c r="AF165" s="77">
        <v>4</v>
      </c>
      <c r="AG165" s="77">
        <v>1</v>
      </c>
      <c r="AH165" s="77">
        <v>1142</v>
      </c>
      <c r="AI165" s="77">
        <v>0.44400000000000001</v>
      </c>
      <c r="AJ165" s="77">
        <v>1.1299999999999999</v>
      </c>
      <c r="AK165" s="77">
        <v>0.29599999999999999</v>
      </c>
      <c r="AL165" s="77">
        <v>0.34699999999999998</v>
      </c>
      <c r="AM165" s="77">
        <v>0.64300000000000002</v>
      </c>
      <c r="AN165" s="77">
        <v>11.57</v>
      </c>
      <c r="AO165" s="77">
        <v>2.89</v>
      </c>
      <c r="AP165" s="77">
        <v>7.99</v>
      </c>
      <c r="AQ165" s="77">
        <v>4</v>
      </c>
      <c r="AR165" s="77">
        <v>17.48</v>
      </c>
    </row>
    <row r="166" spans="1:44" ht="12.75" customHeight="1" x14ac:dyDescent="0.2">
      <c r="A166" s="42" t="s">
        <v>784</v>
      </c>
      <c r="B166" s="77" t="s">
        <v>344</v>
      </c>
      <c r="C166" s="77">
        <v>4</v>
      </c>
      <c r="D166" s="77">
        <v>4</v>
      </c>
      <c r="E166" s="77">
        <v>2.39</v>
      </c>
      <c r="F166" s="77">
        <v>10</v>
      </c>
      <c r="G166" s="77">
        <v>10</v>
      </c>
      <c r="H166" s="77">
        <v>0</v>
      </c>
      <c r="I166" s="77">
        <v>0</v>
      </c>
      <c r="J166" s="77">
        <v>0</v>
      </c>
      <c r="K166" s="77">
        <v>0</v>
      </c>
      <c r="L166" s="77">
        <v>64</v>
      </c>
      <c r="M166" s="77">
        <v>54</v>
      </c>
      <c r="N166" s="77">
        <v>19</v>
      </c>
      <c r="O166" s="77">
        <v>17</v>
      </c>
      <c r="P166" s="77">
        <v>2</v>
      </c>
      <c r="Q166" s="77">
        <v>22</v>
      </c>
      <c r="R166" s="77">
        <v>0</v>
      </c>
      <c r="S166" s="77">
        <v>40</v>
      </c>
      <c r="T166" s="77">
        <v>259</v>
      </c>
      <c r="U166" s="77">
        <v>0.23100000000000001</v>
      </c>
      <c r="V166" s="77">
        <v>1.19</v>
      </c>
      <c r="W166" s="77">
        <v>0</v>
      </c>
      <c r="X166" s="77">
        <v>0</v>
      </c>
      <c r="Y166" s="77">
        <v>0</v>
      </c>
      <c r="Z166" s="77">
        <v>9</v>
      </c>
      <c r="AA166" s="77">
        <v>79</v>
      </c>
      <c r="AB166" s="77">
        <v>64</v>
      </c>
      <c r="AC166" s="77">
        <v>0</v>
      </c>
      <c r="AD166" s="77">
        <v>0</v>
      </c>
      <c r="AE166" s="77">
        <v>2</v>
      </c>
      <c r="AF166" s="77">
        <v>1</v>
      </c>
      <c r="AG166" s="77">
        <v>0</v>
      </c>
      <c r="AH166" s="77">
        <v>955</v>
      </c>
      <c r="AI166" s="77">
        <v>0.5</v>
      </c>
      <c r="AJ166" s="77">
        <v>1.23</v>
      </c>
      <c r="AK166" s="77">
        <v>0.29499999999999998</v>
      </c>
      <c r="AL166" s="77">
        <v>0.30299999999999999</v>
      </c>
      <c r="AM166" s="77">
        <v>0.59799999999999998</v>
      </c>
      <c r="AN166" s="77">
        <v>5.63</v>
      </c>
      <c r="AO166" s="77">
        <v>3.09</v>
      </c>
      <c r="AP166" s="77">
        <v>7.59</v>
      </c>
      <c r="AQ166" s="77">
        <v>1.82</v>
      </c>
      <c r="AR166" s="77">
        <v>14.92</v>
      </c>
    </row>
    <row r="167" spans="1:44" ht="12.75" customHeight="1" x14ac:dyDescent="0.2">
      <c r="A167" s="42" t="s">
        <v>1134</v>
      </c>
      <c r="B167" s="77" t="s">
        <v>344</v>
      </c>
      <c r="C167" s="77">
        <v>2</v>
      </c>
      <c r="D167" s="77">
        <v>2</v>
      </c>
      <c r="E167" s="77">
        <v>6.27</v>
      </c>
      <c r="F167" s="77">
        <v>13</v>
      </c>
      <c r="G167" s="77">
        <v>5</v>
      </c>
      <c r="H167" s="77">
        <v>0</v>
      </c>
      <c r="I167" s="77">
        <v>0</v>
      </c>
      <c r="J167" s="77">
        <v>0</v>
      </c>
      <c r="K167" s="77">
        <v>0</v>
      </c>
      <c r="L167" s="77">
        <v>33</v>
      </c>
      <c r="M167" s="77">
        <v>40</v>
      </c>
      <c r="N167" s="77">
        <v>23</v>
      </c>
      <c r="O167" s="77">
        <v>23</v>
      </c>
      <c r="P167" s="77">
        <v>4</v>
      </c>
      <c r="Q167" s="77">
        <v>5</v>
      </c>
      <c r="R167" s="77">
        <v>0</v>
      </c>
      <c r="S167" s="77">
        <v>26</v>
      </c>
      <c r="T167" s="77">
        <v>146</v>
      </c>
      <c r="U167" s="77">
        <v>0.30299999999999999</v>
      </c>
      <c r="V167" s="77">
        <v>1.36</v>
      </c>
      <c r="W167" s="77">
        <v>2</v>
      </c>
      <c r="X167" s="77">
        <v>4</v>
      </c>
      <c r="Y167" s="77">
        <v>0</v>
      </c>
      <c r="Z167" s="77">
        <v>0</v>
      </c>
      <c r="AA167" s="77">
        <v>34</v>
      </c>
      <c r="AB167" s="77">
        <v>39</v>
      </c>
      <c r="AC167" s="77">
        <v>2</v>
      </c>
      <c r="AD167" s="77">
        <v>0</v>
      </c>
      <c r="AE167" s="77">
        <v>6</v>
      </c>
      <c r="AF167" s="77">
        <v>0</v>
      </c>
      <c r="AG167" s="77">
        <v>0</v>
      </c>
      <c r="AH167" s="77">
        <v>548</v>
      </c>
      <c r="AI167" s="77">
        <v>0.5</v>
      </c>
      <c r="AJ167" s="77">
        <v>0.87</v>
      </c>
      <c r="AK167" s="77">
        <v>0.33100000000000002</v>
      </c>
      <c r="AL167" s="77">
        <v>0.47</v>
      </c>
      <c r="AM167" s="77">
        <v>0.80100000000000005</v>
      </c>
      <c r="AN167" s="77">
        <v>7.09</v>
      </c>
      <c r="AO167" s="77">
        <v>1.36</v>
      </c>
      <c r="AP167" s="77">
        <v>10.91</v>
      </c>
      <c r="AQ167" s="77">
        <v>5.2</v>
      </c>
      <c r="AR167" s="77">
        <v>16.61</v>
      </c>
    </row>
    <row r="168" spans="1:44" ht="12.75" customHeight="1" x14ac:dyDescent="0.2">
      <c r="A168" s="42" t="s">
        <v>551</v>
      </c>
      <c r="B168" s="77" t="s">
        <v>344</v>
      </c>
      <c r="C168" s="77">
        <v>10</v>
      </c>
      <c r="D168" s="77">
        <v>6</v>
      </c>
      <c r="E168" s="77">
        <v>3.16</v>
      </c>
      <c r="F168" s="77">
        <v>75</v>
      </c>
      <c r="G168" s="77">
        <v>0</v>
      </c>
      <c r="H168" s="77">
        <v>0</v>
      </c>
      <c r="I168" s="77">
        <v>0</v>
      </c>
      <c r="J168" s="77">
        <v>1</v>
      </c>
      <c r="K168" s="77">
        <v>4</v>
      </c>
      <c r="L168" s="77">
        <v>57</v>
      </c>
      <c r="M168" s="77">
        <v>47</v>
      </c>
      <c r="N168" s="77">
        <v>25</v>
      </c>
      <c r="O168" s="77">
        <v>20</v>
      </c>
      <c r="P168" s="77">
        <v>4</v>
      </c>
      <c r="Q168" s="77">
        <v>22</v>
      </c>
      <c r="R168" s="77">
        <v>1</v>
      </c>
      <c r="S168" s="77">
        <v>67</v>
      </c>
      <c r="T168" s="77">
        <v>245</v>
      </c>
      <c r="U168" s="77">
        <v>0.22</v>
      </c>
      <c r="V168" s="77">
        <v>1.21</v>
      </c>
      <c r="W168" s="77">
        <v>4</v>
      </c>
      <c r="X168" s="77">
        <v>15</v>
      </c>
      <c r="Y168" s="77">
        <v>22</v>
      </c>
      <c r="Z168" s="77">
        <v>1</v>
      </c>
      <c r="AA168" s="77">
        <v>42</v>
      </c>
      <c r="AB168" s="77">
        <v>63</v>
      </c>
      <c r="AC168" s="77">
        <v>2</v>
      </c>
      <c r="AD168" s="77">
        <v>0</v>
      </c>
      <c r="AE168" s="77">
        <v>3</v>
      </c>
      <c r="AF168" s="77">
        <v>0</v>
      </c>
      <c r="AG168" s="77">
        <v>0</v>
      </c>
      <c r="AH168" s="77">
        <v>988</v>
      </c>
      <c r="AI168" s="77">
        <v>0.625</v>
      </c>
      <c r="AJ168" s="77">
        <v>0.67</v>
      </c>
      <c r="AK168" s="77">
        <v>0.30299999999999999</v>
      </c>
      <c r="AL168" s="77">
        <v>0.33200000000000002</v>
      </c>
      <c r="AM168" s="77">
        <v>0.63500000000000001</v>
      </c>
      <c r="AN168" s="77">
        <v>10.58</v>
      </c>
      <c r="AO168" s="77">
        <v>3.47</v>
      </c>
      <c r="AP168" s="77">
        <v>7.42</v>
      </c>
      <c r="AQ168" s="77">
        <v>3.05</v>
      </c>
      <c r="AR168" s="77">
        <v>17.329999999999998</v>
      </c>
    </row>
    <row r="169" spans="1:44" ht="12.75" customHeight="1" x14ac:dyDescent="0.2">
      <c r="A169" s="42" t="s">
        <v>564</v>
      </c>
      <c r="B169" s="77" t="s">
        <v>344</v>
      </c>
      <c r="C169" s="77">
        <v>3</v>
      </c>
      <c r="D169" s="77">
        <v>1</v>
      </c>
      <c r="E169" s="77">
        <v>2.14</v>
      </c>
      <c r="F169" s="77">
        <v>31</v>
      </c>
      <c r="G169" s="77">
        <v>0</v>
      </c>
      <c r="H169" s="77">
        <v>0</v>
      </c>
      <c r="I169" s="77">
        <v>0</v>
      </c>
      <c r="J169" s="77">
        <v>0</v>
      </c>
      <c r="K169" s="77">
        <v>1</v>
      </c>
      <c r="L169" s="77">
        <v>42</v>
      </c>
      <c r="M169" s="77">
        <v>41</v>
      </c>
      <c r="N169" s="77">
        <v>14</v>
      </c>
      <c r="O169" s="77">
        <v>10</v>
      </c>
      <c r="P169" s="77">
        <v>1</v>
      </c>
      <c r="Q169" s="77">
        <v>15</v>
      </c>
      <c r="R169" s="77">
        <v>4</v>
      </c>
      <c r="S169" s="77">
        <v>33</v>
      </c>
      <c r="T169" s="77">
        <v>181</v>
      </c>
      <c r="U169" s="77">
        <v>0.255</v>
      </c>
      <c r="V169" s="77">
        <v>1.33</v>
      </c>
      <c r="W169" s="77">
        <v>3</v>
      </c>
      <c r="X169" s="77">
        <v>12</v>
      </c>
      <c r="Y169" s="77">
        <v>0</v>
      </c>
      <c r="Z169" s="77">
        <v>4</v>
      </c>
      <c r="AA169" s="77">
        <v>65</v>
      </c>
      <c r="AB169" s="77">
        <v>24</v>
      </c>
      <c r="AC169" s="77">
        <v>1</v>
      </c>
      <c r="AD169" s="77">
        <v>0</v>
      </c>
      <c r="AE169" s="77">
        <v>6</v>
      </c>
      <c r="AF169" s="77">
        <v>1</v>
      </c>
      <c r="AG169" s="77">
        <v>0</v>
      </c>
      <c r="AH169" s="77">
        <v>683</v>
      </c>
      <c r="AI169" s="77">
        <v>0.75</v>
      </c>
      <c r="AJ169" s="77">
        <v>2.71</v>
      </c>
      <c r="AK169" s="77">
        <v>0.33</v>
      </c>
      <c r="AL169" s="77">
        <v>0.32300000000000001</v>
      </c>
      <c r="AM169" s="77">
        <v>0.65300000000000002</v>
      </c>
      <c r="AN169" s="77">
        <v>7.07</v>
      </c>
      <c r="AO169" s="77">
        <v>3.21</v>
      </c>
      <c r="AP169" s="77">
        <v>8.7899999999999991</v>
      </c>
      <c r="AQ169" s="77">
        <v>2.2000000000000002</v>
      </c>
      <c r="AR169" s="77">
        <v>16.260000000000002</v>
      </c>
    </row>
    <row r="170" spans="1:44" ht="12.75" customHeight="1" x14ac:dyDescent="0.2">
      <c r="A170" s="42" t="s">
        <v>556</v>
      </c>
      <c r="B170" s="77" t="s">
        <v>344</v>
      </c>
      <c r="C170" s="77">
        <v>6</v>
      </c>
      <c r="D170" s="77">
        <v>14</v>
      </c>
      <c r="E170" s="77">
        <v>4.37</v>
      </c>
      <c r="F170" s="77">
        <v>33</v>
      </c>
      <c r="G170" s="77">
        <v>33</v>
      </c>
      <c r="H170" s="77">
        <v>0</v>
      </c>
      <c r="I170" s="77">
        <v>0</v>
      </c>
      <c r="J170" s="77">
        <v>0</v>
      </c>
      <c r="K170" s="77">
        <v>0</v>
      </c>
      <c r="L170" s="77">
        <v>199.2</v>
      </c>
      <c r="M170" s="77">
        <v>223</v>
      </c>
      <c r="N170" s="77">
        <v>107</v>
      </c>
      <c r="O170" s="77">
        <v>97</v>
      </c>
      <c r="P170" s="77">
        <v>14</v>
      </c>
      <c r="Q170" s="77">
        <v>43</v>
      </c>
      <c r="R170" s="77">
        <v>5</v>
      </c>
      <c r="S170" s="77">
        <v>142</v>
      </c>
      <c r="T170" s="77">
        <v>854</v>
      </c>
      <c r="U170" s="77">
        <v>0.28199999999999997</v>
      </c>
      <c r="V170" s="77">
        <v>1.33</v>
      </c>
      <c r="W170" s="77">
        <v>7</v>
      </c>
      <c r="X170" s="77">
        <v>0</v>
      </c>
      <c r="Y170" s="77">
        <v>0</v>
      </c>
      <c r="Z170" s="77">
        <v>17</v>
      </c>
      <c r="AA170" s="77">
        <v>224</v>
      </c>
      <c r="AB170" s="77">
        <v>215</v>
      </c>
      <c r="AC170" s="77">
        <v>6</v>
      </c>
      <c r="AD170" s="77">
        <v>0</v>
      </c>
      <c r="AE170" s="77">
        <v>1</v>
      </c>
      <c r="AF170" s="77">
        <v>4</v>
      </c>
      <c r="AG170" s="77">
        <v>2</v>
      </c>
      <c r="AH170" s="77">
        <v>3198</v>
      </c>
      <c r="AI170" s="77">
        <v>0.3</v>
      </c>
      <c r="AJ170" s="77">
        <v>1.04</v>
      </c>
      <c r="AK170" s="77">
        <v>0.32300000000000001</v>
      </c>
      <c r="AL170" s="77">
        <v>0.40899999999999997</v>
      </c>
      <c r="AM170" s="77">
        <v>0.73199999999999998</v>
      </c>
      <c r="AN170" s="77">
        <v>6.4</v>
      </c>
      <c r="AO170" s="77">
        <v>1.94</v>
      </c>
      <c r="AP170" s="77">
        <v>10.050000000000001</v>
      </c>
      <c r="AQ170" s="77">
        <v>3.3</v>
      </c>
      <c r="AR170" s="77">
        <v>16.02</v>
      </c>
    </row>
    <row r="171" spans="1:44" ht="12.75" customHeight="1" x14ac:dyDescent="0.2">
      <c r="A171" s="42" t="s">
        <v>548</v>
      </c>
      <c r="B171" s="77" t="s">
        <v>344</v>
      </c>
      <c r="C171" s="77">
        <v>4</v>
      </c>
      <c r="D171" s="77">
        <v>2</v>
      </c>
      <c r="E171" s="77">
        <v>2.44</v>
      </c>
      <c r="F171" s="77">
        <v>8</v>
      </c>
      <c r="G171" s="77">
        <v>8</v>
      </c>
      <c r="H171" s="77">
        <v>0</v>
      </c>
      <c r="I171" s="77">
        <v>0</v>
      </c>
      <c r="J171" s="77">
        <v>0</v>
      </c>
      <c r="K171" s="77">
        <v>0</v>
      </c>
      <c r="L171" s="77">
        <v>51.2</v>
      </c>
      <c r="M171" s="77">
        <v>36</v>
      </c>
      <c r="N171" s="77">
        <v>19</v>
      </c>
      <c r="O171" s="77">
        <v>14</v>
      </c>
      <c r="P171" s="77">
        <v>4</v>
      </c>
      <c r="Q171" s="77">
        <v>13</v>
      </c>
      <c r="R171" s="77">
        <v>1</v>
      </c>
      <c r="S171" s="77">
        <v>70</v>
      </c>
      <c r="T171" s="77">
        <v>205</v>
      </c>
      <c r="U171" s="77">
        <v>0.188</v>
      </c>
      <c r="V171" s="77">
        <v>0.95</v>
      </c>
      <c r="W171" s="77">
        <v>0</v>
      </c>
      <c r="X171" s="77">
        <v>0</v>
      </c>
      <c r="Y171" s="77">
        <v>0</v>
      </c>
      <c r="Z171" s="77">
        <v>2</v>
      </c>
      <c r="AA171" s="77">
        <v>47</v>
      </c>
      <c r="AB171" s="77">
        <v>39</v>
      </c>
      <c r="AC171" s="77">
        <v>2</v>
      </c>
      <c r="AD171" s="77">
        <v>1</v>
      </c>
      <c r="AE171" s="77">
        <v>1</v>
      </c>
      <c r="AF171" s="77">
        <v>2</v>
      </c>
      <c r="AG171" s="77">
        <v>0</v>
      </c>
      <c r="AH171" s="77">
        <v>787</v>
      </c>
      <c r="AI171" s="77">
        <v>0.66700000000000004</v>
      </c>
      <c r="AJ171" s="77">
        <v>1.21</v>
      </c>
      <c r="AK171" s="77">
        <v>0.23899999999999999</v>
      </c>
      <c r="AL171" s="77">
        <v>0.29699999999999999</v>
      </c>
      <c r="AM171" s="77">
        <v>0.53600000000000003</v>
      </c>
      <c r="AN171" s="77">
        <v>12.19</v>
      </c>
      <c r="AO171" s="77">
        <v>2.2599999999999998</v>
      </c>
      <c r="AP171" s="77">
        <v>6.27</v>
      </c>
      <c r="AQ171" s="77">
        <v>5.38</v>
      </c>
      <c r="AR171" s="77">
        <v>15.23</v>
      </c>
    </row>
    <row r="172" spans="1:44" ht="12.75" customHeight="1" x14ac:dyDescent="0.2">
      <c r="A172" t="s">
        <v>563</v>
      </c>
      <c r="B172" s="77" t="s">
        <v>344</v>
      </c>
      <c r="C172" s="77">
        <v>0</v>
      </c>
      <c r="D172" s="77">
        <v>1</v>
      </c>
      <c r="E172" s="77">
        <v>9</v>
      </c>
      <c r="F172" s="77">
        <v>2</v>
      </c>
      <c r="G172" s="77">
        <v>1</v>
      </c>
      <c r="H172" s="77">
        <v>0</v>
      </c>
      <c r="I172" s="77">
        <v>0</v>
      </c>
      <c r="J172" s="77">
        <v>0</v>
      </c>
      <c r="K172" s="77">
        <v>0</v>
      </c>
      <c r="L172" s="77">
        <v>7</v>
      </c>
      <c r="M172" s="77">
        <v>12</v>
      </c>
      <c r="N172" s="77">
        <v>7</v>
      </c>
      <c r="O172" s="77">
        <v>7</v>
      </c>
      <c r="P172" s="77">
        <v>0</v>
      </c>
      <c r="Q172" s="77">
        <v>3</v>
      </c>
      <c r="R172" s="77">
        <v>0</v>
      </c>
      <c r="S172" s="77">
        <v>6</v>
      </c>
      <c r="T172" s="77">
        <v>35</v>
      </c>
      <c r="U172" s="77">
        <v>0.375</v>
      </c>
      <c r="V172" s="77">
        <v>2.14</v>
      </c>
      <c r="W172" s="77">
        <v>0</v>
      </c>
      <c r="X172" s="77">
        <v>0</v>
      </c>
      <c r="Y172" s="77">
        <v>0</v>
      </c>
      <c r="Z172" s="77">
        <v>1</v>
      </c>
      <c r="AA172" s="77">
        <v>8</v>
      </c>
      <c r="AB172" s="77">
        <v>6</v>
      </c>
      <c r="AC172" s="77">
        <v>1</v>
      </c>
      <c r="AD172" s="77">
        <v>0</v>
      </c>
      <c r="AE172" s="77">
        <v>1</v>
      </c>
      <c r="AF172" s="77">
        <v>0</v>
      </c>
      <c r="AG172" s="77">
        <v>0</v>
      </c>
      <c r="AH172" s="77">
        <v>140</v>
      </c>
      <c r="AI172" s="77">
        <v>0</v>
      </c>
      <c r="AJ172" s="77">
        <v>1.33</v>
      </c>
      <c r="AK172" s="77">
        <v>0.42899999999999999</v>
      </c>
      <c r="AL172" s="77">
        <v>0.5</v>
      </c>
      <c r="AM172" s="77">
        <v>0.92900000000000005</v>
      </c>
      <c r="AN172" s="77">
        <v>7.71</v>
      </c>
      <c r="AO172" s="77">
        <v>3.86</v>
      </c>
      <c r="AP172" s="77">
        <v>15.43</v>
      </c>
      <c r="AQ172" s="77">
        <v>2</v>
      </c>
      <c r="AR172" s="77">
        <v>20</v>
      </c>
    </row>
    <row r="173" spans="1:44" ht="12.75" customHeight="1" x14ac:dyDescent="0.2">
      <c r="A173" t="s">
        <v>481</v>
      </c>
      <c r="B173" s="77" t="s">
        <v>344</v>
      </c>
      <c r="C173" s="77">
        <v>0</v>
      </c>
      <c r="D173" s="77">
        <v>0</v>
      </c>
      <c r="E173" s="77">
        <v>10</v>
      </c>
      <c r="F173" s="77">
        <v>12</v>
      </c>
      <c r="G173" s="77">
        <v>0</v>
      </c>
      <c r="H173" s="77">
        <v>0</v>
      </c>
      <c r="I173" s="77">
        <v>0</v>
      </c>
      <c r="J173" s="77">
        <v>0</v>
      </c>
      <c r="K173" s="77">
        <v>2</v>
      </c>
      <c r="L173" s="77">
        <v>9</v>
      </c>
      <c r="M173" s="77">
        <v>11</v>
      </c>
      <c r="N173" s="77">
        <v>10</v>
      </c>
      <c r="O173" s="77">
        <v>10</v>
      </c>
      <c r="P173" s="77">
        <v>2</v>
      </c>
      <c r="Q173" s="77">
        <v>5</v>
      </c>
      <c r="R173" s="77">
        <v>0</v>
      </c>
      <c r="S173" s="77">
        <v>6</v>
      </c>
      <c r="T173" s="77">
        <v>41</v>
      </c>
      <c r="U173" s="77">
        <v>0.30599999999999999</v>
      </c>
      <c r="V173" s="77">
        <v>1.78</v>
      </c>
      <c r="W173" s="77">
        <v>0</v>
      </c>
      <c r="X173" s="77">
        <v>2</v>
      </c>
      <c r="Y173" s="77">
        <v>4</v>
      </c>
      <c r="Z173" s="77">
        <v>2</v>
      </c>
      <c r="AA173" s="77">
        <v>8</v>
      </c>
      <c r="AB173" s="77">
        <v>11</v>
      </c>
      <c r="AC173" s="77">
        <v>1</v>
      </c>
      <c r="AD173" s="77">
        <v>0</v>
      </c>
      <c r="AE173" s="77">
        <v>3</v>
      </c>
      <c r="AF173" s="77">
        <v>0</v>
      </c>
      <c r="AG173" s="77">
        <v>0</v>
      </c>
      <c r="AH173" s="77">
        <v>163</v>
      </c>
      <c r="AI173" s="77" t="s">
        <v>342</v>
      </c>
      <c r="AJ173" s="77">
        <v>0.73</v>
      </c>
      <c r="AK173" s="77">
        <v>0.39</v>
      </c>
      <c r="AL173" s="77">
        <v>0.58299999999999996</v>
      </c>
      <c r="AM173" s="77">
        <v>0.97399999999999998</v>
      </c>
      <c r="AN173" s="77">
        <v>6</v>
      </c>
      <c r="AO173" s="77">
        <v>5</v>
      </c>
      <c r="AP173" s="77">
        <v>11</v>
      </c>
      <c r="AQ173" s="77">
        <v>1.2</v>
      </c>
      <c r="AR173" s="77">
        <v>18.11</v>
      </c>
    </row>
    <row r="174" spans="1:44" ht="12.75" customHeight="1" x14ac:dyDescent="0.2">
      <c r="A174" s="42" t="s">
        <v>554</v>
      </c>
      <c r="B174" s="77" t="s">
        <v>344</v>
      </c>
      <c r="C174" s="77">
        <v>3</v>
      </c>
      <c r="D174" s="77">
        <v>8</v>
      </c>
      <c r="E174" s="77">
        <v>4.38</v>
      </c>
      <c r="F174" s="77">
        <v>32</v>
      </c>
      <c r="G174" s="77">
        <v>16</v>
      </c>
      <c r="H174" s="77">
        <v>0</v>
      </c>
      <c r="I174" s="77">
        <v>0</v>
      </c>
      <c r="J174" s="77">
        <v>1</v>
      </c>
      <c r="K174" s="77">
        <v>1</v>
      </c>
      <c r="L174" s="77">
        <v>111</v>
      </c>
      <c r="M174" s="77">
        <v>112</v>
      </c>
      <c r="N174" s="77">
        <v>56</v>
      </c>
      <c r="O174" s="77">
        <v>54</v>
      </c>
      <c r="P174" s="77">
        <v>10</v>
      </c>
      <c r="Q174" s="77">
        <v>39</v>
      </c>
      <c r="R174" s="77">
        <v>3</v>
      </c>
      <c r="S174" s="77">
        <v>67</v>
      </c>
      <c r="T174" s="77">
        <v>474</v>
      </c>
      <c r="U174" s="77">
        <v>0.26400000000000001</v>
      </c>
      <c r="V174" s="77">
        <v>1.36</v>
      </c>
      <c r="W174" s="77">
        <v>2</v>
      </c>
      <c r="X174" s="77">
        <v>5</v>
      </c>
      <c r="Y174" s="77">
        <v>0</v>
      </c>
      <c r="Z174" s="77">
        <v>9</v>
      </c>
      <c r="AA174" s="77">
        <v>146</v>
      </c>
      <c r="AB174" s="77">
        <v>108</v>
      </c>
      <c r="AC174" s="77">
        <v>5</v>
      </c>
      <c r="AD174" s="77">
        <v>0</v>
      </c>
      <c r="AE174" s="77">
        <v>6</v>
      </c>
      <c r="AF174" s="77">
        <v>2</v>
      </c>
      <c r="AG174" s="77">
        <v>0</v>
      </c>
      <c r="AH174" s="77">
        <v>1790</v>
      </c>
      <c r="AI174" s="77">
        <v>0.27300000000000002</v>
      </c>
      <c r="AJ174" s="77">
        <v>1.35</v>
      </c>
      <c r="AK174" s="77">
        <v>0.32700000000000001</v>
      </c>
      <c r="AL174" s="77">
        <v>0.40500000000000003</v>
      </c>
      <c r="AM174" s="77">
        <v>0.73199999999999998</v>
      </c>
      <c r="AN174" s="77">
        <v>5.43</v>
      </c>
      <c r="AO174" s="77">
        <v>3.16</v>
      </c>
      <c r="AP174" s="77">
        <v>9.08</v>
      </c>
      <c r="AQ174" s="77">
        <v>1.72</v>
      </c>
      <c r="AR174" s="77">
        <v>16.13</v>
      </c>
    </row>
    <row r="175" spans="1:44" ht="12.75" customHeight="1" x14ac:dyDescent="0.2">
      <c r="A175" s="42" t="s">
        <v>565</v>
      </c>
      <c r="B175" s="77" t="s">
        <v>344</v>
      </c>
      <c r="C175" s="77">
        <v>0</v>
      </c>
      <c r="D175" s="77">
        <v>3</v>
      </c>
      <c r="E175" s="77">
        <v>3.38</v>
      </c>
      <c r="F175" s="77">
        <v>52</v>
      </c>
      <c r="G175" s="77">
        <v>0</v>
      </c>
      <c r="H175" s="77">
        <v>0</v>
      </c>
      <c r="I175" s="77">
        <v>0</v>
      </c>
      <c r="J175" s="77">
        <v>0</v>
      </c>
      <c r="K175" s="77">
        <v>2</v>
      </c>
      <c r="L175" s="77">
        <v>56</v>
      </c>
      <c r="M175" s="77">
        <v>55</v>
      </c>
      <c r="N175" s="77">
        <v>22</v>
      </c>
      <c r="O175" s="77">
        <v>21</v>
      </c>
      <c r="P175" s="77">
        <v>4</v>
      </c>
      <c r="Q175" s="77">
        <v>12</v>
      </c>
      <c r="R175" s="77">
        <v>1</v>
      </c>
      <c r="S175" s="77">
        <v>60</v>
      </c>
      <c r="T175" s="77">
        <v>232</v>
      </c>
      <c r="U175" s="77">
        <v>0.252</v>
      </c>
      <c r="V175" s="77">
        <v>1.2</v>
      </c>
      <c r="W175" s="77">
        <v>0</v>
      </c>
      <c r="X175" s="77">
        <v>15</v>
      </c>
      <c r="Y175" s="77">
        <v>6</v>
      </c>
      <c r="Z175" s="77">
        <v>1</v>
      </c>
      <c r="AA175" s="77">
        <v>54</v>
      </c>
      <c r="AB175" s="77">
        <v>51</v>
      </c>
      <c r="AC175" s="77">
        <v>1</v>
      </c>
      <c r="AD175" s="77">
        <v>2</v>
      </c>
      <c r="AE175" s="77">
        <v>0</v>
      </c>
      <c r="AF175" s="77">
        <v>1</v>
      </c>
      <c r="AG175" s="77">
        <v>0</v>
      </c>
      <c r="AH175" s="77">
        <v>922</v>
      </c>
      <c r="AI175" s="77">
        <v>0</v>
      </c>
      <c r="AJ175" s="77">
        <v>1.06</v>
      </c>
      <c r="AK175" s="77">
        <v>0.28999999999999998</v>
      </c>
      <c r="AL175" s="77">
        <v>0.376</v>
      </c>
      <c r="AM175" s="77">
        <v>0.66600000000000004</v>
      </c>
      <c r="AN175" s="77">
        <v>9.64</v>
      </c>
      <c r="AO175" s="77">
        <v>1.93</v>
      </c>
      <c r="AP175" s="77">
        <v>8.84</v>
      </c>
      <c r="AQ175" s="77">
        <v>5</v>
      </c>
      <c r="AR175" s="77">
        <v>16.46</v>
      </c>
    </row>
    <row r="176" spans="1:44" ht="12.75" customHeight="1" x14ac:dyDescent="0.2">
      <c r="A176" t="s">
        <v>1133</v>
      </c>
      <c r="B176" s="77" t="s">
        <v>344</v>
      </c>
      <c r="C176" s="77">
        <v>0</v>
      </c>
      <c r="D176" s="77">
        <v>3</v>
      </c>
      <c r="E176" s="77">
        <v>5.83</v>
      </c>
      <c r="F176" s="77">
        <v>7</v>
      </c>
      <c r="G176" s="77">
        <v>5</v>
      </c>
      <c r="H176" s="77">
        <v>0</v>
      </c>
      <c r="I176" s="77">
        <v>0</v>
      </c>
      <c r="J176" s="77">
        <v>0</v>
      </c>
      <c r="K176" s="77">
        <v>0</v>
      </c>
      <c r="L176" s="77">
        <v>29.1</v>
      </c>
      <c r="M176" s="77">
        <v>32</v>
      </c>
      <c r="N176" s="77">
        <v>19</v>
      </c>
      <c r="O176" s="77">
        <v>19</v>
      </c>
      <c r="P176" s="77">
        <v>6</v>
      </c>
      <c r="Q176" s="77">
        <v>7</v>
      </c>
      <c r="R176" s="77">
        <v>0</v>
      </c>
      <c r="S176" s="77">
        <v>20</v>
      </c>
      <c r="T176" s="77">
        <v>126</v>
      </c>
      <c r="U176" s="77">
        <v>0.28100000000000003</v>
      </c>
      <c r="V176" s="77">
        <v>1.33</v>
      </c>
      <c r="W176" s="77">
        <v>3</v>
      </c>
      <c r="X176" s="77">
        <v>2</v>
      </c>
      <c r="Y176" s="77">
        <v>0</v>
      </c>
      <c r="Z176" s="77">
        <v>3</v>
      </c>
      <c r="AA176" s="77">
        <v>34</v>
      </c>
      <c r="AB176" s="77">
        <v>30</v>
      </c>
      <c r="AC176" s="77">
        <v>2</v>
      </c>
      <c r="AD176" s="77">
        <v>0</v>
      </c>
      <c r="AE176" s="77">
        <v>3</v>
      </c>
      <c r="AF176" s="77">
        <v>0</v>
      </c>
      <c r="AG176" s="77">
        <v>0</v>
      </c>
      <c r="AH176" s="77">
        <v>479</v>
      </c>
      <c r="AI176" s="77">
        <v>0</v>
      </c>
      <c r="AJ176" s="77">
        <v>1.1299999999999999</v>
      </c>
      <c r="AK176" s="77">
        <v>0.33900000000000002</v>
      </c>
      <c r="AL176" s="77">
        <v>0.50900000000000001</v>
      </c>
      <c r="AM176" s="77">
        <v>0.84699999999999998</v>
      </c>
      <c r="AN176" s="77">
        <v>6.14</v>
      </c>
      <c r="AO176" s="77">
        <v>2.15</v>
      </c>
      <c r="AP176" s="77">
        <v>9.82</v>
      </c>
      <c r="AQ176" s="77">
        <v>2.86</v>
      </c>
      <c r="AR176" s="77">
        <v>16.329999999999998</v>
      </c>
    </row>
    <row r="177" spans="1:44" ht="12.75" customHeight="1" x14ac:dyDescent="0.2">
      <c r="A177" s="42" t="s">
        <v>559</v>
      </c>
      <c r="B177" s="77" t="s">
        <v>344</v>
      </c>
      <c r="C177" s="77">
        <v>0</v>
      </c>
      <c r="D177" s="77">
        <v>2</v>
      </c>
      <c r="E177" s="77">
        <v>1.34</v>
      </c>
      <c r="F177" s="77">
        <v>47</v>
      </c>
      <c r="G177" s="77">
        <v>0</v>
      </c>
      <c r="H177" s="77">
        <v>0</v>
      </c>
      <c r="I177" s="77">
        <v>0</v>
      </c>
      <c r="J177" s="77">
        <v>0</v>
      </c>
      <c r="K177" s="77">
        <v>2</v>
      </c>
      <c r="L177" s="77">
        <v>40.1</v>
      </c>
      <c r="M177" s="77">
        <v>45</v>
      </c>
      <c r="N177" s="77">
        <v>11</v>
      </c>
      <c r="O177" s="77">
        <v>6</v>
      </c>
      <c r="P177" s="77">
        <v>3</v>
      </c>
      <c r="Q177" s="77">
        <v>17</v>
      </c>
      <c r="R177" s="77">
        <v>1</v>
      </c>
      <c r="S177" s="77">
        <v>38</v>
      </c>
      <c r="T177" s="77">
        <v>182</v>
      </c>
      <c r="U177" s="77">
        <v>0.28100000000000003</v>
      </c>
      <c r="V177" s="77">
        <v>1.54</v>
      </c>
      <c r="W177" s="77">
        <v>0</v>
      </c>
      <c r="X177" s="77">
        <v>12</v>
      </c>
      <c r="Y177" s="77">
        <v>3</v>
      </c>
      <c r="Z177" s="77">
        <v>4</v>
      </c>
      <c r="AA177" s="77">
        <v>44</v>
      </c>
      <c r="AB177" s="77">
        <v>38</v>
      </c>
      <c r="AC177" s="77">
        <v>2</v>
      </c>
      <c r="AD177" s="77">
        <v>0</v>
      </c>
      <c r="AE177" s="77">
        <v>4</v>
      </c>
      <c r="AF177" s="77">
        <v>1</v>
      </c>
      <c r="AG177" s="77">
        <v>0</v>
      </c>
      <c r="AH177" s="77">
        <v>714</v>
      </c>
      <c r="AI177" s="77">
        <v>0</v>
      </c>
      <c r="AJ177" s="77">
        <v>1.1599999999999999</v>
      </c>
      <c r="AK177" s="77">
        <v>0.34399999999999997</v>
      </c>
      <c r="AL177" s="77">
        <v>0.39400000000000002</v>
      </c>
      <c r="AM177" s="77">
        <v>0.73799999999999999</v>
      </c>
      <c r="AN177" s="77">
        <v>8.48</v>
      </c>
      <c r="AO177" s="77">
        <v>3.79</v>
      </c>
      <c r="AP177" s="77">
        <v>10.039999999999999</v>
      </c>
      <c r="AQ177" s="77">
        <v>2.2400000000000002</v>
      </c>
      <c r="AR177" s="77">
        <v>17.7</v>
      </c>
    </row>
    <row r="178" spans="1:44" ht="12.75" customHeight="1" x14ac:dyDescent="0.2">
      <c r="A178" s="42" t="s">
        <v>561</v>
      </c>
      <c r="B178" s="77" t="s">
        <v>344</v>
      </c>
      <c r="C178" s="77">
        <v>10</v>
      </c>
      <c r="D178" s="77">
        <v>10</v>
      </c>
      <c r="E178" s="77">
        <v>3.81</v>
      </c>
      <c r="F178" s="77">
        <v>32</v>
      </c>
      <c r="G178" s="77">
        <v>32</v>
      </c>
      <c r="H178" s="77">
        <v>0</v>
      </c>
      <c r="I178" s="77">
        <v>0</v>
      </c>
      <c r="J178" s="77">
        <v>0</v>
      </c>
      <c r="K178" s="77">
        <v>0</v>
      </c>
      <c r="L178" s="77">
        <v>191.1</v>
      </c>
      <c r="M178" s="77">
        <v>177</v>
      </c>
      <c r="N178" s="77">
        <v>84</v>
      </c>
      <c r="O178" s="77">
        <v>81</v>
      </c>
      <c r="P178" s="77">
        <v>16</v>
      </c>
      <c r="Q178" s="77">
        <v>71</v>
      </c>
      <c r="R178" s="77">
        <v>0</v>
      </c>
      <c r="S178" s="77">
        <v>153</v>
      </c>
      <c r="T178" s="77">
        <v>803</v>
      </c>
      <c r="U178" s="77">
        <v>0.248</v>
      </c>
      <c r="V178" s="77">
        <v>1.3</v>
      </c>
      <c r="W178" s="77">
        <v>7</v>
      </c>
      <c r="X178" s="77">
        <v>0</v>
      </c>
      <c r="Y178" s="77">
        <v>0</v>
      </c>
      <c r="Z178" s="77">
        <v>21</v>
      </c>
      <c r="AA178" s="77">
        <v>185</v>
      </c>
      <c r="AB178" s="77">
        <v>210</v>
      </c>
      <c r="AC178" s="77">
        <v>4</v>
      </c>
      <c r="AD178" s="77">
        <v>0</v>
      </c>
      <c r="AE178" s="77">
        <v>13</v>
      </c>
      <c r="AF178" s="77">
        <v>6</v>
      </c>
      <c r="AG178" s="77">
        <v>0</v>
      </c>
      <c r="AH178" s="77">
        <v>2941</v>
      </c>
      <c r="AI178" s="77">
        <v>0.5</v>
      </c>
      <c r="AJ178" s="77">
        <v>0.88</v>
      </c>
      <c r="AK178" s="77">
        <v>0.32</v>
      </c>
      <c r="AL178" s="77">
        <v>0.371</v>
      </c>
      <c r="AM178" s="77">
        <v>0.69099999999999995</v>
      </c>
      <c r="AN178" s="77">
        <v>7.2</v>
      </c>
      <c r="AO178" s="77">
        <v>3.34</v>
      </c>
      <c r="AP178" s="77">
        <v>8.33</v>
      </c>
      <c r="AQ178" s="77">
        <v>2.15</v>
      </c>
      <c r="AR178" s="77">
        <v>15.37</v>
      </c>
    </row>
    <row r="179" spans="1:44" ht="12.75" customHeight="1" x14ac:dyDescent="0.2">
      <c r="A179" t="s">
        <v>492</v>
      </c>
      <c r="B179" s="77" t="s">
        <v>344</v>
      </c>
      <c r="C179" s="77">
        <v>0</v>
      </c>
      <c r="D179" s="77">
        <v>3</v>
      </c>
      <c r="E179" s="77">
        <v>8.1</v>
      </c>
      <c r="F179" s="77">
        <v>15</v>
      </c>
      <c r="G179" s="77">
        <v>0</v>
      </c>
      <c r="H179" s="77">
        <v>0</v>
      </c>
      <c r="I179" s="77">
        <v>0</v>
      </c>
      <c r="J179" s="77">
        <v>0</v>
      </c>
      <c r="K179" s="77">
        <v>1</v>
      </c>
      <c r="L179" s="77">
        <v>13.1</v>
      </c>
      <c r="M179" s="77">
        <v>16</v>
      </c>
      <c r="N179" s="77">
        <v>12</v>
      </c>
      <c r="O179" s="77">
        <v>12</v>
      </c>
      <c r="P179" s="77">
        <v>3</v>
      </c>
      <c r="Q179" s="77">
        <v>10</v>
      </c>
      <c r="R179" s="77">
        <v>2</v>
      </c>
      <c r="S179" s="77">
        <v>14</v>
      </c>
      <c r="T179" s="77">
        <v>66</v>
      </c>
      <c r="U179" s="77">
        <v>0.29099999999999998</v>
      </c>
      <c r="V179" s="77">
        <v>1.95</v>
      </c>
      <c r="W179" s="77">
        <v>1</v>
      </c>
      <c r="X179" s="77">
        <v>6</v>
      </c>
      <c r="Y179" s="77">
        <v>1</v>
      </c>
      <c r="Z179" s="77">
        <v>1</v>
      </c>
      <c r="AA179" s="77">
        <v>12</v>
      </c>
      <c r="AB179" s="77">
        <v>13</v>
      </c>
      <c r="AC179" s="77">
        <v>2</v>
      </c>
      <c r="AD179" s="77">
        <v>0</v>
      </c>
      <c r="AE179" s="77">
        <v>8</v>
      </c>
      <c r="AF179" s="77">
        <v>0</v>
      </c>
      <c r="AG179" s="77">
        <v>0</v>
      </c>
      <c r="AH179" s="77">
        <v>269</v>
      </c>
      <c r="AI179" s="77">
        <v>0</v>
      </c>
      <c r="AJ179" s="77">
        <v>0.92</v>
      </c>
      <c r="AK179" s="77">
        <v>0.40899999999999997</v>
      </c>
      <c r="AL179" s="77">
        <v>0.49099999999999999</v>
      </c>
      <c r="AM179" s="77">
        <v>0.9</v>
      </c>
      <c r="AN179" s="77">
        <v>9.4499999999999993</v>
      </c>
      <c r="AO179" s="77">
        <v>6.75</v>
      </c>
      <c r="AP179" s="77">
        <v>10.8</v>
      </c>
      <c r="AQ179" s="77">
        <v>1.4</v>
      </c>
      <c r="AR179" s="77">
        <v>20.18</v>
      </c>
    </row>
    <row r="180" spans="1:44" ht="12.75" customHeight="1" x14ac:dyDescent="0.2">
      <c r="A180" s="42" t="s">
        <v>628</v>
      </c>
      <c r="B180" s="77" t="s">
        <v>344</v>
      </c>
      <c r="C180" s="77">
        <v>4</v>
      </c>
      <c r="D180" s="77">
        <v>1</v>
      </c>
      <c r="E180" s="77">
        <v>0.66</v>
      </c>
      <c r="F180" s="77">
        <v>39</v>
      </c>
      <c r="G180" s="77">
        <v>0</v>
      </c>
      <c r="H180" s="77">
        <v>0</v>
      </c>
      <c r="I180" s="77">
        <v>0</v>
      </c>
      <c r="J180" s="77">
        <v>0</v>
      </c>
      <c r="K180" s="77">
        <v>4</v>
      </c>
      <c r="L180" s="77">
        <v>40.200000000000003</v>
      </c>
      <c r="M180" s="77">
        <v>33</v>
      </c>
      <c r="N180" s="77">
        <v>6</v>
      </c>
      <c r="O180" s="77">
        <v>3</v>
      </c>
      <c r="P180" s="77">
        <v>2</v>
      </c>
      <c r="Q180" s="77">
        <v>12</v>
      </c>
      <c r="R180" s="77">
        <v>3</v>
      </c>
      <c r="S180" s="77">
        <v>36</v>
      </c>
      <c r="T180" s="77">
        <v>169</v>
      </c>
      <c r="U180" s="77">
        <v>0.221</v>
      </c>
      <c r="V180" s="77">
        <v>1.1100000000000001</v>
      </c>
      <c r="W180" s="77">
        <v>2</v>
      </c>
      <c r="X180" s="77">
        <v>3</v>
      </c>
      <c r="Y180" s="77">
        <v>13</v>
      </c>
      <c r="Z180" s="77">
        <v>2</v>
      </c>
      <c r="AA180" s="77">
        <v>55</v>
      </c>
      <c r="AB180" s="77">
        <v>31</v>
      </c>
      <c r="AC180" s="77">
        <v>5</v>
      </c>
      <c r="AD180" s="77">
        <v>0</v>
      </c>
      <c r="AE180" s="77">
        <v>1</v>
      </c>
      <c r="AF180" s="77">
        <v>0</v>
      </c>
      <c r="AG180" s="77">
        <v>0</v>
      </c>
      <c r="AH180" s="77">
        <v>582</v>
      </c>
      <c r="AI180" s="77">
        <v>0.8</v>
      </c>
      <c r="AJ180" s="77">
        <v>1.77</v>
      </c>
      <c r="AK180" s="77">
        <v>0.28699999999999998</v>
      </c>
      <c r="AL180" s="77">
        <v>0.309</v>
      </c>
      <c r="AM180" s="77">
        <v>0.59499999999999997</v>
      </c>
      <c r="AN180" s="77">
        <v>7.97</v>
      </c>
      <c r="AO180" s="77">
        <v>2.66</v>
      </c>
      <c r="AP180" s="77">
        <v>7.3</v>
      </c>
      <c r="AQ180" s="77">
        <v>3</v>
      </c>
      <c r="AR180" s="77">
        <v>14.31</v>
      </c>
    </row>
    <row r="181" spans="1:44" ht="12.75" customHeight="1" x14ac:dyDescent="0.2">
      <c r="A181" t="s">
        <v>1135</v>
      </c>
      <c r="B181" s="77" t="s">
        <v>344</v>
      </c>
      <c r="C181" s="77">
        <v>2</v>
      </c>
      <c r="D181" s="77">
        <v>1</v>
      </c>
      <c r="E181" s="77">
        <v>6.58</v>
      </c>
      <c r="F181" s="77">
        <v>8</v>
      </c>
      <c r="G181" s="77">
        <v>4</v>
      </c>
      <c r="H181" s="77">
        <v>0</v>
      </c>
      <c r="I181" s="77">
        <v>0</v>
      </c>
      <c r="J181" s="77">
        <v>0</v>
      </c>
      <c r="K181" s="77">
        <v>0</v>
      </c>
      <c r="L181" s="77">
        <v>26</v>
      </c>
      <c r="M181" s="77">
        <v>34</v>
      </c>
      <c r="N181" s="77">
        <v>20</v>
      </c>
      <c r="O181" s="77">
        <v>19</v>
      </c>
      <c r="P181" s="77">
        <v>3</v>
      </c>
      <c r="Q181" s="77">
        <v>13</v>
      </c>
      <c r="R181" s="77">
        <v>0</v>
      </c>
      <c r="S181" s="77">
        <v>13</v>
      </c>
      <c r="T181" s="77">
        <v>120</v>
      </c>
      <c r="U181" s="77">
        <v>0.32700000000000001</v>
      </c>
      <c r="V181" s="77">
        <v>1.81</v>
      </c>
      <c r="W181" s="77">
        <v>1</v>
      </c>
      <c r="X181" s="77">
        <v>1</v>
      </c>
      <c r="Y181" s="77">
        <v>0</v>
      </c>
      <c r="Z181" s="77">
        <v>5</v>
      </c>
      <c r="AA181" s="77">
        <v>37</v>
      </c>
      <c r="AB181" s="77">
        <v>22</v>
      </c>
      <c r="AC181" s="77">
        <v>2</v>
      </c>
      <c r="AD181" s="77">
        <v>0</v>
      </c>
      <c r="AE181" s="77">
        <v>5</v>
      </c>
      <c r="AF181" s="77">
        <v>0</v>
      </c>
      <c r="AG181" s="77">
        <v>0</v>
      </c>
      <c r="AH181" s="77">
        <v>448</v>
      </c>
      <c r="AI181" s="77">
        <v>0.66700000000000004</v>
      </c>
      <c r="AJ181" s="77">
        <v>1.68</v>
      </c>
      <c r="AK181" s="77">
        <v>0.40699999999999997</v>
      </c>
      <c r="AL181" s="77">
        <v>0.52900000000000003</v>
      </c>
      <c r="AM181" s="77">
        <v>0.93600000000000005</v>
      </c>
      <c r="AN181" s="77">
        <v>4.5</v>
      </c>
      <c r="AO181" s="77">
        <v>4.5</v>
      </c>
      <c r="AP181" s="77">
        <v>11.77</v>
      </c>
      <c r="AQ181" s="77">
        <v>1</v>
      </c>
      <c r="AR181" s="77">
        <v>17.23</v>
      </c>
    </row>
    <row r="182" spans="1:44" ht="12.75" customHeight="1" x14ac:dyDescent="0.2">
      <c r="A182" s="42" t="s">
        <v>555</v>
      </c>
      <c r="B182" s="77" t="s">
        <v>344</v>
      </c>
      <c r="C182" s="77">
        <v>7</v>
      </c>
      <c r="D182" s="77">
        <v>0</v>
      </c>
      <c r="E182" s="77">
        <v>2.11</v>
      </c>
      <c r="F182" s="77">
        <v>68</v>
      </c>
      <c r="G182" s="77">
        <v>0</v>
      </c>
      <c r="H182" s="77">
        <v>0</v>
      </c>
      <c r="I182" s="77">
        <v>0</v>
      </c>
      <c r="J182" s="77">
        <v>0</v>
      </c>
      <c r="K182" s="77">
        <v>3</v>
      </c>
      <c r="L182" s="77">
        <v>64</v>
      </c>
      <c r="M182" s="77">
        <v>36</v>
      </c>
      <c r="N182" s="77">
        <v>16</v>
      </c>
      <c r="O182" s="77">
        <v>15</v>
      </c>
      <c r="P182" s="77">
        <v>1</v>
      </c>
      <c r="Q182" s="77">
        <v>43</v>
      </c>
      <c r="R182" s="77">
        <v>7</v>
      </c>
      <c r="S182" s="77">
        <v>73</v>
      </c>
      <c r="T182" s="77">
        <v>270</v>
      </c>
      <c r="U182" s="77">
        <v>0.16400000000000001</v>
      </c>
      <c r="V182" s="77">
        <v>1.23</v>
      </c>
      <c r="W182" s="77">
        <v>3</v>
      </c>
      <c r="X182" s="77">
        <v>12</v>
      </c>
      <c r="Y182" s="77">
        <v>20</v>
      </c>
      <c r="Z182" s="77">
        <v>5</v>
      </c>
      <c r="AA182" s="77">
        <v>53</v>
      </c>
      <c r="AB182" s="77">
        <v>62</v>
      </c>
      <c r="AC182" s="77">
        <v>7</v>
      </c>
      <c r="AD182" s="77">
        <v>0</v>
      </c>
      <c r="AE182" s="77">
        <v>7</v>
      </c>
      <c r="AF182" s="77">
        <v>3</v>
      </c>
      <c r="AG182" s="77">
        <v>0</v>
      </c>
      <c r="AH182" s="77">
        <v>1097</v>
      </c>
      <c r="AI182" s="77">
        <v>1</v>
      </c>
      <c r="AJ182" s="77">
        <v>0.85</v>
      </c>
      <c r="AK182" s="77">
        <v>0.307</v>
      </c>
      <c r="AL182" s="77">
        <v>0.23599999999999999</v>
      </c>
      <c r="AM182" s="77">
        <v>0.54300000000000004</v>
      </c>
      <c r="AN182" s="77">
        <v>10.27</v>
      </c>
      <c r="AO182" s="77">
        <v>6.05</v>
      </c>
      <c r="AP182" s="77">
        <v>5.0599999999999996</v>
      </c>
      <c r="AQ182" s="77">
        <v>1.7</v>
      </c>
      <c r="AR182" s="77">
        <v>17.14</v>
      </c>
    </row>
    <row r="183" spans="1:44" ht="12.75" customHeight="1" x14ac:dyDescent="0.2">
      <c r="A183" t="s">
        <v>488</v>
      </c>
      <c r="B183" s="77" t="s">
        <v>344</v>
      </c>
      <c r="C183" s="77">
        <v>0</v>
      </c>
      <c r="D183" s="77">
        <v>0</v>
      </c>
      <c r="E183" s="77">
        <v>10.8</v>
      </c>
      <c r="F183" s="77">
        <v>2</v>
      </c>
      <c r="G183" s="77">
        <v>0</v>
      </c>
      <c r="H183" s="77">
        <v>0</v>
      </c>
      <c r="I183" s="77">
        <v>0</v>
      </c>
      <c r="J183" s="77">
        <v>0</v>
      </c>
      <c r="K183" s="77">
        <v>0</v>
      </c>
      <c r="L183" s="77">
        <v>1.2</v>
      </c>
      <c r="M183" s="77">
        <v>2</v>
      </c>
      <c r="N183" s="77">
        <v>2</v>
      </c>
      <c r="O183" s="77">
        <v>2</v>
      </c>
      <c r="P183" s="77">
        <v>0</v>
      </c>
      <c r="Q183" s="77">
        <v>5</v>
      </c>
      <c r="R183" s="77">
        <v>0</v>
      </c>
      <c r="S183" s="77">
        <v>1</v>
      </c>
      <c r="T183" s="77">
        <v>11</v>
      </c>
      <c r="U183" s="77">
        <v>0.33300000000000002</v>
      </c>
      <c r="V183" s="77">
        <v>4.2</v>
      </c>
      <c r="W183" s="77">
        <v>0</v>
      </c>
      <c r="X183" s="77">
        <v>0</v>
      </c>
      <c r="Y183" s="77">
        <v>0</v>
      </c>
      <c r="Z183" s="77">
        <v>0</v>
      </c>
      <c r="AA183" s="77">
        <v>1</v>
      </c>
      <c r="AB183" s="77">
        <v>2</v>
      </c>
      <c r="AC183" s="77">
        <v>0</v>
      </c>
      <c r="AD183" s="77">
        <v>0</v>
      </c>
      <c r="AE183" s="77">
        <v>2</v>
      </c>
      <c r="AF183" s="77">
        <v>1</v>
      </c>
      <c r="AG183" s="77">
        <v>0</v>
      </c>
      <c r="AH183" s="77">
        <v>57</v>
      </c>
      <c r="AI183" s="77" t="s">
        <v>342</v>
      </c>
      <c r="AJ183" s="77">
        <v>0.5</v>
      </c>
      <c r="AK183" s="77">
        <v>0.63600000000000001</v>
      </c>
      <c r="AL183" s="77">
        <v>0.5</v>
      </c>
      <c r="AM183" s="77">
        <v>1.1359999999999999</v>
      </c>
      <c r="AN183" s="77">
        <v>5.4</v>
      </c>
      <c r="AO183" s="77">
        <v>27</v>
      </c>
      <c r="AP183" s="77">
        <v>10.8</v>
      </c>
      <c r="AQ183" s="77">
        <v>0.2</v>
      </c>
      <c r="AR183" s="77">
        <v>34.200000000000003</v>
      </c>
    </row>
    <row r="184" spans="1:44" ht="12.75" customHeight="1" x14ac:dyDescent="0.2">
      <c r="A184" s="42" t="s">
        <v>560</v>
      </c>
      <c r="B184" s="77" t="s">
        <v>344</v>
      </c>
      <c r="C184" s="77">
        <v>1</v>
      </c>
      <c r="D184" s="77">
        <v>1</v>
      </c>
      <c r="E184" s="77">
        <v>5.3</v>
      </c>
      <c r="F184" s="77">
        <v>17</v>
      </c>
      <c r="G184" s="77">
        <v>2</v>
      </c>
      <c r="H184" s="77">
        <v>0</v>
      </c>
      <c r="I184" s="77">
        <v>0</v>
      </c>
      <c r="J184" s="77">
        <v>0</v>
      </c>
      <c r="K184" s="77">
        <v>0</v>
      </c>
      <c r="L184" s="77">
        <v>37.1</v>
      </c>
      <c r="M184" s="77">
        <v>53</v>
      </c>
      <c r="N184" s="77">
        <v>23</v>
      </c>
      <c r="O184" s="77">
        <v>22</v>
      </c>
      <c r="P184" s="77">
        <v>3</v>
      </c>
      <c r="Q184" s="77">
        <v>9</v>
      </c>
      <c r="R184" s="77">
        <v>1</v>
      </c>
      <c r="S184" s="77">
        <v>24</v>
      </c>
      <c r="T184" s="77">
        <v>169</v>
      </c>
      <c r="U184" s="77">
        <v>0.35299999999999998</v>
      </c>
      <c r="V184" s="77">
        <v>1.66</v>
      </c>
      <c r="W184" s="77">
        <v>2</v>
      </c>
      <c r="X184" s="77">
        <v>4</v>
      </c>
      <c r="Y184" s="77">
        <v>0</v>
      </c>
      <c r="Z184" s="77">
        <v>5</v>
      </c>
      <c r="AA184" s="77">
        <v>41</v>
      </c>
      <c r="AB184" s="77">
        <v>40</v>
      </c>
      <c r="AC184" s="77">
        <v>0</v>
      </c>
      <c r="AD184" s="77">
        <v>0</v>
      </c>
      <c r="AE184" s="77">
        <v>2</v>
      </c>
      <c r="AF184" s="77">
        <v>1</v>
      </c>
      <c r="AG184" s="77">
        <v>0</v>
      </c>
      <c r="AH184" s="77">
        <v>591</v>
      </c>
      <c r="AI184" s="77">
        <v>0.5</v>
      </c>
      <c r="AJ184" s="77">
        <v>1.03</v>
      </c>
      <c r="AK184" s="77">
        <v>0.38800000000000001</v>
      </c>
      <c r="AL184" s="77">
        <v>0.52</v>
      </c>
      <c r="AM184" s="77">
        <v>0.90800000000000003</v>
      </c>
      <c r="AN184" s="77">
        <v>5.79</v>
      </c>
      <c r="AO184" s="77">
        <v>2.17</v>
      </c>
      <c r="AP184" s="77">
        <v>12.78</v>
      </c>
      <c r="AQ184" s="77">
        <v>2.67</v>
      </c>
      <c r="AR184" s="77">
        <v>15.83</v>
      </c>
    </row>
    <row r="185" spans="1:44" ht="12.75" customHeight="1" x14ac:dyDescent="0.2">
      <c r="A185" t="s">
        <v>558</v>
      </c>
      <c r="B185" s="77" t="s">
        <v>344</v>
      </c>
      <c r="C185" s="77">
        <v>4</v>
      </c>
      <c r="D185" s="77">
        <v>7</v>
      </c>
      <c r="E185" s="77">
        <v>5.97</v>
      </c>
      <c r="F185" s="77">
        <v>20</v>
      </c>
      <c r="G185" s="77">
        <v>12</v>
      </c>
      <c r="H185" s="77">
        <v>0</v>
      </c>
      <c r="I185" s="77">
        <v>0</v>
      </c>
      <c r="J185" s="77">
        <v>0</v>
      </c>
      <c r="K185" s="77">
        <v>0</v>
      </c>
      <c r="L185" s="77">
        <v>78.099999999999994</v>
      </c>
      <c r="M185" s="77">
        <v>106</v>
      </c>
      <c r="N185" s="77">
        <v>54</v>
      </c>
      <c r="O185" s="77">
        <v>52</v>
      </c>
      <c r="P185" s="77">
        <v>8</v>
      </c>
      <c r="Q185" s="77">
        <v>23</v>
      </c>
      <c r="R185" s="77">
        <v>1</v>
      </c>
      <c r="S185" s="77">
        <v>54</v>
      </c>
      <c r="T185" s="77">
        <v>352</v>
      </c>
      <c r="U185" s="77">
        <v>0.32800000000000001</v>
      </c>
      <c r="V185" s="77">
        <v>1.65</v>
      </c>
      <c r="W185" s="77">
        <v>1</v>
      </c>
      <c r="X185" s="77">
        <v>4</v>
      </c>
      <c r="Y185" s="77">
        <v>0</v>
      </c>
      <c r="Z185" s="77">
        <v>9</v>
      </c>
      <c r="AA185" s="77">
        <v>97</v>
      </c>
      <c r="AB185" s="77">
        <v>71</v>
      </c>
      <c r="AC185" s="77">
        <v>3</v>
      </c>
      <c r="AD185" s="77">
        <v>1</v>
      </c>
      <c r="AE185" s="77">
        <v>14</v>
      </c>
      <c r="AF185" s="77">
        <v>1</v>
      </c>
      <c r="AG185" s="77">
        <v>1</v>
      </c>
      <c r="AH185" s="77">
        <v>1251</v>
      </c>
      <c r="AI185" s="77">
        <v>0.36399999999999999</v>
      </c>
      <c r="AJ185" s="77">
        <v>1.37</v>
      </c>
      <c r="AK185" s="77">
        <v>0.371</v>
      </c>
      <c r="AL185" s="77">
        <v>0.48</v>
      </c>
      <c r="AM185" s="77">
        <v>0.85099999999999998</v>
      </c>
      <c r="AN185" s="77">
        <v>6.2</v>
      </c>
      <c r="AO185" s="77">
        <v>2.64</v>
      </c>
      <c r="AP185" s="77">
        <v>12.18</v>
      </c>
      <c r="AQ185" s="77">
        <v>2.35</v>
      </c>
      <c r="AR185" s="77">
        <v>15.97</v>
      </c>
    </row>
    <row r="186" spans="1:44" ht="12.75" customHeight="1" x14ac:dyDescent="0.2">
      <c r="A186" t="s">
        <v>939</v>
      </c>
      <c r="B186" s="77" t="s">
        <v>344</v>
      </c>
      <c r="C186" s="77">
        <v>1</v>
      </c>
      <c r="D186" s="77">
        <v>3</v>
      </c>
      <c r="E186" s="77">
        <v>5.26</v>
      </c>
      <c r="F186" s="77">
        <v>6</v>
      </c>
      <c r="G186" s="77">
        <v>4</v>
      </c>
      <c r="H186" s="77">
        <v>0</v>
      </c>
      <c r="I186" s="77">
        <v>0</v>
      </c>
      <c r="J186" s="77">
        <v>1</v>
      </c>
      <c r="K186" s="77">
        <v>1</v>
      </c>
      <c r="L186" s="77">
        <v>25.2</v>
      </c>
      <c r="M186" s="77">
        <v>33</v>
      </c>
      <c r="N186" s="77">
        <v>17</v>
      </c>
      <c r="O186" s="77">
        <v>15</v>
      </c>
      <c r="P186" s="77">
        <v>4</v>
      </c>
      <c r="Q186" s="77">
        <v>6</v>
      </c>
      <c r="R186" s="77">
        <v>0</v>
      </c>
      <c r="S186" s="77">
        <v>19</v>
      </c>
      <c r="T186" s="77">
        <v>113</v>
      </c>
      <c r="U186" s="77">
        <v>0.311</v>
      </c>
      <c r="V186" s="77">
        <v>1.52</v>
      </c>
      <c r="W186" s="77">
        <v>0</v>
      </c>
      <c r="X186" s="77">
        <v>1</v>
      </c>
      <c r="Y186" s="77">
        <v>0</v>
      </c>
      <c r="Z186" s="77">
        <v>2</v>
      </c>
      <c r="AA186" s="77">
        <v>25</v>
      </c>
      <c r="AB186" s="77">
        <v>30</v>
      </c>
      <c r="AC186" s="77">
        <v>1</v>
      </c>
      <c r="AD186" s="77">
        <v>0</v>
      </c>
      <c r="AE186" s="77">
        <v>1</v>
      </c>
      <c r="AF186" s="77">
        <v>1</v>
      </c>
      <c r="AG186" s="77">
        <v>1</v>
      </c>
      <c r="AH186" s="77">
        <v>430</v>
      </c>
      <c r="AI186" s="77">
        <v>0.25</v>
      </c>
      <c r="AJ186" s="77">
        <v>0.83</v>
      </c>
      <c r="AK186" s="77">
        <v>0.34799999999999998</v>
      </c>
      <c r="AL186" s="77">
        <v>0.52800000000000002</v>
      </c>
      <c r="AM186" s="77">
        <v>0.877</v>
      </c>
      <c r="AN186" s="77">
        <v>6.66</v>
      </c>
      <c r="AO186" s="77">
        <v>2.1</v>
      </c>
      <c r="AP186" s="77">
        <v>11.57</v>
      </c>
      <c r="AQ186" s="77">
        <v>3.17</v>
      </c>
      <c r="AR186" s="77">
        <v>16.75</v>
      </c>
    </row>
    <row r="187" spans="1:44" ht="12.75" customHeight="1" x14ac:dyDescent="0.2">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row>
    <row r="188" spans="1:44" ht="12.75" customHeight="1" x14ac:dyDescent="0.2">
      <c r="A188" s="185" t="s">
        <v>151</v>
      </c>
      <c r="B188" s="185" t="s">
        <v>245</v>
      </c>
      <c r="C188" s="185" t="s">
        <v>301</v>
      </c>
      <c r="D188" s="185" t="s">
        <v>302</v>
      </c>
      <c r="E188" s="185" t="s">
        <v>152</v>
      </c>
      <c r="F188" s="185" t="s">
        <v>303</v>
      </c>
      <c r="G188" s="185" t="s">
        <v>304</v>
      </c>
      <c r="H188" s="185" t="s">
        <v>316</v>
      </c>
      <c r="I188" s="185" t="s">
        <v>317</v>
      </c>
      <c r="J188" s="185" t="s">
        <v>305</v>
      </c>
      <c r="K188" s="185" t="s">
        <v>306</v>
      </c>
      <c r="L188" s="185" t="s">
        <v>307</v>
      </c>
      <c r="M188" s="185" t="s">
        <v>308</v>
      </c>
      <c r="N188" s="185" t="s">
        <v>309</v>
      </c>
      <c r="O188" s="185" t="s">
        <v>310</v>
      </c>
      <c r="P188" s="185" t="s">
        <v>311</v>
      </c>
      <c r="Q188" s="185" t="s">
        <v>312</v>
      </c>
      <c r="R188" s="185" t="s">
        <v>319</v>
      </c>
      <c r="S188" s="185" t="s">
        <v>313</v>
      </c>
      <c r="T188" s="185" t="s">
        <v>330</v>
      </c>
      <c r="U188" s="185" t="s">
        <v>314</v>
      </c>
      <c r="V188" s="185" t="s">
        <v>315</v>
      </c>
      <c r="W188" s="185" t="s">
        <v>318</v>
      </c>
      <c r="X188" s="185" t="s">
        <v>320</v>
      </c>
      <c r="Y188" s="185" t="s">
        <v>321</v>
      </c>
      <c r="Z188" s="185" t="s">
        <v>322</v>
      </c>
      <c r="AA188" s="185" t="s">
        <v>323</v>
      </c>
      <c r="AB188" s="185" t="s">
        <v>324</v>
      </c>
      <c r="AC188" s="185" t="s">
        <v>325</v>
      </c>
      <c r="AD188" s="185" t="s">
        <v>326</v>
      </c>
      <c r="AE188" s="185" t="s">
        <v>327</v>
      </c>
      <c r="AF188" s="185" t="s">
        <v>328</v>
      </c>
      <c r="AG188" s="185" t="s">
        <v>329</v>
      </c>
      <c r="AH188" s="185" t="s">
        <v>331</v>
      </c>
      <c r="AI188" s="185" t="s">
        <v>332</v>
      </c>
      <c r="AJ188" s="185" t="s">
        <v>333</v>
      </c>
      <c r="AK188" s="185" t="s">
        <v>334</v>
      </c>
      <c r="AL188" s="185" t="s">
        <v>1097</v>
      </c>
      <c r="AM188" s="185" t="s">
        <v>336</v>
      </c>
      <c r="AN188" s="185" t="s">
        <v>337</v>
      </c>
      <c r="AO188" s="185" t="s">
        <v>338</v>
      </c>
      <c r="AP188" s="185" t="s">
        <v>339</v>
      </c>
      <c r="AQ188" s="185" t="s">
        <v>340</v>
      </c>
      <c r="AR188" s="185" t="s">
        <v>341</v>
      </c>
    </row>
    <row r="189" spans="1:44" ht="12.75" customHeight="1" x14ac:dyDescent="0.2">
      <c r="A189" s="42" t="s">
        <v>510</v>
      </c>
      <c r="B189" s="77" t="s">
        <v>254</v>
      </c>
      <c r="C189" s="77">
        <v>0</v>
      </c>
      <c r="D189" s="77">
        <v>1</v>
      </c>
      <c r="E189" s="77">
        <v>4.3499999999999996</v>
      </c>
      <c r="F189" s="77">
        <v>11</v>
      </c>
      <c r="G189" s="77">
        <v>0</v>
      </c>
      <c r="H189" s="77">
        <v>0</v>
      </c>
      <c r="I189" s="77">
        <v>0</v>
      </c>
      <c r="J189" s="77">
        <v>0</v>
      </c>
      <c r="K189" s="77">
        <v>2</v>
      </c>
      <c r="L189" s="77">
        <v>10.1</v>
      </c>
      <c r="M189" s="77">
        <v>9</v>
      </c>
      <c r="N189" s="77">
        <v>5</v>
      </c>
      <c r="O189" s="77">
        <v>5</v>
      </c>
      <c r="P189" s="77">
        <v>1</v>
      </c>
      <c r="Q189" s="77">
        <v>2</v>
      </c>
      <c r="R189" s="77">
        <v>0</v>
      </c>
      <c r="S189" s="77">
        <v>12</v>
      </c>
      <c r="T189" s="77">
        <v>42</v>
      </c>
      <c r="U189" s="77">
        <v>0.22500000000000001</v>
      </c>
      <c r="V189" s="77">
        <v>1.06</v>
      </c>
      <c r="W189" s="77">
        <v>0</v>
      </c>
      <c r="X189" s="77">
        <v>2</v>
      </c>
      <c r="Y189" s="77">
        <v>2</v>
      </c>
      <c r="Z189" s="77">
        <v>0</v>
      </c>
      <c r="AA189" s="77">
        <v>10</v>
      </c>
      <c r="AB189" s="77">
        <v>9</v>
      </c>
      <c r="AC189" s="77">
        <v>0</v>
      </c>
      <c r="AD189" s="77">
        <v>0</v>
      </c>
      <c r="AE189" s="77">
        <v>0</v>
      </c>
      <c r="AF189" s="77">
        <v>0</v>
      </c>
      <c r="AG189" s="77">
        <v>0</v>
      </c>
      <c r="AH189" s="77">
        <v>157</v>
      </c>
      <c r="AI189" s="77">
        <v>0</v>
      </c>
      <c r="AJ189" s="77">
        <v>1.1100000000000001</v>
      </c>
      <c r="AK189" s="77">
        <v>0.26200000000000001</v>
      </c>
      <c r="AL189" s="77">
        <v>0.32500000000000001</v>
      </c>
      <c r="AM189" s="77">
        <v>0.58699999999999997</v>
      </c>
      <c r="AN189" s="77">
        <v>10.45</v>
      </c>
      <c r="AO189" s="77">
        <v>1.74</v>
      </c>
      <c r="AP189" s="77">
        <v>7.84</v>
      </c>
      <c r="AQ189" s="77">
        <v>6</v>
      </c>
      <c r="AR189" s="77">
        <v>15.19</v>
      </c>
    </row>
    <row r="190" spans="1:44" ht="12.75" customHeight="1" x14ac:dyDescent="0.2">
      <c r="A190" s="42" t="s">
        <v>495</v>
      </c>
      <c r="B190" s="77" t="s">
        <v>254</v>
      </c>
      <c r="C190" s="77">
        <v>5</v>
      </c>
      <c r="D190" s="77">
        <v>1</v>
      </c>
      <c r="E190" s="77">
        <v>2.4500000000000002</v>
      </c>
      <c r="F190" s="77">
        <v>74</v>
      </c>
      <c r="G190" s="77">
        <v>0</v>
      </c>
      <c r="H190" s="77">
        <v>0</v>
      </c>
      <c r="I190" s="77">
        <v>0</v>
      </c>
      <c r="J190" s="77">
        <v>0</v>
      </c>
      <c r="K190" s="77">
        <v>4</v>
      </c>
      <c r="L190" s="77">
        <v>58.2</v>
      </c>
      <c r="M190" s="77">
        <v>49</v>
      </c>
      <c r="N190" s="77">
        <v>19</v>
      </c>
      <c r="O190" s="77">
        <v>16</v>
      </c>
      <c r="P190" s="77">
        <v>3</v>
      </c>
      <c r="Q190" s="77">
        <v>17</v>
      </c>
      <c r="R190" s="77">
        <v>1</v>
      </c>
      <c r="S190" s="77">
        <v>74</v>
      </c>
      <c r="T190" s="77">
        <v>238</v>
      </c>
      <c r="U190" s="77">
        <v>0.223</v>
      </c>
      <c r="V190" s="77">
        <v>1.1299999999999999</v>
      </c>
      <c r="W190" s="77">
        <v>0</v>
      </c>
      <c r="X190" s="77">
        <v>13</v>
      </c>
      <c r="Y190" s="77">
        <v>12</v>
      </c>
      <c r="Z190" s="77">
        <v>7</v>
      </c>
      <c r="AA190" s="77">
        <v>68</v>
      </c>
      <c r="AB190" s="77">
        <v>29</v>
      </c>
      <c r="AC190" s="77">
        <v>3</v>
      </c>
      <c r="AD190" s="77">
        <v>0</v>
      </c>
      <c r="AE190" s="77">
        <v>1</v>
      </c>
      <c r="AF190" s="77">
        <v>1</v>
      </c>
      <c r="AG190" s="77">
        <v>0</v>
      </c>
      <c r="AH190" s="77">
        <v>979</v>
      </c>
      <c r="AI190" s="77">
        <v>0.83299999999999996</v>
      </c>
      <c r="AJ190" s="77">
        <v>2.34</v>
      </c>
      <c r="AK190" s="77">
        <v>0.27800000000000002</v>
      </c>
      <c r="AL190" s="77">
        <v>0.3</v>
      </c>
      <c r="AM190" s="77">
        <v>0.57799999999999996</v>
      </c>
      <c r="AN190" s="77">
        <v>11.35</v>
      </c>
      <c r="AO190" s="77">
        <v>2.61</v>
      </c>
      <c r="AP190" s="77">
        <v>7.52</v>
      </c>
      <c r="AQ190" s="77">
        <v>4.3499999999999996</v>
      </c>
      <c r="AR190" s="77">
        <v>16.690000000000001</v>
      </c>
    </row>
    <row r="191" spans="1:44" ht="12.75" customHeight="1" x14ac:dyDescent="0.2">
      <c r="A191" s="42" t="s">
        <v>573</v>
      </c>
      <c r="B191" s="77" t="s">
        <v>254</v>
      </c>
      <c r="C191" s="77">
        <v>7</v>
      </c>
      <c r="D191" s="77">
        <v>6</v>
      </c>
      <c r="E191" s="77">
        <v>4.3600000000000003</v>
      </c>
      <c r="F191" s="77">
        <v>39</v>
      </c>
      <c r="G191" s="77">
        <v>18</v>
      </c>
      <c r="H191" s="77">
        <v>0</v>
      </c>
      <c r="I191" s="77">
        <v>0</v>
      </c>
      <c r="J191" s="77">
        <v>0</v>
      </c>
      <c r="K191" s="77">
        <v>0</v>
      </c>
      <c r="L191" s="77">
        <v>150.19999999999999</v>
      </c>
      <c r="M191" s="77">
        <v>137</v>
      </c>
      <c r="N191" s="77">
        <v>77</v>
      </c>
      <c r="O191" s="77">
        <v>73</v>
      </c>
      <c r="P191" s="77">
        <v>29</v>
      </c>
      <c r="Q191" s="77">
        <v>44</v>
      </c>
      <c r="R191" s="77">
        <v>0</v>
      </c>
      <c r="S191" s="77">
        <v>127</v>
      </c>
      <c r="T191" s="77">
        <v>624</v>
      </c>
      <c r="U191" s="77">
        <v>0.24099999999999999</v>
      </c>
      <c r="V191" s="77">
        <v>1.2</v>
      </c>
      <c r="W191" s="77">
        <v>3</v>
      </c>
      <c r="X191" s="77">
        <v>3</v>
      </c>
      <c r="Y191" s="77">
        <v>0</v>
      </c>
      <c r="Z191" s="77">
        <v>4</v>
      </c>
      <c r="AA191" s="77">
        <v>119</v>
      </c>
      <c r="AB191" s="77">
        <v>194</v>
      </c>
      <c r="AC191" s="77">
        <v>2</v>
      </c>
      <c r="AD191" s="77">
        <v>1</v>
      </c>
      <c r="AE191" s="77">
        <v>15</v>
      </c>
      <c r="AF191" s="77">
        <v>7</v>
      </c>
      <c r="AG191" s="77">
        <v>1</v>
      </c>
      <c r="AH191" s="77">
        <v>2534</v>
      </c>
      <c r="AI191" s="77">
        <v>0.53800000000000003</v>
      </c>
      <c r="AJ191" s="77">
        <v>0.61</v>
      </c>
      <c r="AK191" s="77">
        <v>0.29699999999999999</v>
      </c>
      <c r="AL191" s="77">
        <v>0.45500000000000002</v>
      </c>
      <c r="AM191" s="77">
        <v>0.752</v>
      </c>
      <c r="AN191" s="77">
        <v>7.59</v>
      </c>
      <c r="AO191" s="77">
        <v>2.63</v>
      </c>
      <c r="AP191" s="77">
        <v>8.18</v>
      </c>
      <c r="AQ191" s="77">
        <v>2.89</v>
      </c>
      <c r="AR191" s="77">
        <v>16.82</v>
      </c>
    </row>
    <row r="192" spans="1:44" ht="12.75" customHeight="1" x14ac:dyDescent="0.2">
      <c r="A192" s="42" t="s">
        <v>581</v>
      </c>
      <c r="B192" s="77" t="s">
        <v>254</v>
      </c>
      <c r="C192" s="77">
        <v>6</v>
      </c>
      <c r="D192" s="77">
        <v>5</v>
      </c>
      <c r="E192" s="77">
        <v>2.13</v>
      </c>
      <c r="F192" s="77">
        <v>14</v>
      </c>
      <c r="G192" s="77">
        <v>10</v>
      </c>
      <c r="H192" s="77">
        <v>0</v>
      </c>
      <c r="I192" s="77">
        <v>0</v>
      </c>
      <c r="J192" s="77">
        <v>0</v>
      </c>
      <c r="K192" s="77">
        <v>0</v>
      </c>
      <c r="L192" s="77">
        <v>71.2</v>
      </c>
      <c r="M192" s="77">
        <v>46</v>
      </c>
      <c r="N192" s="77">
        <v>19</v>
      </c>
      <c r="O192" s="77">
        <v>17</v>
      </c>
      <c r="P192" s="77">
        <v>7</v>
      </c>
      <c r="Q192" s="77">
        <v>17</v>
      </c>
      <c r="R192" s="77">
        <v>1</v>
      </c>
      <c r="S192" s="77">
        <v>76</v>
      </c>
      <c r="T192" s="77">
        <v>274</v>
      </c>
      <c r="U192" s="77">
        <v>0.18099999999999999</v>
      </c>
      <c r="V192" s="77">
        <v>0.88</v>
      </c>
      <c r="W192" s="77">
        <v>0</v>
      </c>
      <c r="X192" s="77">
        <v>1</v>
      </c>
      <c r="Y192" s="77">
        <v>0</v>
      </c>
      <c r="Z192" s="77">
        <v>2</v>
      </c>
      <c r="AA192" s="77">
        <v>50</v>
      </c>
      <c r="AB192" s="77">
        <v>85</v>
      </c>
      <c r="AC192" s="77">
        <v>1</v>
      </c>
      <c r="AD192" s="77">
        <v>0</v>
      </c>
      <c r="AE192" s="77">
        <v>5</v>
      </c>
      <c r="AF192" s="77">
        <v>2</v>
      </c>
      <c r="AG192" s="77">
        <v>1</v>
      </c>
      <c r="AH192" s="77">
        <v>1122</v>
      </c>
      <c r="AI192" s="77">
        <v>0.54500000000000004</v>
      </c>
      <c r="AJ192" s="77">
        <v>0.59</v>
      </c>
      <c r="AK192" s="77">
        <v>0.23200000000000001</v>
      </c>
      <c r="AL192" s="77">
        <v>0.29899999999999999</v>
      </c>
      <c r="AM192" s="77">
        <v>0.53100000000000003</v>
      </c>
      <c r="AN192" s="77">
        <v>9.5399999999999991</v>
      </c>
      <c r="AO192" s="77">
        <v>2.13</v>
      </c>
      <c r="AP192" s="77">
        <v>5.78</v>
      </c>
      <c r="AQ192" s="77">
        <v>4.47</v>
      </c>
      <c r="AR192" s="77">
        <v>15.66</v>
      </c>
    </row>
    <row r="193" spans="1:44" ht="12.75" customHeight="1" x14ac:dyDescent="0.2">
      <c r="A193" t="s">
        <v>576</v>
      </c>
      <c r="B193" s="77" t="s">
        <v>254</v>
      </c>
      <c r="C193" s="77">
        <v>0</v>
      </c>
      <c r="D193" s="77">
        <v>1</v>
      </c>
      <c r="E193" s="77">
        <v>7.27</v>
      </c>
      <c r="F193" s="77">
        <v>6</v>
      </c>
      <c r="G193" s="77">
        <v>0</v>
      </c>
      <c r="H193" s="77">
        <v>0</v>
      </c>
      <c r="I193" s="77">
        <v>0</v>
      </c>
      <c r="J193" s="77">
        <v>0</v>
      </c>
      <c r="K193" s="77">
        <v>0</v>
      </c>
      <c r="L193" s="77">
        <v>8.1999999999999993</v>
      </c>
      <c r="M193" s="77">
        <v>11</v>
      </c>
      <c r="N193" s="77">
        <v>7</v>
      </c>
      <c r="O193" s="77">
        <v>7</v>
      </c>
      <c r="P193" s="77">
        <v>2</v>
      </c>
      <c r="Q193" s="77">
        <v>1</v>
      </c>
      <c r="R193" s="77">
        <v>0</v>
      </c>
      <c r="S193" s="77">
        <v>8</v>
      </c>
      <c r="T193" s="77">
        <v>38</v>
      </c>
      <c r="U193" s="77">
        <v>0.29699999999999999</v>
      </c>
      <c r="V193" s="77">
        <v>1.38</v>
      </c>
      <c r="W193" s="77">
        <v>0</v>
      </c>
      <c r="X193" s="77">
        <v>4</v>
      </c>
      <c r="Y193" s="77">
        <v>0</v>
      </c>
      <c r="Z193" s="77">
        <v>0</v>
      </c>
      <c r="AA193" s="77">
        <v>11</v>
      </c>
      <c r="AB193" s="77">
        <v>7</v>
      </c>
      <c r="AC193" s="77">
        <v>1</v>
      </c>
      <c r="AD193" s="77">
        <v>0</v>
      </c>
      <c r="AE193" s="77">
        <v>1</v>
      </c>
      <c r="AF193" s="77">
        <v>0</v>
      </c>
      <c r="AG193" s="77">
        <v>0</v>
      </c>
      <c r="AH193" s="77">
        <v>157</v>
      </c>
      <c r="AI193" s="77">
        <v>0</v>
      </c>
      <c r="AJ193" s="77">
        <v>1.57</v>
      </c>
      <c r="AK193" s="77">
        <v>0.316</v>
      </c>
      <c r="AL193" s="77">
        <v>0.54100000000000004</v>
      </c>
      <c r="AM193" s="77">
        <v>0.85599999999999998</v>
      </c>
      <c r="AN193" s="77">
        <v>8.31</v>
      </c>
      <c r="AO193" s="77">
        <v>1.04</v>
      </c>
      <c r="AP193" s="77">
        <v>11.42</v>
      </c>
      <c r="AQ193" s="77">
        <v>8</v>
      </c>
      <c r="AR193" s="77">
        <v>18.12</v>
      </c>
    </row>
    <row r="194" spans="1:44" ht="12.75" customHeight="1" x14ac:dyDescent="0.2">
      <c r="A194" s="42" t="s">
        <v>577</v>
      </c>
      <c r="B194" s="77" t="s">
        <v>254</v>
      </c>
      <c r="C194" s="77">
        <v>8</v>
      </c>
      <c r="D194" s="77">
        <v>11</v>
      </c>
      <c r="E194" s="77">
        <v>3.51</v>
      </c>
      <c r="F194" s="77">
        <v>32</v>
      </c>
      <c r="G194" s="77">
        <v>32</v>
      </c>
      <c r="H194" s="77">
        <v>0</v>
      </c>
      <c r="I194" s="77">
        <v>0</v>
      </c>
      <c r="J194" s="77">
        <v>0</v>
      </c>
      <c r="K194" s="77">
        <v>0</v>
      </c>
      <c r="L194" s="77">
        <v>192.1</v>
      </c>
      <c r="M194" s="77">
        <v>195</v>
      </c>
      <c r="N194" s="77">
        <v>86</v>
      </c>
      <c r="O194" s="77">
        <v>75</v>
      </c>
      <c r="P194" s="77">
        <v>21</v>
      </c>
      <c r="Q194" s="77">
        <v>54</v>
      </c>
      <c r="R194" s="77">
        <v>2</v>
      </c>
      <c r="S194" s="77">
        <v>146</v>
      </c>
      <c r="T194" s="77">
        <v>817</v>
      </c>
      <c r="U194" s="77">
        <v>0.26100000000000001</v>
      </c>
      <c r="V194" s="77">
        <v>1.29</v>
      </c>
      <c r="W194" s="77">
        <v>4</v>
      </c>
      <c r="X194" s="77">
        <v>0</v>
      </c>
      <c r="Y194" s="77">
        <v>0</v>
      </c>
      <c r="Z194" s="77">
        <v>13</v>
      </c>
      <c r="AA194" s="77">
        <v>243</v>
      </c>
      <c r="AB194" s="77">
        <v>175</v>
      </c>
      <c r="AC194" s="77">
        <v>8</v>
      </c>
      <c r="AD194" s="77">
        <v>0</v>
      </c>
      <c r="AE194" s="77">
        <v>9</v>
      </c>
      <c r="AF194" s="77">
        <v>4</v>
      </c>
      <c r="AG194" s="77">
        <v>4</v>
      </c>
      <c r="AH194" s="77">
        <v>3216</v>
      </c>
      <c r="AI194" s="77">
        <v>0.42099999999999999</v>
      </c>
      <c r="AJ194" s="77">
        <v>1.39</v>
      </c>
      <c r="AK194" s="77">
        <v>0.313</v>
      </c>
      <c r="AL194" s="77">
        <v>0.38500000000000001</v>
      </c>
      <c r="AM194" s="77">
        <v>0.69799999999999995</v>
      </c>
      <c r="AN194" s="77">
        <v>6.83</v>
      </c>
      <c r="AO194" s="77">
        <v>2.5299999999999998</v>
      </c>
      <c r="AP194" s="77">
        <v>9.1199999999999992</v>
      </c>
      <c r="AQ194" s="77">
        <v>2.7</v>
      </c>
      <c r="AR194" s="77">
        <v>16.72</v>
      </c>
    </row>
    <row r="195" spans="1:44" ht="12.75" customHeight="1" x14ac:dyDescent="0.2">
      <c r="A195" s="42" t="s">
        <v>479</v>
      </c>
      <c r="B195" s="77" t="s">
        <v>254</v>
      </c>
      <c r="C195" s="77">
        <v>8</v>
      </c>
      <c r="D195" s="77">
        <v>8</v>
      </c>
      <c r="E195" s="77">
        <v>3.64</v>
      </c>
      <c r="F195" s="77">
        <v>27</v>
      </c>
      <c r="G195" s="77">
        <v>27</v>
      </c>
      <c r="H195" s="77">
        <v>1</v>
      </c>
      <c r="I195" s="77">
        <v>1</v>
      </c>
      <c r="J195" s="77">
        <v>0</v>
      </c>
      <c r="K195" s="77">
        <v>0</v>
      </c>
      <c r="L195" s="77">
        <v>163.1</v>
      </c>
      <c r="M195" s="77">
        <v>143</v>
      </c>
      <c r="N195" s="77">
        <v>77</v>
      </c>
      <c r="O195" s="77">
        <v>66</v>
      </c>
      <c r="P195" s="77">
        <v>12</v>
      </c>
      <c r="Q195" s="77">
        <v>50</v>
      </c>
      <c r="R195" s="77">
        <v>2</v>
      </c>
      <c r="S195" s="77">
        <v>126</v>
      </c>
      <c r="T195" s="77">
        <v>680</v>
      </c>
      <c r="U195" s="77">
        <v>0.23300000000000001</v>
      </c>
      <c r="V195" s="77">
        <v>1.18</v>
      </c>
      <c r="W195" s="77">
        <v>4</v>
      </c>
      <c r="X195" s="77">
        <v>0</v>
      </c>
      <c r="Y195" s="77">
        <v>0</v>
      </c>
      <c r="Z195" s="77">
        <v>10</v>
      </c>
      <c r="AA195" s="77">
        <v>184</v>
      </c>
      <c r="AB195" s="77">
        <v>173</v>
      </c>
      <c r="AC195" s="77">
        <v>3</v>
      </c>
      <c r="AD195" s="77">
        <v>1</v>
      </c>
      <c r="AE195" s="77">
        <v>6</v>
      </c>
      <c r="AF195" s="77">
        <v>3</v>
      </c>
      <c r="AG195" s="77">
        <v>0</v>
      </c>
      <c r="AH195" s="77">
        <v>2538</v>
      </c>
      <c r="AI195" s="77">
        <v>0.5</v>
      </c>
      <c r="AJ195" s="77">
        <v>1.06</v>
      </c>
      <c r="AK195" s="77">
        <v>0.29399999999999998</v>
      </c>
      <c r="AL195" s="77">
        <v>0.35099999999999998</v>
      </c>
      <c r="AM195" s="77">
        <v>0.64400000000000002</v>
      </c>
      <c r="AN195" s="77">
        <v>6.94</v>
      </c>
      <c r="AO195" s="77">
        <v>2.76</v>
      </c>
      <c r="AP195" s="77">
        <v>7.88</v>
      </c>
      <c r="AQ195" s="77">
        <v>2.52</v>
      </c>
      <c r="AR195" s="77">
        <v>15.54</v>
      </c>
    </row>
    <row r="196" spans="1:44" ht="12.75" customHeight="1" x14ac:dyDescent="0.2">
      <c r="A196" t="s">
        <v>574</v>
      </c>
      <c r="B196" s="77" t="s">
        <v>254</v>
      </c>
      <c r="C196" s="77">
        <v>0</v>
      </c>
      <c r="D196" s="77">
        <v>0</v>
      </c>
      <c r="E196" s="77">
        <v>0.86</v>
      </c>
      <c r="F196" s="77">
        <v>23</v>
      </c>
      <c r="G196" s="77">
        <v>0</v>
      </c>
      <c r="H196" s="77">
        <v>0</v>
      </c>
      <c r="I196" s="77">
        <v>0</v>
      </c>
      <c r="J196" s="77">
        <v>0</v>
      </c>
      <c r="K196" s="77">
        <v>0</v>
      </c>
      <c r="L196" s="77">
        <v>21</v>
      </c>
      <c r="M196" s="77">
        <v>22</v>
      </c>
      <c r="N196" s="77">
        <v>3</v>
      </c>
      <c r="O196" s="77">
        <v>2</v>
      </c>
      <c r="P196" s="77">
        <v>1</v>
      </c>
      <c r="Q196" s="77">
        <v>8</v>
      </c>
      <c r="R196" s="77">
        <v>0</v>
      </c>
      <c r="S196" s="77">
        <v>23</v>
      </c>
      <c r="T196" s="77">
        <v>95</v>
      </c>
      <c r="U196" s="77">
        <v>0.25900000000000001</v>
      </c>
      <c r="V196" s="77">
        <v>1.43</v>
      </c>
      <c r="W196" s="77">
        <v>2</v>
      </c>
      <c r="X196" s="77">
        <v>7</v>
      </c>
      <c r="Y196" s="77">
        <v>0</v>
      </c>
      <c r="Z196" s="77">
        <v>0</v>
      </c>
      <c r="AA196" s="77">
        <v>16</v>
      </c>
      <c r="AB196" s="77">
        <v>24</v>
      </c>
      <c r="AC196" s="77">
        <v>0</v>
      </c>
      <c r="AD196" s="77">
        <v>0</v>
      </c>
      <c r="AE196" s="77">
        <v>2</v>
      </c>
      <c r="AF196" s="77">
        <v>0</v>
      </c>
      <c r="AG196" s="77">
        <v>0</v>
      </c>
      <c r="AH196" s="77">
        <v>374</v>
      </c>
      <c r="AI196" s="77" t="s">
        <v>342</v>
      </c>
      <c r="AJ196" s="77">
        <v>0.67</v>
      </c>
      <c r="AK196" s="77">
        <v>0.33700000000000002</v>
      </c>
      <c r="AL196" s="77">
        <v>0.318</v>
      </c>
      <c r="AM196" s="77">
        <v>0.65400000000000003</v>
      </c>
      <c r="AN196" s="77">
        <v>9.86</v>
      </c>
      <c r="AO196" s="77">
        <v>3.43</v>
      </c>
      <c r="AP196" s="77">
        <v>9.43</v>
      </c>
      <c r="AQ196" s="77">
        <v>2.88</v>
      </c>
      <c r="AR196" s="77">
        <v>17.809999999999999</v>
      </c>
    </row>
    <row r="197" spans="1:44" ht="12.75" customHeight="1" x14ac:dyDescent="0.2">
      <c r="A197" t="s">
        <v>570</v>
      </c>
      <c r="B197" s="77" t="s">
        <v>254</v>
      </c>
      <c r="C197" s="77">
        <v>2</v>
      </c>
      <c r="D197" s="77">
        <v>1</v>
      </c>
      <c r="E197" s="77">
        <v>7.15</v>
      </c>
      <c r="F197" s="77">
        <v>14</v>
      </c>
      <c r="G197" s="77">
        <v>0</v>
      </c>
      <c r="H197" s="77">
        <v>0</v>
      </c>
      <c r="I197" s="77">
        <v>0</v>
      </c>
      <c r="J197" s="77">
        <v>0</v>
      </c>
      <c r="K197" s="77">
        <v>0</v>
      </c>
      <c r="L197" s="77">
        <v>11.1</v>
      </c>
      <c r="M197" s="77">
        <v>14</v>
      </c>
      <c r="N197" s="77">
        <v>10</v>
      </c>
      <c r="O197" s="77">
        <v>9</v>
      </c>
      <c r="P197" s="77">
        <v>3</v>
      </c>
      <c r="Q197" s="77">
        <v>4</v>
      </c>
      <c r="R197" s="77">
        <v>1</v>
      </c>
      <c r="S197" s="77">
        <v>17</v>
      </c>
      <c r="T197" s="77">
        <v>50</v>
      </c>
      <c r="U197" s="77">
        <v>0.311</v>
      </c>
      <c r="V197" s="77">
        <v>1.59</v>
      </c>
      <c r="W197" s="77">
        <v>0</v>
      </c>
      <c r="X197" s="77">
        <v>3</v>
      </c>
      <c r="Y197" s="77">
        <v>2</v>
      </c>
      <c r="Z197" s="77">
        <v>1</v>
      </c>
      <c r="AA197" s="77">
        <v>8</v>
      </c>
      <c r="AB197" s="77">
        <v>7</v>
      </c>
      <c r="AC197" s="77">
        <v>0</v>
      </c>
      <c r="AD197" s="77">
        <v>0</v>
      </c>
      <c r="AE197" s="77">
        <v>2</v>
      </c>
      <c r="AF197" s="77">
        <v>0</v>
      </c>
      <c r="AG197" s="77">
        <v>0</v>
      </c>
      <c r="AH197" s="77">
        <v>188</v>
      </c>
      <c r="AI197" s="77">
        <v>0.66700000000000004</v>
      </c>
      <c r="AJ197" s="77">
        <v>1.1399999999999999</v>
      </c>
      <c r="AK197" s="77">
        <v>0.36699999999999999</v>
      </c>
      <c r="AL197" s="77">
        <v>0.57799999999999996</v>
      </c>
      <c r="AM197" s="77">
        <v>0.94499999999999995</v>
      </c>
      <c r="AN197" s="77">
        <v>13.5</v>
      </c>
      <c r="AO197" s="77">
        <v>3.18</v>
      </c>
      <c r="AP197" s="77">
        <v>11.12</v>
      </c>
      <c r="AQ197" s="77">
        <v>4.25</v>
      </c>
      <c r="AR197" s="77">
        <v>16.59</v>
      </c>
    </row>
    <row r="198" spans="1:44" ht="12.75" customHeight="1" x14ac:dyDescent="0.2">
      <c r="A198" s="42" t="s">
        <v>893</v>
      </c>
      <c r="B198" s="77" t="s">
        <v>254</v>
      </c>
      <c r="C198" s="77">
        <v>1</v>
      </c>
      <c r="D198" s="77">
        <v>1</v>
      </c>
      <c r="E198" s="77">
        <v>1.88</v>
      </c>
      <c r="F198" s="77">
        <v>29</v>
      </c>
      <c r="G198" s="77">
        <v>0</v>
      </c>
      <c r="H198" s="77">
        <v>0</v>
      </c>
      <c r="I198" s="77">
        <v>0</v>
      </c>
      <c r="J198" s="77">
        <v>0</v>
      </c>
      <c r="K198" s="77">
        <v>1</v>
      </c>
      <c r="L198" s="77">
        <v>28.2</v>
      </c>
      <c r="M198" s="77">
        <v>27</v>
      </c>
      <c r="N198" s="77">
        <v>6</v>
      </c>
      <c r="O198" s="77">
        <v>6</v>
      </c>
      <c r="P198" s="77">
        <v>1</v>
      </c>
      <c r="Q198" s="77">
        <v>7</v>
      </c>
      <c r="R198" s="77">
        <v>2</v>
      </c>
      <c r="S198" s="77">
        <v>25</v>
      </c>
      <c r="T198" s="77">
        <v>114</v>
      </c>
      <c r="U198" s="77">
        <v>0.26</v>
      </c>
      <c r="V198" s="77">
        <v>1.19</v>
      </c>
      <c r="W198" s="77">
        <v>0</v>
      </c>
      <c r="X198" s="77">
        <v>9</v>
      </c>
      <c r="Y198" s="77">
        <v>6</v>
      </c>
      <c r="Z198" s="77">
        <v>6</v>
      </c>
      <c r="AA198" s="77">
        <v>40</v>
      </c>
      <c r="AB198" s="77">
        <v>15</v>
      </c>
      <c r="AC198" s="77">
        <v>1</v>
      </c>
      <c r="AD198" s="77">
        <v>0</v>
      </c>
      <c r="AE198" s="77">
        <v>0</v>
      </c>
      <c r="AF198" s="77">
        <v>0</v>
      </c>
      <c r="AG198" s="77">
        <v>0</v>
      </c>
      <c r="AH198" s="77">
        <v>424</v>
      </c>
      <c r="AI198" s="77">
        <v>0.5</v>
      </c>
      <c r="AJ198" s="77">
        <v>2.67</v>
      </c>
      <c r="AK198" s="77">
        <v>0.30599999999999999</v>
      </c>
      <c r="AL198" s="77">
        <v>0.317</v>
      </c>
      <c r="AM198" s="77">
        <v>0.624</v>
      </c>
      <c r="AN198" s="77">
        <v>7.85</v>
      </c>
      <c r="AO198" s="77">
        <v>2.2000000000000002</v>
      </c>
      <c r="AP198" s="77">
        <v>8.48</v>
      </c>
      <c r="AQ198" s="77">
        <v>3.57</v>
      </c>
      <c r="AR198" s="77">
        <v>14.79</v>
      </c>
    </row>
    <row r="199" spans="1:44" ht="12.75" customHeight="1" x14ac:dyDescent="0.2">
      <c r="A199" s="42" t="s">
        <v>569</v>
      </c>
      <c r="B199" s="77" t="s">
        <v>254</v>
      </c>
      <c r="C199" s="77">
        <v>3</v>
      </c>
      <c r="D199" s="77">
        <v>3</v>
      </c>
      <c r="E199" s="77">
        <v>3.24</v>
      </c>
      <c r="F199" s="77">
        <v>64</v>
      </c>
      <c r="G199" s="77">
        <v>0</v>
      </c>
      <c r="H199" s="77">
        <v>0</v>
      </c>
      <c r="I199" s="77">
        <v>0</v>
      </c>
      <c r="J199" s="77">
        <v>0</v>
      </c>
      <c r="K199" s="77">
        <v>3</v>
      </c>
      <c r="L199" s="77">
        <v>58.1</v>
      </c>
      <c r="M199" s="77">
        <v>62</v>
      </c>
      <c r="N199" s="77">
        <v>22</v>
      </c>
      <c r="O199" s="77">
        <v>21</v>
      </c>
      <c r="P199" s="77">
        <v>8</v>
      </c>
      <c r="Q199" s="77">
        <v>16</v>
      </c>
      <c r="R199" s="77">
        <v>3</v>
      </c>
      <c r="S199" s="77">
        <v>31</v>
      </c>
      <c r="T199" s="77">
        <v>239</v>
      </c>
      <c r="U199" s="77">
        <v>0.28399999999999997</v>
      </c>
      <c r="V199" s="77">
        <v>1.34</v>
      </c>
      <c r="W199" s="77">
        <v>0</v>
      </c>
      <c r="X199" s="77">
        <v>13</v>
      </c>
      <c r="Y199" s="77">
        <v>8</v>
      </c>
      <c r="Z199" s="77">
        <v>7</v>
      </c>
      <c r="AA199" s="77">
        <v>85</v>
      </c>
      <c r="AB199" s="77">
        <v>45</v>
      </c>
      <c r="AC199" s="77">
        <v>1</v>
      </c>
      <c r="AD199" s="77">
        <v>0</v>
      </c>
      <c r="AE199" s="77">
        <v>6</v>
      </c>
      <c r="AF199" s="77">
        <v>3</v>
      </c>
      <c r="AG199" s="77">
        <v>0</v>
      </c>
      <c r="AH199" s="77">
        <v>867</v>
      </c>
      <c r="AI199" s="77">
        <v>0.5</v>
      </c>
      <c r="AJ199" s="77">
        <v>1.89</v>
      </c>
      <c r="AK199" s="77">
        <v>0.33200000000000002</v>
      </c>
      <c r="AL199" s="77">
        <v>0.45</v>
      </c>
      <c r="AM199" s="77">
        <v>0.78100000000000003</v>
      </c>
      <c r="AN199" s="77">
        <v>4.78</v>
      </c>
      <c r="AO199" s="77">
        <v>2.4700000000000002</v>
      </c>
      <c r="AP199" s="77">
        <v>9.57</v>
      </c>
      <c r="AQ199" s="77">
        <v>1.94</v>
      </c>
      <c r="AR199" s="77">
        <v>14.86</v>
      </c>
    </row>
    <row r="200" spans="1:44" ht="12.75" customHeight="1" x14ac:dyDescent="0.2">
      <c r="A200" s="42" t="s">
        <v>571</v>
      </c>
      <c r="B200" s="77" t="s">
        <v>254</v>
      </c>
      <c r="C200" s="77">
        <v>13</v>
      </c>
      <c r="D200" s="77">
        <v>9</v>
      </c>
      <c r="E200" s="77">
        <v>3.54</v>
      </c>
      <c r="F200" s="77">
        <v>31</v>
      </c>
      <c r="G200" s="77">
        <v>31</v>
      </c>
      <c r="H200" s="77">
        <v>2</v>
      </c>
      <c r="I200" s="77">
        <v>2</v>
      </c>
      <c r="J200" s="77">
        <v>0</v>
      </c>
      <c r="K200" s="77">
        <v>0</v>
      </c>
      <c r="L200" s="77">
        <v>198.1</v>
      </c>
      <c r="M200" s="77">
        <v>183</v>
      </c>
      <c r="N200" s="77">
        <v>87</v>
      </c>
      <c r="O200" s="77">
        <v>78</v>
      </c>
      <c r="P200" s="77">
        <v>22</v>
      </c>
      <c r="Q200" s="77">
        <v>45</v>
      </c>
      <c r="R200" s="77">
        <v>0</v>
      </c>
      <c r="S200" s="77">
        <v>141</v>
      </c>
      <c r="T200" s="77">
        <v>817</v>
      </c>
      <c r="U200" s="77">
        <v>0.246</v>
      </c>
      <c r="V200" s="77">
        <v>1.1499999999999999</v>
      </c>
      <c r="W200" s="77">
        <v>8</v>
      </c>
      <c r="X200" s="77">
        <v>0</v>
      </c>
      <c r="Y200" s="77">
        <v>0</v>
      </c>
      <c r="Z200" s="77">
        <v>11</v>
      </c>
      <c r="AA200" s="77">
        <v>203</v>
      </c>
      <c r="AB200" s="77">
        <v>236</v>
      </c>
      <c r="AC200" s="77">
        <v>1</v>
      </c>
      <c r="AD200" s="77">
        <v>0</v>
      </c>
      <c r="AE200" s="77">
        <v>10</v>
      </c>
      <c r="AF200" s="77">
        <v>5</v>
      </c>
      <c r="AG200" s="77">
        <v>1</v>
      </c>
      <c r="AH200" s="77">
        <v>3002</v>
      </c>
      <c r="AI200" s="77">
        <v>0.59099999999999997</v>
      </c>
      <c r="AJ200" s="77">
        <v>0.86</v>
      </c>
      <c r="AK200" s="77">
        <v>0.29199999999999998</v>
      </c>
      <c r="AL200" s="77">
        <v>0.38900000000000001</v>
      </c>
      <c r="AM200" s="77">
        <v>0.68200000000000005</v>
      </c>
      <c r="AN200" s="77">
        <v>6.4</v>
      </c>
      <c r="AO200" s="77">
        <v>2.04</v>
      </c>
      <c r="AP200" s="77">
        <v>8.3000000000000007</v>
      </c>
      <c r="AQ200" s="77">
        <v>3.13</v>
      </c>
      <c r="AR200" s="77">
        <v>15.14</v>
      </c>
    </row>
    <row r="201" spans="1:44" ht="12.75" customHeight="1" x14ac:dyDescent="0.2">
      <c r="A201" t="s">
        <v>1136</v>
      </c>
      <c r="B201" s="77" t="s">
        <v>254</v>
      </c>
      <c r="C201" s="77">
        <v>0</v>
      </c>
      <c r="D201" s="77">
        <v>0</v>
      </c>
      <c r="E201" s="77">
        <v>0</v>
      </c>
      <c r="F201" s="77">
        <v>1</v>
      </c>
      <c r="G201" s="77">
        <v>0</v>
      </c>
      <c r="H201" s="77">
        <v>0</v>
      </c>
      <c r="I201" s="77">
        <v>0</v>
      </c>
      <c r="J201" s="77">
        <v>0</v>
      </c>
      <c r="K201" s="77">
        <v>0</v>
      </c>
      <c r="L201" s="77">
        <v>1</v>
      </c>
      <c r="M201" s="77">
        <v>1</v>
      </c>
      <c r="N201" s="77">
        <v>0</v>
      </c>
      <c r="O201" s="77">
        <v>0</v>
      </c>
      <c r="P201" s="77">
        <v>0</v>
      </c>
      <c r="Q201" s="77">
        <v>0</v>
      </c>
      <c r="R201" s="77">
        <v>0</v>
      </c>
      <c r="S201" s="77">
        <v>0</v>
      </c>
      <c r="T201" s="77">
        <v>4</v>
      </c>
      <c r="U201" s="77">
        <v>0.25</v>
      </c>
      <c r="V201" s="77">
        <v>1</v>
      </c>
      <c r="W201" s="77">
        <v>0</v>
      </c>
      <c r="X201" s="77">
        <v>1</v>
      </c>
      <c r="Y201" s="77">
        <v>0</v>
      </c>
      <c r="Z201" s="77">
        <v>0</v>
      </c>
      <c r="AA201" s="77">
        <v>1</v>
      </c>
      <c r="AB201" s="77">
        <v>2</v>
      </c>
      <c r="AC201" s="77">
        <v>0</v>
      </c>
      <c r="AD201" s="77">
        <v>0</v>
      </c>
      <c r="AE201" s="77">
        <v>0</v>
      </c>
      <c r="AF201" s="77">
        <v>0</v>
      </c>
      <c r="AG201" s="77">
        <v>0</v>
      </c>
      <c r="AH201" s="77">
        <v>15</v>
      </c>
      <c r="AI201" s="77" t="s">
        <v>342</v>
      </c>
      <c r="AJ201" s="77">
        <v>0.5</v>
      </c>
      <c r="AK201" s="77">
        <v>0.25</v>
      </c>
      <c r="AL201" s="77">
        <v>0.25</v>
      </c>
      <c r="AM201" s="77">
        <v>0.5</v>
      </c>
      <c r="AN201" s="77">
        <v>0</v>
      </c>
      <c r="AO201" s="77">
        <v>0</v>
      </c>
      <c r="AP201" s="77">
        <v>9</v>
      </c>
      <c r="AQ201" s="77" t="s">
        <v>342</v>
      </c>
      <c r="AR201" s="77">
        <v>15</v>
      </c>
    </row>
    <row r="202" spans="1:44" ht="12.75" customHeight="1" x14ac:dyDescent="0.2">
      <c r="A202" s="42" t="s">
        <v>566</v>
      </c>
      <c r="B202" s="77" t="s">
        <v>254</v>
      </c>
      <c r="C202" s="77">
        <v>2</v>
      </c>
      <c r="D202" s="77">
        <v>9</v>
      </c>
      <c r="E202" s="77">
        <v>4.93</v>
      </c>
      <c r="F202" s="77">
        <v>14</v>
      </c>
      <c r="G202" s="77">
        <v>12</v>
      </c>
      <c r="H202" s="77">
        <v>0</v>
      </c>
      <c r="I202" s="77">
        <v>0</v>
      </c>
      <c r="J202" s="77">
        <v>0</v>
      </c>
      <c r="K202" s="77">
        <v>0</v>
      </c>
      <c r="L202" s="77">
        <v>69.099999999999994</v>
      </c>
      <c r="M202" s="77">
        <v>82</v>
      </c>
      <c r="N202" s="77">
        <v>42</v>
      </c>
      <c r="O202" s="77">
        <v>38</v>
      </c>
      <c r="P202" s="77">
        <v>6</v>
      </c>
      <c r="Q202" s="77">
        <v>19</v>
      </c>
      <c r="R202" s="77">
        <v>0</v>
      </c>
      <c r="S202" s="77">
        <v>57</v>
      </c>
      <c r="T202" s="77">
        <v>311</v>
      </c>
      <c r="U202" s="77">
        <v>0.29199999999999998</v>
      </c>
      <c r="V202" s="77">
        <v>1.46</v>
      </c>
      <c r="W202" s="77">
        <v>8</v>
      </c>
      <c r="X202" s="77">
        <v>1</v>
      </c>
      <c r="Y202" s="77">
        <v>0</v>
      </c>
      <c r="Z202" s="77">
        <v>9</v>
      </c>
      <c r="AA202" s="77">
        <v>84</v>
      </c>
      <c r="AB202" s="77">
        <v>61</v>
      </c>
      <c r="AC202" s="77">
        <v>4</v>
      </c>
      <c r="AD202" s="77">
        <v>0</v>
      </c>
      <c r="AE202" s="77">
        <v>7</v>
      </c>
      <c r="AF202" s="77">
        <v>0</v>
      </c>
      <c r="AG202" s="77">
        <v>0</v>
      </c>
      <c r="AH202" s="77">
        <v>1109</v>
      </c>
      <c r="AI202" s="77">
        <v>0.182</v>
      </c>
      <c r="AJ202" s="77">
        <v>1.38</v>
      </c>
      <c r="AK202" s="77">
        <v>0.35199999999999998</v>
      </c>
      <c r="AL202" s="77">
        <v>0.441</v>
      </c>
      <c r="AM202" s="77">
        <v>0.79300000000000004</v>
      </c>
      <c r="AN202" s="77">
        <v>7.4</v>
      </c>
      <c r="AO202" s="77">
        <v>2.4700000000000002</v>
      </c>
      <c r="AP202" s="77">
        <v>10.64</v>
      </c>
      <c r="AQ202" s="77">
        <v>3</v>
      </c>
      <c r="AR202" s="77">
        <v>16</v>
      </c>
    </row>
    <row r="203" spans="1:44" ht="12.75" customHeight="1" x14ac:dyDescent="0.2">
      <c r="A203" t="s">
        <v>1137</v>
      </c>
      <c r="B203" s="77" t="s">
        <v>254</v>
      </c>
      <c r="C203" s="77">
        <v>0</v>
      </c>
      <c r="D203" s="77">
        <v>0</v>
      </c>
      <c r="E203" s="77">
        <v>0</v>
      </c>
      <c r="F203" s="77">
        <v>1</v>
      </c>
      <c r="G203" s="77">
        <v>0</v>
      </c>
      <c r="H203" s="77">
        <v>0</v>
      </c>
      <c r="I203" s="77">
        <v>0</v>
      </c>
      <c r="J203" s="77">
        <v>0</v>
      </c>
      <c r="K203" s="77">
        <v>0</v>
      </c>
      <c r="L203" s="77">
        <v>0.1</v>
      </c>
      <c r="M203" s="77">
        <v>0</v>
      </c>
      <c r="N203" s="77">
        <v>0</v>
      </c>
      <c r="O203" s="77">
        <v>0</v>
      </c>
      <c r="P203" s="77">
        <v>0</v>
      </c>
      <c r="Q203" s="77">
        <v>0</v>
      </c>
      <c r="R203" s="77">
        <v>0</v>
      </c>
      <c r="S203" s="77">
        <v>0</v>
      </c>
      <c r="T203" s="77">
        <v>1</v>
      </c>
      <c r="U203" s="77">
        <v>0</v>
      </c>
      <c r="V203" s="77">
        <v>0</v>
      </c>
      <c r="W203" s="77">
        <v>0</v>
      </c>
      <c r="X203" s="77">
        <v>1</v>
      </c>
      <c r="Y203" s="77">
        <v>0</v>
      </c>
      <c r="Z203" s="77">
        <v>0</v>
      </c>
      <c r="AA203" s="77">
        <v>0</v>
      </c>
      <c r="AB203" s="77">
        <v>1</v>
      </c>
      <c r="AC203" s="77">
        <v>0</v>
      </c>
      <c r="AD203" s="77">
        <v>0</v>
      </c>
      <c r="AE203" s="77">
        <v>0</v>
      </c>
      <c r="AF203" s="77">
        <v>0</v>
      </c>
      <c r="AG203" s="77">
        <v>0</v>
      </c>
      <c r="AH203" s="77">
        <v>6</v>
      </c>
      <c r="AI203" s="77" t="s">
        <v>342</v>
      </c>
      <c r="AJ203" s="77">
        <v>0</v>
      </c>
      <c r="AK203" s="77">
        <v>0</v>
      </c>
      <c r="AL203" s="77">
        <v>0</v>
      </c>
      <c r="AM203" s="77">
        <v>0</v>
      </c>
      <c r="AN203" s="77">
        <v>0</v>
      </c>
      <c r="AO203" s="77">
        <v>0</v>
      </c>
      <c r="AP203" s="77">
        <v>0</v>
      </c>
      <c r="AQ203" s="77" t="s">
        <v>342</v>
      </c>
      <c r="AR203" s="77">
        <v>18</v>
      </c>
    </row>
    <row r="204" spans="1:44" ht="12.75" customHeight="1" x14ac:dyDescent="0.2">
      <c r="A204" s="42" t="s">
        <v>578</v>
      </c>
      <c r="B204" s="77" t="s">
        <v>254</v>
      </c>
      <c r="C204" s="77">
        <v>17</v>
      </c>
      <c r="D204" s="77">
        <v>11</v>
      </c>
      <c r="E204" s="77">
        <v>3.53</v>
      </c>
      <c r="F204" s="77">
        <v>32</v>
      </c>
      <c r="G204" s="77">
        <v>32</v>
      </c>
      <c r="H204" s="77">
        <v>0</v>
      </c>
      <c r="I204" s="77">
        <v>0</v>
      </c>
      <c r="J204" s="77">
        <v>0</v>
      </c>
      <c r="K204" s="77">
        <v>0</v>
      </c>
      <c r="L204" s="77">
        <v>198.2</v>
      </c>
      <c r="M204" s="77">
        <v>198</v>
      </c>
      <c r="N204" s="77">
        <v>88</v>
      </c>
      <c r="O204" s="77">
        <v>78</v>
      </c>
      <c r="P204" s="77">
        <v>23</v>
      </c>
      <c r="Q204" s="77">
        <v>61</v>
      </c>
      <c r="R204" s="77">
        <v>0</v>
      </c>
      <c r="S204" s="77">
        <v>154</v>
      </c>
      <c r="T204" s="77">
        <v>838</v>
      </c>
      <c r="U204" s="77">
        <v>0.26100000000000001</v>
      </c>
      <c r="V204" s="77">
        <v>1.3</v>
      </c>
      <c r="W204" s="77">
        <v>7</v>
      </c>
      <c r="X204" s="77">
        <v>0</v>
      </c>
      <c r="Y204" s="77">
        <v>0</v>
      </c>
      <c r="Z204" s="77">
        <v>24</v>
      </c>
      <c r="AA204" s="77">
        <v>257</v>
      </c>
      <c r="AB204" s="77">
        <v>161</v>
      </c>
      <c r="AC204" s="77">
        <v>7</v>
      </c>
      <c r="AD204" s="77">
        <v>0</v>
      </c>
      <c r="AE204" s="77">
        <v>19</v>
      </c>
      <c r="AF204" s="77">
        <v>5</v>
      </c>
      <c r="AG204" s="77">
        <v>1</v>
      </c>
      <c r="AH204" s="77">
        <v>3192</v>
      </c>
      <c r="AI204" s="77">
        <v>0.60699999999999998</v>
      </c>
      <c r="AJ204" s="77">
        <v>1.6</v>
      </c>
      <c r="AK204" s="77">
        <v>0.32100000000000001</v>
      </c>
      <c r="AL204" s="77">
        <v>0.39300000000000002</v>
      </c>
      <c r="AM204" s="77">
        <v>0.71399999999999997</v>
      </c>
      <c r="AN204" s="77">
        <v>6.98</v>
      </c>
      <c r="AO204" s="77">
        <v>2.76</v>
      </c>
      <c r="AP204" s="77">
        <v>8.9700000000000006</v>
      </c>
      <c r="AQ204" s="77">
        <v>2.52</v>
      </c>
      <c r="AR204" s="77">
        <v>16.07</v>
      </c>
    </row>
    <row r="205" spans="1:44" ht="12.75" customHeight="1" x14ac:dyDescent="0.2">
      <c r="A205" s="42" t="s">
        <v>567</v>
      </c>
      <c r="B205" s="77" t="s">
        <v>254</v>
      </c>
      <c r="C205" s="77">
        <v>5</v>
      </c>
      <c r="D205" s="77">
        <v>5</v>
      </c>
      <c r="E205" s="77">
        <v>3.04</v>
      </c>
      <c r="F205" s="77">
        <v>69</v>
      </c>
      <c r="G205" s="77">
        <v>0</v>
      </c>
      <c r="H205" s="77">
        <v>0</v>
      </c>
      <c r="I205" s="77">
        <v>0</v>
      </c>
      <c r="J205" s="77">
        <v>44</v>
      </c>
      <c r="K205" s="77">
        <v>49</v>
      </c>
      <c r="L205" s="77">
        <v>68</v>
      </c>
      <c r="M205" s="77">
        <v>49</v>
      </c>
      <c r="N205" s="77">
        <v>23</v>
      </c>
      <c r="O205" s="77">
        <v>23</v>
      </c>
      <c r="P205" s="77">
        <v>14</v>
      </c>
      <c r="Q205" s="77">
        <v>18</v>
      </c>
      <c r="R205" s="77">
        <v>1</v>
      </c>
      <c r="S205" s="77">
        <v>73</v>
      </c>
      <c r="T205" s="77">
        <v>268</v>
      </c>
      <c r="U205" s="77">
        <v>0.19800000000000001</v>
      </c>
      <c r="V205" s="77">
        <v>0.99</v>
      </c>
      <c r="W205" s="77">
        <v>1</v>
      </c>
      <c r="X205" s="77">
        <v>66</v>
      </c>
      <c r="Y205" s="77">
        <v>0</v>
      </c>
      <c r="Z205" s="77">
        <v>3</v>
      </c>
      <c r="AA205" s="77">
        <v>72</v>
      </c>
      <c r="AB205" s="77">
        <v>55</v>
      </c>
      <c r="AC205" s="77">
        <v>0</v>
      </c>
      <c r="AD205" s="77">
        <v>0</v>
      </c>
      <c r="AE205" s="77">
        <v>7</v>
      </c>
      <c r="AF205" s="77">
        <v>1</v>
      </c>
      <c r="AG205" s="77">
        <v>0</v>
      </c>
      <c r="AH205" s="77">
        <v>1045</v>
      </c>
      <c r="AI205" s="77">
        <v>0.5</v>
      </c>
      <c r="AJ205" s="77">
        <v>1.31</v>
      </c>
      <c r="AK205" s="77">
        <v>0.25600000000000001</v>
      </c>
      <c r="AL205" s="77">
        <v>0.39300000000000002</v>
      </c>
      <c r="AM205" s="77">
        <v>0.64800000000000002</v>
      </c>
      <c r="AN205" s="77">
        <v>9.66</v>
      </c>
      <c r="AO205" s="77">
        <v>2.38</v>
      </c>
      <c r="AP205" s="77">
        <v>6.49</v>
      </c>
      <c r="AQ205" s="77">
        <v>4.0599999999999996</v>
      </c>
      <c r="AR205" s="77">
        <v>15.37</v>
      </c>
    </row>
    <row r="206" spans="1:44" ht="12.75" customHeight="1" x14ac:dyDescent="0.2">
      <c r="A206" s="42" t="s">
        <v>805</v>
      </c>
      <c r="B206" s="77" t="s">
        <v>254</v>
      </c>
      <c r="C206" s="77">
        <v>1</v>
      </c>
      <c r="D206" s="77">
        <v>3</v>
      </c>
      <c r="E206" s="77">
        <v>3.7</v>
      </c>
      <c r="F206" s="77">
        <v>78</v>
      </c>
      <c r="G206" s="77">
        <v>0</v>
      </c>
      <c r="H206" s="77">
        <v>0</v>
      </c>
      <c r="I206" s="77">
        <v>0</v>
      </c>
      <c r="J206" s="77">
        <v>1</v>
      </c>
      <c r="K206" s="77">
        <v>6</v>
      </c>
      <c r="L206" s="77">
        <v>65.2</v>
      </c>
      <c r="M206" s="77">
        <v>62</v>
      </c>
      <c r="N206" s="77">
        <v>31</v>
      </c>
      <c r="O206" s="77">
        <v>27</v>
      </c>
      <c r="P206" s="77">
        <v>6</v>
      </c>
      <c r="Q206" s="77">
        <v>31</v>
      </c>
      <c r="R206" s="77">
        <v>6</v>
      </c>
      <c r="S206" s="77">
        <v>86</v>
      </c>
      <c r="T206" s="77">
        <v>286</v>
      </c>
      <c r="U206" s="77">
        <v>0.248</v>
      </c>
      <c r="V206" s="77">
        <v>1.42</v>
      </c>
      <c r="W206" s="77">
        <v>3</v>
      </c>
      <c r="X206" s="77">
        <v>6</v>
      </c>
      <c r="Y206" s="77">
        <v>30</v>
      </c>
      <c r="Z206" s="77">
        <v>7</v>
      </c>
      <c r="AA206" s="77">
        <v>55</v>
      </c>
      <c r="AB206" s="77">
        <v>49</v>
      </c>
      <c r="AC206" s="77">
        <v>7</v>
      </c>
      <c r="AD206" s="77">
        <v>0</v>
      </c>
      <c r="AE206" s="77">
        <v>2</v>
      </c>
      <c r="AF206" s="77">
        <v>2</v>
      </c>
      <c r="AG206" s="77">
        <v>0</v>
      </c>
      <c r="AH206" s="77">
        <v>1124</v>
      </c>
      <c r="AI206" s="77">
        <v>0.25</v>
      </c>
      <c r="AJ206" s="77">
        <v>1.1200000000000001</v>
      </c>
      <c r="AK206" s="77">
        <v>0.33700000000000002</v>
      </c>
      <c r="AL206" s="77">
        <v>0.4</v>
      </c>
      <c r="AM206" s="77">
        <v>0.73699999999999999</v>
      </c>
      <c r="AN206" s="77">
        <v>11.79</v>
      </c>
      <c r="AO206" s="77">
        <v>4.25</v>
      </c>
      <c r="AP206" s="77">
        <v>8.5</v>
      </c>
      <c r="AQ206" s="77">
        <v>2.77</v>
      </c>
      <c r="AR206" s="77">
        <v>17.12</v>
      </c>
    </row>
    <row r="207" spans="1:44" ht="12.75" customHeight="1" x14ac:dyDescent="0.2">
      <c r="A207" s="42" t="s">
        <v>568</v>
      </c>
      <c r="B207" s="77" t="s">
        <v>254</v>
      </c>
      <c r="C207" s="77">
        <v>3</v>
      </c>
      <c r="D207" s="77">
        <v>1</v>
      </c>
      <c r="E207" s="77">
        <v>4.25</v>
      </c>
      <c r="F207" s="77">
        <v>27</v>
      </c>
      <c r="G207" s="77">
        <v>0</v>
      </c>
      <c r="H207" s="77">
        <v>0</v>
      </c>
      <c r="I207" s="77">
        <v>0</v>
      </c>
      <c r="J207" s="77">
        <v>0</v>
      </c>
      <c r="K207" s="77">
        <v>0</v>
      </c>
      <c r="L207" s="77">
        <v>29.2</v>
      </c>
      <c r="M207" s="77">
        <v>24</v>
      </c>
      <c r="N207" s="77">
        <v>14</v>
      </c>
      <c r="O207" s="77">
        <v>14</v>
      </c>
      <c r="P207" s="77">
        <v>1</v>
      </c>
      <c r="Q207" s="77">
        <v>21</v>
      </c>
      <c r="R207" s="77">
        <v>0</v>
      </c>
      <c r="S207" s="77">
        <v>28</v>
      </c>
      <c r="T207" s="77">
        <v>131</v>
      </c>
      <c r="U207" s="77">
        <v>0.222</v>
      </c>
      <c r="V207" s="77">
        <v>1.52</v>
      </c>
      <c r="W207" s="77">
        <v>0</v>
      </c>
      <c r="X207" s="77">
        <v>4</v>
      </c>
      <c r="Y207" s="77">
        <v>5</v>
      </c>
      <c r="Z207" s="77">
        <v>1</v>
      </c>
      <c r="AA207" s="77">
        <v>24</v>
      </c>
      <c r="AB207" s="77">
        <v>34</v>
      </c>
      <c r="AC207" s="77">
        <v>4</v>
      </c>
      <c r="AD207" s="77">
        <v>0</v>
      </c>
      <c r="AE207" s="77">
        <v>2</v>
      </c>
      <c r="AF207" s="77">
        <v>1</v>
      </c>
      <c r="AG207" s="77">
        <v>0</v>
      </c>
      <c r="AH207" s="77">
        <v>511</v>
      </c>
      <c r="AI207" s="77">
        <v>0.75</v>
      </c>
      <c r="AJ207" s="77">
        <v>0.71</v>
      </c>
      <c r="AK207" s="77">
        <v>0.34599999999999997</v>
      </c>
      <c r="AL207" s="77">
        <v>0.32400000000000001</v>
      </c>
      <c r="AM207" s="77">
        <v>0.67</v>
      </c>
      <c r="AN207" s="77">
        <v>8.49</v>
      </c>
      <c r="AO207" s="77">
        <v>6.37</v>
      </c>
      <c r="AP207" s="77">
        <v>7.28</v>
      </c>
      <c r="AQ207" s="77">
        <v>1.33</v>
      </c>
      <c r="AR207" s="77">
        <v>17.22</v>
      </c>
    </row>
    <row r="208" spans="1:44" ht="12.75" customHeight="1" x14ac:dyDescent="0.2">
      <c r="A208" t="s">
        <v>1138</v>
      </c>
      <c r="B208" s="77" t="s">
        <v>254</v>
      </c>
      <c r="C208" s="77">
        <v>0</v>
      </c>
      <c r="D208" s="77">
        <v>0</v>
      </c>
      <c r="E208" s="77">
        <v>10.9</v>
      </c>
      <c r="F208" s="77">
        <v>14</v>
      </c>
      <c r="G208" s="77">
        <v>0</v>
      </c>
      <c r="H208" s="77">
        <v>0</v>
      </c>
      <c r="I208" s="77">
        <v>0</v>
      </c>
      <c r="J208" s="77">
        <v>0</v>
      </c>
      <c r="K208" s="77">
        <v>0</v>
      </c>
      <c r="L208" s="77">
        <v>17.100000000000001</v>
      </c>
      <c r="M208" s="77">
        <v>30</v>
      </c>
      <c r="N208" s="77">
        <v>23</v>
      </c>
      <c r="O208" s="77">
        <v>21</v>
      </c>
      <c r="P208" s="77">
        <v>6</v>
      </c>
      <c r="Q208" s="77">
        <v>8</v>
      </c>
      <c r="R208" s="77">
        <v>1</v>
      </c>
      <c r="S208" s="77">
        <v>13</v>
      </c>
      <c r="T208" s="77">
        <v>92</v>
      </c>
      <c r="U208" s="77">
        <v>0.36099999999999999</v>
      </c>
      <c r="V208" s="77">
        <v>2.19</v>
      </c>
      <c r="W208" s="77">
        <v>1</v>
      </c>
      <c r="X208" s="77">
        <v>10</v>
      </c>
      <c r="Y208" s="77">
        <v>0</v>
      </c>
      <c r="Z208" s="77">
        <v>0</v>
      </c>
      <c r="AA208" s="77">
        <v>18</v>
      </c>
      <c r="AB208" s="77">
        <v>22</v>
      </c>
      <c r="AC208" s="77">
        <v>1</v>
      </c>
      <c r="AD208" s="77">
        <v>0</v>
      </c>
      <c r="AE208" s="77">
        <v>1</v>
      </c>
      <c r="AF208" s="77">
        <v>0</v>
      </c>
      <c r="AG208" s="77">
        <v>0</v>
      </c>
      <c r="AH208" s="77">
        <v>357</v>
      </c>
      <c r="AI208" s="77" t="s">
        <v>342</v>
      </c>
      <c r="AJ208" s="77">
        <v>0.82</v>
      </c>
      <c r="AK208" s="77">
        <v>0.42399999999999999</v>
      </c>
      <c r="AL208" s="77">
        <v>0.69899999999999995</v>
      </c>
      <c r="AM208" s="77">
        <v>1.123</v>
      </c>
      <c r="AN208" s="77">
        <v>6.75</v>
      </c>
      <c r="AO208" s="77">
        <v>4.1500000000000004</v>
      </c>
      <c r="AP208" s="77">
        <v>15.58</v>
      </c>
      <c r="AQ208" s="77">
        <v>1.63</v>
      </c>
      <c r="AR208" s="77">
        <v>20.6</v>
      </c>
    </row>
    <row r="209" spans="1:44" ht="12.75" customHeight="1" x14ac:dyDescent="0.2">
      <c r="A209" s="42" t="s">
        <v>575</v>
      </c>
      <c r="B209" s="77" t="s">
        <v>254</v>
      </c>
      <c r="C209" s="77">
        <v>1</v>
      </c>
      <c r="D209" s="77">
        <v>4</v>
      </c>
      <c r="E209" s="77">
        <v>4.72</v>
      </c>
      <c r="F209" s="77">
        <v>40</v>
      </c>
      <c r="G209" s="77">
        <v>0</v>
      </c>
      <c r="H209" s="77">
        <v>0</v>
      </c>
      <c r="I209" s="77">
        <v>0</v>
      </c>
      <c r="J209" s="77">
        <v>0</v>
      </c>
      <c r="K209" s="77">
        <v>0</v>
      </c>
      <c r="L209" s="77">
        <v>34.1</v>
      </c>
      <c r="M209" s="77">
        <v>42</v>
      </c>
      <c r="N209" s="77">
        <v>18</v>
      </c>
      <c r="O209" s="77">
        <v>18</v>
      </c>
      <c r="P209" s="77">
        <v>1</v>
      </c>
      <c r="Q209" s="77">
        <v>8</v>
      </c>
      <c r="R209" s="77">
        <v>0</v>
      </c>
      <c r="S209" s="77">
        <v>29</v>
      </c>
      <c r="T209" s="77">
        <v>147</v>
      </c>
      <c r="U209" s="77">
        <v>0.307</v>
      </c>
      <c r="V209" s="77">
        <v>1.46</v>
      </c>
      <c r="W209" s="77">
        <v>1</v>
      </c>
      <c r="X209" s="77">
        <v>15</v>
      </c>
      <c r="Y209" s="77">
        <v>11</v>
      </c>
      <c r="Z209" s="77">
        <v>5</v>
      </c>
      <c r="AA209" s="77">
        <v>41</v>
      </c>
      <c r="AB209" s="77">
        <v>26</v>
      </c>
      <c r="AC209" s="77">
        <v>0</v>
      </c>
      <c r="AD209" s="77">
        <v>0</v>
      </c>
      <c r="AE209" s="77">
        <v>1</v>
      </c>
      <c r="AF209" s="77">
        <v>1</v>
      </c>
      <c r="AG209" s="77">
        <v>0</v>
      </c>
      <c r="AH209" s="77">
        <v>593</v>
      </c>
      <c r="AI209" s="77">
        <v>0.2</v>
      </c>
      <c r="AJ209" s="77">
        <v>1.58</v>
      </c>
      <c r="AK209" s="77">
        <v>0.34699999999999998</v>
      </c>
      <c r="AL209" s="77">
        <v>0.40899999999999997</v>
      </c>
      <c r="AM209" s="77">
        <v>0.75600000000000001</v>
      </c>
      <c r="AN209" s="77">
        <v>7.6</v>
      </c>
      <c r="AO209" s="77">
        <v>2.1</v>
      </c>
      <c r="AP209" s="77">
        <v>11.01</v>
      </c>
      <c r="AQ209" s="77">
        <v>3.63</v>
      </c>
      <c r="AR209" s="77">
        <v>17.27</v>
      </c>
    </row>
    <row r="210" spans="1:44" ht="12.75" customHeight="1" x14ac:dyDescent="0.2">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row>
    <row r="211" spans="1:44" ht="12.75" customHeight="1" x14ac:dyDescent="0.2">
      <c r="A211" s="185" t="s">
        <v>151</v>
      </c>
      <c r="B211" s="185" t="s">
        <v>245</v>
      </c>
      <c r="C211" s="185" t="s">
        <v>301</v>
      </c>
      <c r="D211" s="185" t="s">
        <v>302</v>
      </c>
      <c r="E211" s="185" t="s">
        <v>152</v>
      </c>
      <c r="F211" s="185" t="s">
        <v>303</v>
      </c>
      <c r="G211" s="185" t="s">
        <v>304</v>
      </c>
      <c r="H211" s="185" t="s">
        <v>316</v>
      </c>
      <c r="I211" s="185" t="s">
        <v>317</v>
      </c>
      <c r="J211" s="185" t="s">
        <v>305</v>
      </c>
      <c r="K211" s="185" t="s">
        <v>306</v>
      </c>
      <c r="L211" s="185" t="s">
        <v>307</v>
      </c>
      <c r="M211" s="185" t="s">
        <v>308</v>
      </c>
      <c r="N211" s="185" t="s">
        <v>309</v>
      </c>
      <c r="O211" s="185" t="s">
        <v>310</v>
      </c>
      <c r="P211" s="185" t="s">
        <v>311</v>
      </c>
      <c r="Q211" s="185" t="s">
        <v>312</v>
      </c>
      <c r="R211" s="185" t="s">
        <v>319</v>
      </c>
      <c r="S211" s="185" t="s">
        <v>313</v>
      </c>
      <c r="T211" s="185" t="s">
        <v>330</v>
      </c>
      <c r="U211" s="185" t="s">
        <v>314</v>
      </c>
      <c r="V211" s="185" t="s">
        <v>315</v>
      </c>
      <c r="W211" s="185" t="s">
        <v>318</v>
      </c>
      <c r="X211" s="185" t="s">
        <v>320</v>
      </c>
      <c r="Y211" s="185" t="s">
        <v>321</v>
      </c>
      <c r="Z211" s="185" t="s">
        <v>322</v>
      </c>
      <c r="AA211" s="185" t="s">
        <v>323</v>
      </c>
      <c r="AB211" s="185" t="s">
        <v>324</v>
      </c>
      <c r="AC211" s="185" t="s">
        <v>325</v>
      </c>
      <c r="AD211" s="185" t="s">
        <v>326</v>
      </c>
      <c r="AE211" s="185" t="s">
        <v>327</v>
      </c>
      <c r="AF211" s="185" t="s">
        <v>328</v>
      </c>
      <c r="AG211" s="185" t="s">
        <v>329</v>
      </c>
      <c r="AH211" s="185" t="s">
        <v>331</v>
      </c>
      <c r="AI211" s="185" t="s">
        <v>332</v>
      </c>
      <c r="AJ211" s="185" t="s">
        <v>333</v>
      </c>
      <c r="AK211" s="185" t="s">
        <v>334</v>
      </c>
      <c r="AL211" s="185" t="s">
        <v>1097</v>
      </c>
      <c r="AM211" s="185" t="s">
        <v>336</v>
      </c>
      <c r="AN211" s="185" t="s">
        <v>337</v>
      </c>
      <c r="AO211" s="185" t="s">
        <v>338</v>
      </c>
      <c r="AP211" s="185" t="s">
        <v>339</v>
      </c>
      <c r="AQ211" s="185" t="s">
        <v>340</v>
      </c>
      <c r="AR211" s="185" t="s">
        <v>341</v>
      </c>
    </row>
    <row r="212" spans="1:44" ht="12.75" customHeight="1" x14ac:dyDescent="0.2">
      <c r="A212" t="s">
        <v>1144</v>
      </c>
      <c r="B212" s="77" t="s">
        <v>255</v>
      </c>
      <c r="C212" s="77">
        <v>0</v>
      </c>
      <c r="D212" s="77">
        <v>0</v>
      </c>
      <c r="E212" s="77">
        <v>13.5</v>
      </c>
      <c r="F212" s="77">
        <v>4</v>
      </c>
      <c r="G212" s="77">
        <v>0</v>
      </c>
      <c r="H212" s="77">
        <v>0</v>
      </c>
      <c r="I212" s="77">
        <v>0</v>
      </c>
      <c r="J212" s="77">
        <v>0</v>
      </c>
      <c r="K212" s="77">
        <v>1</v>
      </c>
      <c r="L212" s="77">
        <v>1.1000000000000001</v>
      </c>
      <c r="M212" s="77">
        <v>4</v>
      </c>
      <c r="N212" s="77">
        <v>2</v>
      </c>
      <c r="O212" s="77">
        <v>2</v>
      </c>
      <c r="P212" s="77">
        <v>1</v>
      </c>
      <c r="Q212" s="77">
        <v>0</v>
      </c>
      <c r="R212" s="77">
        <v>0</v>
      </c>
      <c r="S212" s="77">
        <v>1</v>
      </c>
      <c r="T212" s="77">
        <v>8</v>
      </c>
      <c r="U212" s="77">
        <v>0.5</v>
      </c>
      <c r="V212" s="77">
        <v>3</v>
      </c>
      <c r="W212" s="77">
        <v>0</v>
      </c>
      <c r="X212" s="77">
        <v>0</v>
      </c>
      <c r="Y212" s="77">
        <v>1</v>
      </c>
      <c r="Z212" s="77">
        <v>0</v>
      </c>
      <c r="AA212" s="77">
        <v>1</v>
      </c>
      <c r="AB212" s="77">
        <v>2</v>
      </c>
      <c r="AC212" s="77">
        <v>0</v>
      </c>
      <c r="AD212" s="77">
        <v>0</v>
      </c>
      <c r="AE212" s="77">
        <v>0</v>
      </c>
      <c r="AF212" s="77">
        <v>0</v>
      </c>
      <c r="AG212" s="77">
        <v>0</v>
      </c>
      <c r="AH212" s="77">
        <v>31</v>
      </c>
      <c r="AI212" s="77" t="s">
        <v>342</v>
      </c>
      <c r="AJ212" s="77">
        <v>0.5</v>
      </c>
      <c r="AK212" s="77">
        <v>0.5</v>
      </c>
      <c r="AL212" s="77">
        <v>1</v>
      </c>
      <c r="AM212" s="77">
        <v>1.5</v>
      </c>
      <c r="AN212" s="77">
        <v>6.75</v>
      </c>
      <c r="AO212" s="77">
        <v>0</v>
      </c>
      <c r="AP212" s="77">
        <v>27</v>
      </c>
      <c r="AQ212" s="77" t="s">
        <v>342</v>
      </c>
      <c r="AR212" s="77">
        <v>23.25</v>
      </c>
    </row>
    <row r="213" spans="1:44" ht="12.75" customHeight="1" x14ac:dyDescent="0.2">
      <c r="A213" s="42" t="s">
        <v>587</v>
      </c>
      <c r="B213" s="77" t="s">
        <v>255</v>
      </c>
      <c r="C213" s="77">
        <v>2</v>
      </c>
      <c r="D213" s="77">
        <v>3</v>
      </c>
      <c r="E213" s="77">
        <v>2.6</v>
      </c>
      <c r="F213" s="77">
        <v>41</v>
      </c>
      <c r="G213" s="77">
        <v>0</v>
      </c>
      <c r="H213" s="77">
        <v>0</v>
      </c>
      <c r="I213" s="77">
        <v>0</v>
      </c>
      <c r="J213" s="77">
        <v>0</v>
      </c>
      <c r="K213" s="77">
        <v>0</v>
      </c>
      <c r="L213" s="77">
        <v>34.200000000000003</v>
      </c>
      <c r="M213" s="77">
        <v>26</v>
      </c>
      <c r="N213" s="77">
        <v>12</v>
      </c>
      <c r="O213" s="77">
        <v>10</v>
      </c>
      <c r="P213" s="77">
        <v>2</v>
      </c>
      <c r="Q213" s="77">
        <v>19</v>
      </c>
      <c r="R213" s="77">
        <v>0</v>
      </c>
      <c r="S213" s="77">
        <v>32</v>
      </c>
      <c r="T213" s="77">
        <v>148</v>
      </c>
      <c r="U213" s="77">
        <v>0.20599999999999999</v>
      </c>
      <c r="V213" s="77">
        <v>1.3</v>
      </c>
      <c r="W213" s="77">
        <v>1</v>
      </c>
      <c r="X213" s="77">
        <v>9</v>
      </c>
      <c r="Y213" s="77">
        <v>12</v>
      </c>
      <c r="Z213" s="77">
        <v>4</v>
      </c>
      <c r="AA213" s="77">
        <v>35</v>
      </c>
      <c r="AB213" s="77">
        <v>35</v>
      </c>
      <c r="AC213" s="77">
        <v>1</v>
      </c>
      <c r="AD213" s="77">
        <v>0</v>
      </c>
      <c r="AE213" s="77">
        <v>4</v>
      </c>
      <c r="AF213" s="77">
        <v>1</v>
      </c>
      <c r="AG213" s="77">
        <v>1</v>
      </c>
      <c r="AH213" s="77">
        <v>561</v>
      </c>
      <c r="AI213" s="77">
        <v>0.4</v>
      </c>
      <c r="AJ213" s="77">
        <v>1</v>
      </c>
      <c r="AK213" s="77">
        <v>0.315</v>
      </c>
      <c r="AL213" s="77">
        <v>0.30199999999999999</v>
      </c>
      <c r="AM213" s="77">
        <v>0.61699999999999999</v>
      </c>
      <c r="AN213" s="77">
        <v>8.31</v>
      </c>
      <c r="AO213" s="77">
        <v>4.93</v>
      </c>
      <c r="AP213" s="77">
        <v>6.75</v>
      </c>
      <c r="AQ213" s="77">
        <v>1.68</v>
      </c>
      <c r="AR213" s="77">
        <v>16.18</v>
      </c>
    </row>
    <row r="214" spans="1:44" ht="12.75" customHeight="1" x14ac:dyDescent="0.2">
      <c r="A214" s="42" t="s">
        <v>1139</v>
      </c>
      <c r="B214" s="77" t="s">
        <v>255</v>
      </c>
      <c r="C214" s="77">
        <v>1</v>
      </c>
      <c r="D214" s="77">
        <v>1</v>
      </c>
      <c r="E214" s="77">
        <v>1.45</v>
      </c>
      <c r="F214" s="77">
        <v>27</v>
      </c>
      <c r="G214" s="77">
        <v>0</v>
      </c>
      <c r="H214" s="77">
        <v>0</v>
      </c>
      <c r="I214" s="77">
        <v>0</v>
      </c>
      <c r="J214" s="77">
        <v>0</v>
      </c>
      <c r="K214" s="77">
        <v>0</v>
      </c>
      <c r="L214" s="77">
        <v>31</v>
      </c>
      <c r="M214" s="77">
        <v>23</v>
      </c>
      <c r="N214" s="77">
        <v>6</v>
      </c>
      <c r="O214" s="77">
        <v>5</v>
      </c>
      <c r="P214" s="77">
        <v>2</v>
      </c>
      <c r="Q214" s="77">
        <v>5</v>
      </c>
      <c r="R214" s="77">
        <v>0</v>
      </c>
      <c r="S214" s="77">
        <v>28</v>
      </c>
      <c r="T214" s="77">
        <v>119</v>
      </c>
      <c r="U214" s="77">
        <v>0.20399999999999999</v>
      </c>
      <c r="V214" s="77">
        <v>0.9</v>
      </c>
      <c r="W214" s="77">
        <v>0</v>
      </c>
      <c r="X214" s="77">
        <v>4</v>
      </c>
      <c r="Y214" s="77">
        <v>2</v>
      </c>
      <c r="Z214" s="77">
        <v>2</v>
      </c>
      <c r="AA214" s="77">
        <v>26</v>
      </c>
      <c r="AB214" s="77">
        <v>37</v>
      </c>
      <c r="AC214" s="77">
        <v>0</v>
      </c>
      <c r="AD214" s="77">
        <v>0</v>
      </c>
      <c r="AE214" s="77">
        <v>1</v>
      </c>
      <c r="AF214" s="77">
        <v>1</v>
      </c>
      <c r="AG214" s="77">
        <v>0</v>
      </c>
      <c r="AH214" s="77">
        <v>467</v>
      </c>
      <c r="AI214" s="77">
        <v>0.5</v>
      </c>
      <c r="AJ214" s="77">
        <v>0.7</v>
      </c>
      <c r="AK214" s="77">
        <v>0.23699999999999999</v>
      </c>
      <c r="AL214" s="77">
        <v>0.31</v>
      </c>
      <c r="AM214" s="77">
        <v>0.54700000000000004</v>
      </c>
      <c r="AN214" s="77">
        <v>8.1300000000000008</v>
      </c>
      <c r="AO214" s="77">
        <v>1.45</v>
      </c>
      <c r="AP214" s="77">
        <v>6.68</v>
      </c>
      <c r="AQ214" s="77">
        <v>5.6</v>
      </c>
      <c r="AR214" s="77">
        <v>15.06</v>
      </c>
    </row>
    <row r="215" spans="1:44" ht="12.75" customHeight="1" x14ac:dyDescent="0.2">
      <c r="A215" s="42" t="s">
        <v>864</v>
      </c>
      <c r="B215" s="77" t="s">
        <v>255</v>
      </c>
      <c r="C215" s="77">
        <v>15</v>
      </c>
      <c r="D215" s="77">
        <v>13</v>
      </c>
      <c r="E215" s="77">
        <v>4.09</v>
      </c>
      <c r="F215" s="77">
        <v>31</v>
      </c>
      <c r="G215" s="77">
        <v>31</v>
      </c>
      <c r="H215" s="77">
        <v>0</v>
      </c>
      <c r="I215" s="77">
        <v>0</v>
      </c>
      <c r="J215" s="77">
        <v>0</v>
      </c>
      <c r="K215" s="77">
        <v>0</v>
      </c>
      <c r="L215" s="77">
        <v>202.1</v>
      </c>
      <c r="M215" s="77">
        <v>218</v>
      </c>
      <c r="N215" s="77">
        <v>97</v>
      </c>
      <c r="O215" s="77">
        <v>92</v>
      </c>
      <c r="P215" s="77">
        <v>22</v>
      </c>
      <c r="Q215" s="77">
        <v>30</v>
      </c>
      <c r="R215" s="77">
        <v>3</v>
      </c>
      <c r="S215" s="77">
        <v>151</v>
      </c>
      <c r="T215" s="77">
        <v>846</v>
      </c>
      <c r="U215" s="77">
        <v>0.27300000000000002</v>
      </c>
      <c r="V215" s="77">
        <v>1.23</v>
      </c>
      <c r="W215" s="77">
        <v>5</v>
      </c>
      <c r="X215" s="77">
        <v>0</v>
      </c>
      <c r="Y215" s="77">
        <v>0</v>
      </c>
      <c r="Z215" s="77">
        <v>14</v>
      </c>
      <c r="AA215" s="77">
        <v>198</v>
      </c>
      <c r="AB215" s="77">
        <v>246</v>
      </c>
      <c r="AC215" s="77">
        <v>2</v>
      </c>
      <c r="AD215" s="77">
        <v>0</v>
      </c>
      <c r="AE215" s="77">
        <v>3</v>
      </c>
      <c r="AF215" s="77">
        <v>2</v>
      </c>
      <c r="AG215" s="77">
        <v>0</v>
      </c>
      <c r="AH215" s="77">
        <v>3011</v>
      </c>
      <c r="AI215" s="77">
        <v>0.53600000000000003</v>
      </c>
      <c r="AJ215" s="77">
        <v>0.8</v>
      </c>
      <c r="AK215" s="77">
        <v>0.30199999999999999</v>
      </c>
      <c r="AL215" s="77">
        <v>0.41399999999999998</v>
      </c>
      <c r="AM215" s="77">
        <v>0.71599999999999997</v>
      </c>
      <c r="AN215" s="77">
        <v>6.72</v>
      </c>
      <c r="AO215" s="77">
        <v>1.33</v>
      </c>
      <c r="AP215" s="77">
        <v>9.6999999999999993</v>
      </c>
      <c r="AQ215" s="77">
        <v>5.03</v>
      </c>
      <c r="AR215" s="77">
        <v>14.88</v>
      </c>
    </row>
    <row r="216" spans="1:44" ht="12.75" customHeight="1" x14ac:dyDescent="0.2">
      <c r="A216" s="42" t="s">
        <v>1141</v>
      </c>
      <c r="B216" s="77" t="s">
        <v>255</v>
      </c>
      <c r="C216" s="77">
        <v>9</v>
      </c>
      <c r="D216" s="77">
        <v>6</v>
      </c>
      <c r="E216" s="77">
        <v>2.69</v>
      </c>
      <c r="F216" s="77">
        <v>22</v>
      </c>
      <c r="G216" s="77">
        <v>22</v>
      </c>
      <c r="H216" s="77">
        <v>0</v>
      </c>
      <c r="I216" s="77">
        <v>0</v>
      </c>
      <c r="J216" s="77">
        <v>0</v>
      </c>
      <c r="K216" s="77">
        <v>0</v>
      </c>
      <c r="L216" s="77">
        <v>140.1</v>
      </c>
      <c r="M216" s="77">
        <v>117</v>
      </c>
      <c r="N216" s="77">
        <v>44</v>
      </c>
      <c r="O216" s="77">
        <v>42</v>
      </c>
      <c r="P216" s="77">
        <v>7</v>
      </c>
      <c r="Q216" s="77">
        <v>43</v>
      </c>
      <c r="R216" s="77">
        <v>2</v>
      </c>
      <c r="S216" s="77">
        <v>144</v>
      </c>
      <c r="T216" s="77">
        <v>565</v>
      </c>
      <c r="U216" s="77">
        <v>0.22800000000000001</v>
      </c>
      <c r="V216" s="77">
        <v>1.1399999999999999</v>
      </c>
      <c r="W216" s="77">
        <v>1</v>
      </c>
      <c r="X216" s="77">
        <v>0</v>
      </c>
      <c r="Y216" s="77">
        <v>0</v>
      </c>
      <c r="Z216" s="77">
        <v>13</v>
      </c>
      <c r="AA216" s="77">
        <v>136</v>
      </c>
      <c r="AB216" s="77">
        <v>124</v>
      </c>
      <c r="AC216" s="77">
        <v>1</v>
      </c>
      <c r="AD216" s="77">
        <v>0</v>
      </c>
      <c r="AE216" s="77">
        <v>8</v>
      </c>
      <c r="AF216" s="77">
        <v>4</v>
      </c>
      <c r="AG216" s="77">
        <v>0</v>
      </c>
      <c r="AH216" s="77">
        <v>2236</v>
      </c>
      <c r="AI216" s="77">
        <v>0.6</v>
      </c>
      <c r="AJ216" s="77">
        <v>1.1000000000000001</v>
      </c>
      <c r="AK216" s="77">
        <v>0.28799999999999998</v>
      </c>
      <c r="AL216" s="77">
        <v>0.32600000000000001</v>
      </c>
      <c r="AM216" s="77">
        <v>0.61299999999999999</v>
      </c>
      <c r="AN216" s="77">
        <v>9.24</v>
      </c>
      <c r="AO216" s="77">
        <v>2.76</v>
      </c>
      <c r="AP216" s="77">
        <v>7.5</v>
      </c>
      <c r="AQ216" s="77">
        <v>3.35</v>
      </c>
      <c r="AR216" s="77">
        <v>15.93</v>
      </c>
    </row>
    <row r="217" spans="1:44" ht="12.75" customHeight="1" x14ac:dyDescent="0.2">
      <c r="A217" s="42" t="s">
        <v>592</v>
      </c>
      <c r="B217" s="77" t="s">
        <v>255</v>
      </c>
      <c r="C217" s="77">
        <v>1</v>
      </c>
      <c r="D217" s="77">
        <v>0</v>
      </c>
      <c r="E217" s="77">
        <v>1.32</v>
      </c>
      <c r="F217" s="77">
        <v>47</v>
      </c>
      <c r="G217" s="77">
        <v>0</v>
      </c>
      <c r="H217" s="77">
        <v>0</v>
      </c>
      <c r="I217" s="77">
        <v>0</v>
      </c>
      <c r="J217" s="77">
        <v>0</v>
      </c>
      <c r="K217" s="77">
        <v>1</v>
      </c>
      <c r="L217" s="77">
        <v>27.1</v>
      </c>
      <c r="M217" s="77">
        <v>19</v>
      </c>
      <c r="N217" s="77">
        <v>6</v>
      </c>
      <c r="O217" s="77">
        <v>4</v>
      </c>
      <c r="P217" s="77">
        <v>2</v>
      </c>
      <c r="Q217" s="77">
        <v>6</v>
      </c>
      <c r="R217" s="77">
        <v>0</v>
      </c>
      <c r="S217" s="77">
        <v>28</v>
      </c>
      <c r="T217" s="77">
        <v>104</v>
      </c>
      <c r="U217" s="77">
        <v>0.19600000000000001</v>
      </c>
      <c r="V217" s="77">
        <v>0.91</v>
      </c>
      <c r="W217" s="77">
        <v>0</v>
      </c>
      <c r="X217" s="77">
        <v>5</v>
      </c>
      <c r="Y217" s="77">
        <v>5</v>
      </c>
      <c r="Z217" s="77">
        <v>3</v>
      </c>
      <c r="AA217" s="77">
        <v>28</v>
      </c>
      <c r="AB217" s="77">
        <v>23</v>
      </c>
      <c r="AC217" s="77">
        <v>2</v>
      </c>
      <c r="AD217" s="77">
        <v>0</v>
      </c>
      <c r="AE217" s="77">
        <v>1</v>
      </c>
      <c r="AF217" s="77">
        <v>0</v>
      </c>
      <c r="AG217" s="77">
        <v>0</v>
      </c>
      <c r="AH217" s="77">
        <v>409</v>
      </c>
      <c r="AI217" s="77">
        <v>1</v>
      </c>
      <c r="AJ217" s="77">
        <v>1.22</v>
      </c>
      <c r="AK217" s="77">
        <v>0.24</v>
      </c>
      <c r="AL217" s="77">
        <v>0.29899999999999999</v>
      </c>
      <c r="AM217" s="77">
        <v>0.53900000000000003</v>
      </c>
      <c r="AN217" s="77">
        <v>9.2200000000000006</v>
      </c>
      <c r="AO217" s="77">
        <v>1.98</v>
      </c>
      <c r="AP217" s="77">
        <v>6.26</v>
      </c>
      <c r="AQ217" s="77">
        <v>4.67</v>
      </c>
      <c r="AR217" s="77">
        <v>14.96</v>
      </c>
    </row>
    <row r="218" spans="1:44" ht="12.75" customHeight="1" x14ac:dyDescent="0.2">
      <c r="A218" s="42" t="s">
        <v>1140</v>
      </c>
      <c r="B218" s="77" t="s">
        <v>255</v>
      </c>
      <c r="C218" s="77">
        <v>1</v>
      </c>
      <c r="D218" s="77">
        <v>1</v>
      </c>
      <c r="E218" s="77">
        <v>2.63</v>
      </c>
      <c r="F218" s="77">
        <v>30</v>
      </c>
      <c r="G218" s="77">
        <v>0</v>
      </c>
      <c r="H218" s="77">
        <v>0</v>
      </c>
      <c r="I218" s="77">
        <v>0</v>
      </c>
      <c r="J218" s="77">
        <v>1</v>
      </c>
      <c r="K218" s="77">
        <v>2</v>
      </c>
      <c r="L218" s="77">
        <v>27.1</v>
      </c>
      <c r="M218" s="77">
        <v>24</v>
      </c>
      <c r="N218" s="77">
        <v>8</v>
      </c>
      <c r="O218" s="77">
        <v>8</v>
      </c>
      <c r="P218" s="77">
        <v>2</v>
      </c>
      <c r="Q218" s="77">
        <v>6</v>
      </c>
      <c r="R218" s="77">
        <v>1</v>
      </c>
      <c r="S218" s="77">
        <v>27</v>
      </c>
      <c r="T218" s="77">
        <v>115</v>
      </c>
      <c r="U218" s="77">
        <v>0.22900000000000001</v>
      </c>
      <c r="V218" s="77">
        <v>1.1000000000000001</v>
      </c>
      <c r="W218" s="77">
        <v>4</v>
      </c>
      <c r="X218" s="77">
        <v>10</v>
      </c>
      <c r="Y218" s="77">
        <v>2</v>
      </c>
      <c r="Z218" s="77">
        <v>1</v>
      </c>
      <c r="AA218" s="77">
        <v>34</v>
      </c>
      <c r="AB218" s="77">
        <v>20</v>
      </c>
      <c r="AC218" s="77">
        <v>0</v>
      </c>
      <c r="AD218" s="77">
        <v>0</v>
      </c>
      <c r="AE218" s="77">
        <v>2</v>
      </c>
      <c r="AF218" s="77">
        <v>0</v>
      </c>
      <c r="AG218" s="77">
        <v>0</v>
      </c>
      <c r="AH218" s="77">
        <v>475</v>
      </c>
      <c r="AI218" s="77">
        <v>0.5</v>
      </c>
      <c r="AJ218" s="77">
        <v>1.7</v>
      </c>
      <c r="AK218" s="77">
        <v>0.29599999999999999</v>
      </c>
      <c r="AL218" s="77">
        <v>0.33300000000000002</v>
      </c>
      <c r="AM218" s="77">
        <v>0.629</v>
      </c>
      <c r="AN218" s="77">
        <v>8.89</v>
      </c>
      <c r="AO218" s="77">
        <v>1.98</v>
      </c>
      <c r="AP218" s="77">
        <v>7.9</v>
      </c>
      <c r="AQ218" s="77">
        <v>4.5</v>
      </c>
      <c r="AR218" s="77">
        <v>17.38</v>
      </c>
    </row>
    <row r="219" spans="1:44" ht="12.75" customHeight="1" x14ac:dyDescent="0.2">
      <c r="A219" s="42" t="s">
        <v>594</v>
      </c>
      <c r="B219" s="77" t="s">
        <v>255</v>
      </c>
      <c r="C219" s="77">
        <v>2</v>
      </c>
      <c r="D219" s="77">
        <v>5</v>
      </c>
      <c r="E219" s="77">
        <v>2.21</v>
      </c>
      <c r="F219" s="77">
        <v>76</v>
      </c>
      <c r="G219" s="77">
        <v>0</v>
      </c>
      <c r="H219" s="77">
        <v>0</v>
      </c>
      <c r="I219" s="77">
        <v>0</v>
      </c>
      <c r="J219" s="77">
        <v>5</v>
      </c>
      <c r="K219" s="77">
        <v>10</v>
      </c>
      <c r="L219" s="77">
        <v>77.099999999999994</v>
      </c>
      <c r="M219" s="77">
        <v>59</v>
      </c>
      <c r="N219" s="77">
        <v>26</v>
      </c>
      <c r="O219" s="77">
        <v>19</v>
      </c>
      <c r="P219" s="77">
        <v>3</v>
      </c>
      <c r="Q219" s="77">
        <v>32</v>
      </c>
      <c r="R219" s="77">
        <v>5</v>
      </c>
      <c r="S219" s="77">
        <v>73</v>
      </c>
      <c r="T219" s="77">
        <v>322</v>
      </c>
      <c r="U219" s="77">
        <v>0.20899999999999999</v>
      </c>
      <c r="V219" s="77">
        <v>1.18</v>
      </c>
      <c r="W219" s="77">
        <v>2</v>
      </c>
      <c r="X219" s="77">
        <v>16</v>
      </c>
      <c r="Y219" s="77">
        <v>23</v>
      </c>
      <c r="Z219" s="77">
        <v>7</v>
      </c>
      <c r="AA219" s="77">
        <v>103</v>
      </c>
      <c r="AB219" s="77">
        <v>53</v>
      </c>
      <c r="AC219" s="77">
        <v>9</v>
      </c>
      <c r="AD219" s="77">
        <v>0</v>
      </c>
      <c r="AE219" s="77">
        <v>7</v>
      </c>
      <c r="AF219" s="77">
        <v>0</v>
      </c>
      <c r="AG219" s="77">
        <v>0</v>
      </c>
      <c r="AH219" s="77">
        <v>1221</v>
      </c>
      <c r="AI219" s="77">
        <v>0.28599999999999998</v>
      </c>
      <c r="AJ219" s="77">
        <v>1.94</v>
      </c>
      <c r="AK219" s="77">
        <v>0.29199999999999998</v>
      </c>
      <c r="AL219" s="77">
        <v>0.29399999999999998</v>
      </c>
      <c r="AM219" s="77">
        <v>0.58699999999999997</v>
      </c>
      <c r="AN219" s="77">
        <v>8.5</v>
      </c>
      <c r="AO219" s="77">
        <v>3.72</v>
      </c>
      <c r="AP219" s="77">
        <v>6.87</v>
      </c>
      <c r="AQ219" s="77">
        <v>2.2799999999999998</v>
      </c>
      <c r="AR219" s="77">
        <v>15.79</v>
      </c>
    </row>
    <row r="220" spans="1:44" ht="12.75" customHeight="1" x14ac:dyDescent="0.2">
      <c r="A220" t="s">
        <v>616</v>
      </c>
      <c r="B220" s="77" t="s">
        <v>255</v>
      </c>
      <c r="C220" s="77">
        <v>0</v>
      </c>
      <c r="D220" s="77">
        <v>3</v>
      </c>
      <c r="E220" s="77">
        <v>3.18</v>
      </c>
      <c r="F220" s="77">
        <v>19</v>
      </c>
      <c r="G220" s="77">
        <v>0</v>
      </c>
      <c r="H220" s="77">
        <v>0</v>
      </c>
      <c r="I220" s="77">
        <v>0</v>
      </c>
      <c r="J220" s="77">
        <v>3</v>
      </c>
      <c r="K220" s="77">
        <v>4</v>
      </c>
      <c r="L220" s="77">
        <v>17</v>
      </c>
      <c r="M220" s="77">
        <v>18</v>
      </c>
      <c r="N220" s="77">
        <v>6</v>
      </c>
      <c r="O220" s="77">
        <v>6</v>
      </c>
      <c r="P220" s="77">
        <v>2</v>
      </c>
      <c r="Q220" s="77">
        <v>6</v>
      </c>
      <c r="R220" s="77">
        <v>1</v>
      </c>
      <c r="S220" s="77">
        <v>10</v>
      </c>
      <c r="T220" s="77">
        <v>71</v>
      </c>
      <c r="U220" s="77">
        <v>0.28100000000000003</v>
      </c>
      <c r="V220" s="77">
        <v>1.41</v>
      </c>
      <c r="W220" s="77">
        <v>0</v>
      </c>
      <c r="X220" s="77">
        <v>10</v>
      </c>
      <c r="Y220" s="77">
        <v>3</v>
      </c>
      <c r="Z220" s="77">
        <v>2</v>
      </c>
      <c r="AA220" s="77">
        <v>17</v>
      </c>
      <c r="AB220" s="77">
        <v>20</v>
      </c>
      <c r="AC220" s="77">
        <v>0</v>
      </c>
      <c r="AD220" s="77">
        <v>0</v>
      </c>
      <c r="AE220" s="77">
        <v>0</v>
      </c>
      <c r="AF220" s="77">
        <v>1</v>
      </c>
      <c r="AG220" s="77">
        <v>0</v>
      </c>
      <c r="AH220" s="77">
        <v>275</v>
      </c>
      <c r="AI220" s="77">
        <v>0</v>
      </c>
      <c r="AJ220" s="77">
        <v>0.85</v>
      </c>
      <c r="AK220" s="77">
        <v>0.33800000000000002</v>
      </c>
      <c r="AL220" s="77">
        <v>0.45300000000000001</v>
      </c>
      <c r="AM220" s="77">
        <v>0.79100000000000004</v>
      </c>
      <c r="AN220" s="77">
        <v>5.29</v>
      </c>
      <c r="AO220" s="77">
        <v>3.18</v>
      </c>
      <c r="AP220" s="77">
        <v>9.5299999999999994</v>
      </c>
      <c r="AQ220" s="77">
        <v>1.67</v>
      </c>
      <c r="AR220" s="77">
        <v>16.18</v>
      </c>
    </row>
    <row r="221" spans="1:44" ht="12.75" customHeight="1" x14ac:dyDescent="0.2">
      <c r="A221" s="42" t="s">
        <v>589</v>
      </c>
      <c r="B221" s="77" t="s">
        <v>255</v>
      </c>
      <c r="C221" s="77">
        <v>7</v>
      </c>
      <c r="D221" s="77">
        <v>8</v>
      </c>
      <c r="E221" s="77">
        <v>4</v>
      </c>
      <c r="F221" s="77">
        <v>22</v>
      </c>
      <c r="G221" s="77">
        <v>22</v>
      </c>
      <c r="H221" s="77">
        <v>0</v>
      </c>
      <c r="I221" s="77">
        <v>0</v>
      </c>
      <c r="J221" s="77">
        <v>0</v>
      </c>
      <c r="K221" s="77">
        <v>0</v>
      </c>
      <c r="L221" s="77">
        <v>137.1</v>
      </c>
      <c r="M221" s="77">
        <v>128</v>
      </c>
      <c r="N221" s="77">
        <v>61</v>
      </c>
      <c r="O221" s="77">
        <v>61</v>
      </c>
      <c r="P221" s="77">
        <v>18</v>
      </c>
      <c r="Q221" s="77">
        <v>43</v>
      </c>
      <c r="R221" s="77">
        <v>0</v>
      </c>
      <c r="S221" s="77">
        <v>94</v>
      </c>
      <c r="T221" s="77">
        <v>570</v>
      </c>
      <c r="U221" s="77">
        <v>0.25</v>
      </c>
      <c r="V221" s="77">
        <v>1.25</v>
      </c>
      <c r="W221" s="77">
        <v>5</v>
      </c>
      <c r="X221" s="77">
        <v>0</v>
      </c>
      <c r="Y221" s="77">
        <v>0</v>
      </c>
      <c r="Z221" s="77">
        <v>12</v>
      </c>
      <c r="AA221" s="77">
        <v>146</v>
      </c>
      <c r="AB221" s="77">
        <v>154</v>
      </c>
      <c r="AC221" s="77">
        <v>3</v>
      </c>
      <c r="AD221" s="77">
        <v>1</v>
      </c>
      <c r="AE221" s="77">
        <v>7</v>
      </c>
      <c r="AF221" s="77">
        <v>3</v>
      </c>
      <c r="AG221" s="77">
        <v>0</v>
      </c>
      <c r="AH221" s="77">
        <v>2120</v>
      </c>
      <c r="AI221" s="77">
        <v>0.46700000000000003</v>
      </c>
      <c r="AJ221" s="77">
        <v>0.95</v>
      </c>
      <c r="AK221" s="77">
        <v>0.313</v>
      </c>
      <c r="AL221" s="77">
        <v>0.40200000000000002</v>
      </c>
      <c r="AM221" s="77">
        <v>0.71499999999999997</v>
      </c>
      <c r="AN221" s="77">
        <v>6.16</v>
      </c>
      <c r="AO221" s="77">
        <v>2.82</v>
      </c>
      <c r="AP221" s="77">
        <v>8.39</v>
      </c>
      <c r="AQ221" s="77">
        <v>2.19</v>
      </c>
      <c r="AR221" s="77">
        <v>15.44</v>
      </c>
    </row>
    <row r="222" spans="1:44" ht="12.75" customHeight="1" x14ac:dyDescent="0.2">
      <c r="A222" t="s">
        <v>593</v>
      </c>
      <c r="B222" s="77" t="s">
        <v>255</v>
      </c>
      <c r="C222" s="77">
        <v>0</v>
      </c>
      <c r="D222" s="77">
        <v>0</v>
      </c>
      <c r="E222" s="77">
        <v>4.75</v>
      </c>
      <c r="F222" s="77">
        <v>25</v>
      </c>
      <c r="G222" s="77">
        <v>0</v>
      </c>
      <c r="H222" s="77">
        <v>0</v>
      </c>
      <c r="I222" s="77">
        <v>0</v>
      </c>
      <c r="J222" s="77">
        <v>0</v>
      </c>
      <c r="K222" s="77">
        <v>1</v>
      </c>
      <c r="L222" s="77">
        <v>30.1</v>
      </c>
      <c r="M222" s="77">
        <v>30</v>
      </c>
      <c r="N222" s="77">
        <v>16</v>
      </c>
      <c r="O222" s="77">
        <v>16</v>
      </c>
      <c r="P222" s="77">
        <v>7</v>
      </c>
      <c r="Q222" s="77">
        <v>14</v>
      </c>
      <c r="R222" s="77">
        <v>1</v>
      </c>
      <c r="S222" s="77">
        <v>31</v>
      </c>
      <c r="T222" s="77">
        <v>133</v>
      </c>
      <c r="U222" s="77">
        <v>0.25600000000000001</v>
      </c>
      <c r="V222" s="77">
        <v>1.45</v>
      </c>
      <c r="W222" s="77">
        <v>1</v>
      </c>
      <c r="X222" s="77">
        <v>9</v>
      </c>
      <c r="Y222" s="77">
        <v>1</v>
      </c>
      <c r="Z222" s="77">
        <v>2</v>
      </c>
      <c r="AA222" s="77">
        <v>25</v>
      </c>
      <c r="AB222" s="77">
        <v>32</v>
      </c>
      <c r="AC222" s="77">
        <v>1</v>
      </c>
      <c r="AD222" s="77">
        <v>0</v>
      </c>
      <c r="AE222" s="77">
        <v>1</v>
      </c>
      <c r="AF222" s="77">
        <v>0</v>
      </c>
      <c r="AG222" s="77">
        <v>0</v>
      </c>
      <c r="AH222" s="77">
        <v>506</v>
      </c>
      <c r="AI222" s="77" t="s">
        <v>342</v>
      </c>
      <c r="AJ222" s="77">
        <v>0.78</v>
      </c>
      <c r="AK222" s="77">
        <v>0.34100000000000003</v>
      </c>
      <c r="AL222" s="77">
        <v>0.496</v>
      </c>
      <c r="AM222" s="77">
        <v>0.83699999999999997</v>
      </c>
      <c r="AN222" s="77">
        <v>9.1999999999999993</v>
      </c>
      <c r="AO222" s="77">
        <v>4.1500000000000004</v>
      </c>
      <c r="AP222" s="77">
        <v>8.9</v>
      </c>
      <c r="AQ222" s="77">
        <v>2.21</v>
      </c>
      <c r="AR222" s="77">
        <v>16.68</v>
      </c>
    </row>
    <row r="223" spans="1:44" ht="12.75" customHeight="1" x14ac:dyDescent="0.2">
      <c r="A223" t="s">
        <v>1142</v>
      </c>
      <c r="B223" s="77" t="s">
        <v>255</v>
      </c>
      <c r="C223" s="77">
        <v>0</v>
      </c>
      <c r="D223" s="77">
        <v>0</v>
      </c>
      <c r="E223" s="77">
        <v>2.7</v>
      </c>
      <c r="F223" s="77">
        <v>6</v>
      </c>
      <c r="G223" s="77">
        <v>0</v>
      </c>
      <c r="H223" s="77">
        <v>0</v>
      </c>
      <c r="I223" s="77">
        <v>0</v>
      </c>
      <c r="J223" s="77">
        <v>0</v>
      </c>
      <c r="K223" s="77">
        <v>0</v>
      </c>
      <c r="L223" s="77">
        <v>6.2</v>
      </c>
      <c r="M223" s="77">
        <v>3</v>
      </c>
      <c r="N223" s="77">
        <v>2</v>
      </c>
      <c r="O223" s="77">
        <v>2</v>
      </c>
      <c r="P223" s="77">
        <v>0</v>
      </c>
      <c r="Q223" s="77">
        <v>4</v>
      </c>
      <c r="R223" s="77">
        <v>1</v>
      </c>
      <c r="S223" s="77">
        <v>6</v>
      </c>
      <c r="T223" s="77">
        <v>26</v>
      </c>
      <c r="U223" s="77">
        <v>0.13600000000000001</v>
      </c>
      <c r="V223" s="77">
        <v>1.05</v>
      </c>
      <c r="W223" s="77">
        <v>0</v>
      </c>
      <c r="X223" s="77">
        <v>5</v>
      </c>
      <c r="Y223" s="77">
        <v>0</v>
      </c>
      <c r="Z223" s="77">
        <v>1</v>
      </c>
      <c r="AA223" s="77">
        <v>5</v>
      </c>
      <c r="AB223" s="77">
        <v>8</v>
      </c>
      <c r="AC223" s="77">
        <v>1</v>
      </c>
      <c r="AD223" s="77">
        <v>0</v>
      </c>
      <c r="AE223" s="77">
        <v>0</v>
      </c>
      <c r="AF223" s="77">
        <v>0</v>
      </c>
      <c r="AG223" s="77">
        <v>0</v>
      </c>
      <c r="AH223" s="77">
        <v>96</v>
      </c>
      <c r="AI223" s="77" t="s">
        <v>342</v>
      </c>
      <c r="AJ223" s="77">
        <v>0.63</v>
      </c>
      <c r="AK223" s="77">
        <v>0.26900000000000002</v>
      </c>
      <c r="AL223" s="77">
        <v>0.13600000000000001</v>
      </c>
      <c r="AM223" s="77">
        <v>0.40600000000000003</v>
      </c>
      <c r="AN223" s="77">
        <v>8.1</v>
      </c>
      <c r="AO223" s="77">
        <v>5.4</v>
      </c>
      <c r="AP223" s="77">
        <v>4.05</v>
      </c>
      <c r="AQ223" s="77">
        <v>1.5</v>
      </c>
      <c r="AR223" s="77">
        <v>14.4</v>
      </c>
    </row>
    <row r="224" spans="1:44" ht="12.75" customHeight="1" x14ac:dyDescent="0.2">
      <c r="A224" t="s">
        <v>612</v>
      </c>
      <c r="B224" s="77" t="s">
        <v>255</v>
      </c>
      <c r="C224" s="77">
        <v>1</v>
      </c>
      <c r="D224" s="77">
        <v>0</v>
      </c>
      <c r="E224" s="77">
        <v>15.75</v>
      </c>
      <c r="F224" s="77">
        <v>5</v>
      </c>
      <c r="G224" s="77">
        <v>0</v>
      </c>
      <c r="H224" s="77">
        <v>0</v>
      </c>
      <c r="I224" s="77">
        <v>0</v>
      </c>
      <c r="J224" s="77">
        <v>0</v>
      </c>
      <c r="K224" s="77">
        <v>0</v>
      </c>
      <c r="L224" s="77">
        <v>4</v>
      </c>
      <c r="M224" s="77">
        <v>7</v>
      </c>
      <c r="N224" s="77">
        <v>7</v>
      </c>
      <c r="O224" s="77">
        <v>7</v>
      </c>
      <c r="P224" s="77">
        <v>3</v>
      </c>
      <c r="Q224" s="77">
        <v>2</v>
      </c>
      <c r="R224" s="77">
        <v>0</v>
      </c>
      <c r="S224" s="77">
        <v>2</v>
      </c>
      <c r="T224" s="77">
        <v>21</v>
      </c>
      <c r="U224" s="77">
        <v>0.36799999999999999</v>
      </c>
      <c r="V224" s="77">
        <v>2.25</v>
      </c>
      <c r="W224" s="77">
        <v>0</v>
      </c>
      <c r="X224" s="77">
        <v>3</v>
      </c>
      <c r="Y224" s="77">
        <v>1</v>
      </c>
      <c r="Z224" s="77">
        <v>0</v>
      </c>
      <c r="AA224" s="77">
        <v>7</v>
      </c>
      <c r="AB224" s="77">
        <v>3</v>
      </c>
      <c r="AC224" s="77">
        <v>1</v>
      </c>
      <c r="AD224" s="77">
        <v>0</v>
      </c>
      <c r="AE224" s="77">
        <v>0</v>
      </c>
      <c r="AF224" s="77">
        <v>0</v>
      </c>
      <c r="AG224" s="77">
        <v>0</v>
      </c>
      <c r="AH224" s="77">
        <v>92</v>
      </c>
      <c r="AI224" s="77">
        <v>1</v>
      </c>
      <c r="AJ224" s="77">
        <v>2.33</v>
      </c>
      <c r="AK224" s="77">
        <v>0.42899999999999999</v>
      </c>
      <c r="AL224" s="77">
        <v>1</v>
      </c>
      <c r="AM224" s="77">
        <v>1.429</v>
      </c>
      <c r="AN224" s="77">
        <v>4.5</v>
      </c>
      <c r="AO224" s="77">
        <v>4.5</v>
      </c>
      <c r="AP224" s="77">
        <v>15.75</v>
      </c>
      <c r="AQ224" s="77">
        <v>1</v>
      </c>
      <c r="AR224" s="77">
        <v>23</v>
      </c>
    </row>
    <row r="225" spans="1:44" ht="12.75" customHeight="1" x14ac:dyDescent="0.2">
      <c r="A225" s="42" t="s">
        <v>597</v>
      </c>
      <c r="B225" s="77" t="s">
        <v>255</v>
      </c>
      <c r="C225" s="77">
        <v>3</v>
      </c>
      <c r="D225" s="77">
        <v>3</v>
      </c>
      <c r="E225" s="77">
        <v>3.89</v>
      </c>
      <c r="F225" s="77">
        <v>34</v>
      </c>
      <c r="G225" s="77">
        <v>9</v>
      </c>
      <c r="H225" s="77">
        <v>0</v>
      </c>
      <c r="I225" s="77">
        <v>0</v>
      </c>
      <c r="J225" s="77">
        <v>1</v>
      </c>
      <c r="K225" s="77">
        <v>2</v>
      </c>
      <c r="L225" s="77">
        <v>83.1</v>
      </c>
      <c r="M225" s="77">
        <v>62</v>
      </c>
      <c r="N225" s="77">
        <v>38</v>
      </c>
      <c r="O225" s="77">
        <v>36</v>
      </c>
      <c r="P225" s="77">
        <v>6</v>
      </c>
      <c r="Q225" s="77">
        <v>50</v>
      </c>
      <c r="R225" s="77">
        <v>5</v>
      </c>
      <c r="S225" s="77">
        <v>78</v>
      </c>
      <c r="T225" s="77">
        <v>359</v>
      </c>
      <c r="U225" s="77">
        <v>0.20899999999999999</v>
      </c>
      <c r="V225" s="77">
        <v>1.34</v>
      </c>
      <c r="W225" s="77">
        <v>6</v>
      </c>
      <c r="X225" s="77">
        <v>5</v>
      </c>
      <c r="Y225" s="77">
        <v>3</v>
      </c>
      <c r="Z225" s="77">
        <v>7</v>
      </c>
      <c r="AA225" s="77">
        <v>77</v>
      </c>
      <c r="AB225" s="77">
        <v>86</v>
      </c>
      <c r="AC225" s="77">
        <v>6</v>
      </c>
      <c r="AD225" s="77">
        <v>0</v>
      </c>
      <c r="AE225" s="77">
        <v>12</v>
      </c>
      <c r="AF225" s="77">
        <v>2</v>
      </c>
      <c r="AG225" s="77">
        <v>2</v>
      </c>
      <c r="AH225" s="77">
        <v>1446</v>
      </c>
      <c r="AI225" s="77">
        <v>0.5</v>
      </c>
      <c r="AJ225" s="77">
        <v>0.9</v>
      </c>
      <c r="AK225" s="77">
        <v>0.33200000000000002</v>
      </c>
      <c r="AL225" s="77">
        <v>0.36</v>
      </c>
      <c r="AM225" s="77">
        <v>0.69299999999999995</v>
      </c>
      <c r="AN225" s="77">
        <v>8.42</v>
      </c>
      <c r="AO225" s="77">
        <v>5.4</v>
      </c>
      <c r="AP225" s="77">
        <v>6.7</v>
      </c>
      <c r="AQ225" s="77">
        <v>1.56</v>
      </c>
      <c r="AR225" s="77">
        <v>17.350000000000001</v>
      </c>
    </row>
    <row r="226" spans="1:44" ht="12.75" customHeight="1" x14ac:dyDescent="0.2">
      <c r="A226" s="42" t="s">
        <v>583</v>
      </c>
      <c r="B226" s="77" t="s">
        <v>255</v>
      </c>
      <c r="C226" s="77">
        <v>6</v>
      </c>
      <c r="D226" s="77">
        <v>6</v>
      </c>
      <c r="E226" s="77">
        <v>3.65</v>
      </c>
      <c r="F226" s="77">
        <v>63</v>
      </c>
      <c r="G226" s="77">
        <v>7</v>
      </c>
      <c r="H226" s="77">
        <v>0</v>
      </c>
      <c r="I226" s="77">
        <v>0</v>
      </c>
      <c r="J226" s="77">
        <v>28</v>
      </c>
      <c r="K226" s="77">
        <v>31</v>
      </c>
      <c r="L226" s="77">
        <v>93.2</v>
      </c>
      <c r="M226" s="77">
        <v>98</v>
      </c>
      <c r="N226" s="77">
        <v>41</v>
      </c>
      <c r="O226" s="77">
        <v>38</v>
      </c>
      <c r="P226" s="77">
        <v>9</v>
      </c>
      <c r="Q226" s="77">
        <v>41</v>
      </c>
      <c r="R226" s="77">
        <v>8</v>
      </c>
      <c r="S226" s="77">
        <v>98</v>
      </c>
      <c r="T226" s="77">
        <v>417</v>
      </c>
      <c r="U226" s="77">
        <v>0.26500000000000001</v>
      </c>
      <c r="V226" s="77">
        <v>1.48</v>
      </c>
      <c r="W226" s="77">
        <v>4</v>
      </c>
      <c r="X226" s="77">
        <v>49</v>
      </c>
      <c r="Y226" s="77">
        <v>2</v>
      </c>
      <c r="Z226" s="77">
        <v>10</v>
      </c>
      <c r="AA226" s="77">
        <v>102</v>
      </c>
      <c r="AB226" s="77">
        <v>74</v>
      </c>
      <c r="AC226" s="77">
        <v>5</v>
      </c>
      <c r="AD226" s="77">
        <v>0</v>
      </c>
      <c r="AE226" s="77">
        <v>8</v>
      </c>
      <c r="AF226" s="77">
        <v>0</v>
      </c>
      <c r="AG226" s="77">
        <v>0</v>
      </c>
      <c r="AH226" s="77">
        <v>1550</v>
      </c>
      <c r="AI226" s="77">
        <v>0.5</v>
      </c>
      <c r="AJ226" s="77">
        <v>1.38</v>
      </c>
      <c r="AK226" s="77">
        <v>0.34499999999999997</v>
      </c>
      <c r="AL226" s="77">
        <v>0.378</v>
      </c>
      <c r="AM226" s="77">
        <v>0.72299999999999998</v>
      </c>
      <c r="AN226" s="77">
        <v>9.42</v>
      </c>
      <c r="AO226" s="77">
        <v>3.94</v>
      </c>
      <c r="AP226" s="77">
        <v>9.42</v>
      </c>
      <c r="AQ226" s="77">
        <v>2.39</v>
      </c>
      <c r="AR226" s="77">
        <v>16.55</v>
      </c>
    </row>
    <row r="227" spans="1:44" ht="12.75" customHeight="1" x14ac:dyDescent="0.2">
      <c r="A227" s="42" t="s">
        <v>1143</v>
      </c>
      <c r="B227" s="77" t="s">
        <v>255</v>
      </c>
      <c r="C227" s="77">
        <v>1</v>
      </c>
      <c r="D227" s="77">
        <v>3</v>
      </c>
      <c r="E227" s="77">
        <v>4.0599999999999996</v>
      </c>
      <c r="F227" s="77">
        <v>10</v>
      </c>
      <c r="G227" s="77">
        <v>8</v>
      </c>
      <c r="H227" s="77">
        <v>0</v>
      </c>
      <c r="I227" s="77">
        <v>0</v>
      </c>
      <c r="J227" s="77">
        <v>0</v>
      </c>
      <c r="K227" s="77">
        <v>0</v>
      </c>
      <c r="L227" s="77">
        <v>44.1</v>
      </c>
      <c r="M227" s="77">
        <v>44</v>
      </c>
      <c r="N227" s="77">
        <v>21</v>
      </c>
      <c r="O227" s="77">
        <v>20</v>
      </c>
      <c r="P227" s="77">
        <v>8</v>
      </c>
      <c r="Q227" s="77">
        <v>23</v>
      </c>
      <c r="R227" s="77">
        <v>0</v>
      </c>
      <c r="S227" s="77">
        <v>42</v>
      </c>
      <c r="T227" s="77">
        <v>194</v>
      </c>
      <c r="U227" s="77">
        <v>0.25700000000000001</v>
      </c>
      <c r="V227" s="77">
        <v>1.51</v>
      </c>
      <c r="W227" s="77">
        <v>0</v>
      </c>
      <c r="X227" s="77">
        <v>1</v>
      </c>
      <c r="Y227" s="77">
        <v>0</v>
      </c>
      <c r="Z227" s="77">
        <v>6</v>
      </c>
      <c r="AA227" s="77">
        <v>37</v>
      </c>
      <c r="AB227" s="77">
        <v>48</v>
      </c>
      <c r="AC227" s="77">
        <v>0</v>
      </c>
      <c r="AD227" s="77">
        <v>0</v>
      </c>
      <c r="AE227" s="77">
        <v>5</v>
      </c>
      <c r="AF227" s="77">
        <v>1</v>
      </c>
      <c r="AG227" s="77">
        <v>0</v>
      </c>
      <c r="AH227" s="77">
        <v>837</v>
      </c>
      <c r="AI227" s="77">
        <v>0.25</v>
      </c>
      <c r="AJ227" s="77">
        <v>0.77</v>
      </c>
      <c r="AK227" s="77">
        <v>0.34499999999999997</v>
      </c>
      <c r="AL227" s="77">
        <v>0.48</v>
      </c>
      <c r="AM227" s="77">
        <v>0.82499999999999996</v>
      </c>
      <c r="AN227" s="77">
        <v>8.5299999999999994</v>
      </c>
      <c r="AO227" s="77">
        <v>4.67</v>
      </c>
      <c r="AP227" s="77">
        <v>8.93</v>
      </c>
      <c r="AQ227" s="77">
        <v>1.83</v>
      </c>
      <c r="AR227" s="77">
        <v>18.88</v>
      </c>
    </row>
    <row r="228" spans="1:44" ht="12.75" customHeight="1" x14ac:dyDescent="0.2">
      <c r="A228" s="42" t="s">
        <v>591</v>
      </c>
      <c r="B228" s="77" t="s">
        <v>255</v>
      </c>
      <c r="C228" s="77">
        <v>9</v>
      </c>
      <c r="D228" s="77">
        <v>11</v>
      </c>
      <c r="E228" s="77">
        <v>3.4</v>
      </c>
      <c r="F228" s="77">
        <v>30</v>
      </c>
      <c r="G228" s="77">
        <v>30</v>
      </c>
      <c r="H228" s="77">
        <v>0</v>
      </c>
      <c r="I228" s="77">
        <v>0</v>
      </c>
      <c r="J228" s="77">
        <v>0</v>
      </c>
      <c r="K228" s="77">
        <v>0</v>
      </c>
      <c r="L228" s="77">
        <v>187.2</v>
      </c>
      <c r="M228" s="77">
        <v>193</v>
      </c>
      <c r="N228" s="77">
        <v>80</v>
      </c>
      <c r="O228" s="77">
        <v>71</v>
      </c>
      <c r="P228" s="77">
        <v>17</v>
      </c>
      <c r="Q228" s="77">
        <v>45</v>
      </c>
      <c r="R228" s="77">
        <v>0</v>
      </c>
      <c r="S228" s="77">
        <v>138</v>
      </c>
      <c r="T228" s="77">
        <v>786</v>
      </c>
      <c r="U228" s="77">
        <v>0.26800000000000002</v>
      </c>
      <c r="V228" s="77">
        <v>1.27</v>
      </c>
      <c r="W228" s="77">
        <v>7</v>
      </c>
      <c r="X228" s="77">
        <v>0</v>
      </c>
      <c r="Y228" s="77">
        <v>0</v>
      </c>
      <c r="Z228" s="77">
        <v>19</v>
      </c>
      <c r="AA228" s="77">
        <v>218</v>
      </c>
      <c r="AB228" s="77">
        <v>185</v>
      </c>
      <c r="AC228" s="77">
        <v>3</v>
      </c>
      <c r="AD228" s="77">
        <v>0</v>
      </c>
      <c r="AE228" s="77">
        <v>9</v>
      </c>
      <c r="AF228" s="77">
        <v>6</v>
      </c>
      <c r="AG228" s="77">
        <v>1</v>
      </c>
      <c r="AH228" s="77">
        <v>2792</v>
      </c>
      <c r="AI228" s="77">
        <v>0.45</v>
      </c>
      <c r="AJ228" s="77">
        <v>1.18</v>
      </c>
      <c r="AK228" s="77">
        <v>0.316</v>
      </c>
      <c r="AL228" s="77">
        <v>0.40600000000000003</v>
      </c>
      <c r="AM228" s="77">
        <v>0.72199999999999998</v>
      </c>
      <c r="AN228" s="77">
        <v>6.62</v>
      </c>
      <c r="AO228" s="77">
        <v>2.16</v>
      </c>
      <c r="AP228" s="77">
        <v>9.26</v>
      </c>
      <c r="AQ228" s="77">
        <v>3.07</v>
      </c>
      <c r="AR228" s="77">
        <v>14.88</v>
      </c>
    </row>
    <row r="229" spans="1:44" ht="12.75" customHeight="1" x14ac:dyDescent="0.2">
      <c r="A229" t="s">
        <v>582</v>
      </c>
      <c r="B229" s="77" t="s">
        <v>255</v>
      </c>
      <c r="C229" s="77">
        <v>0</v>
      </c>
      <c r="D229" s="77">
        <v>0</v>
      </c>
      <c r="E229" s="77">
        <v>9</v>
      </c>
      <c r="F229" s="77">
        <v>1</v>
      </c>
      <c r="G229" s="77">
        <v>0</v>
      </c>
      <c r="H229" s="77">
        <v>0</v>
      </c>
      <c r="I229" s="77">
        <v>0</v>
      </c>
      <c r="J229" s="77">
        <v>0</v>
      </c>
      <c r="K229" s="77">
        <v>1</v>
      </c>
      <c r="L229" s="77">
        <v>1</v>
      </c>
      <c r="M229" s="77">
        <v>2</v>
      </c>
      <c r="N229" s="77">
        <v>1</v>
      </c>
      <c r="O229" s="77">
        <v>1</v>
      </c>
      <c r="P229" s="77">
        <v>0</v>
      </c>
      <c r="Q229" s="77">
        <v>1</v>
      </c>
      <c r="R229" s="77">
        <v>0</v>
      </c>
      <c r="S229" s="77">
        <v>1</v>
      </c>
      <c r="T229" s="77">
        <v>6</v>
      </c>
      <c r="U229" s="77">
        <v>0.4</v>
      </c>
      <c r="V229" s="77">
        <v>3</v>
      </c>
      <c r="W229" s="77">
        <v>0</v>
      </c>
      <c r="X229" s="77">
        <v>0</v>
      </c>
      <c r="Y229" s="77">
        <v>0</v>
      </c>
      <c r="Z229" s="77">
        <v>0</v>
      </c>
      <c r="AA229" s="77">
        <v>0</v>
      </c>
      <c r="AB229" s="77">
        <v>2</v>
      </c>
      <c r="AC229" s="77">
        <v>0</v>
      </c>
      <c r="AD229" s="77">
        <v>0</v>
      </c>
      <c r="AE229" s="77">
        <v>0</v>
      </c>
      <c r="AF229" s="77">
        <v>0</v>
      </c>
      <c r="AG229" s="77">
        <v>0</v>
      </c>
      <c r="AH229" s="77">
        <v>25</v>
      </c>
      <c r="AI229" s="77" t="s">
        <v>342</v>
      </c>
      <c r="AJ229" s="77">
        <v>0</v>
      </c>
      <c r="AK229" s="77">
        <v>0.5</v>
      </c>
      <c r="AL229" s="77">
        <v>0.6</v>
      </c>
      <c r="AM229" s="77">
        <v>1.1000000000000001</v>
      </c>
      <c r="AN229" s="77">
        <v>9</v>
      </c>
      <c r="AO229" s="77">
        <v>9</v>
      </c>
      <c r="AP229" s="77">
        <v>18</v>
      </c>
      <c r="AQ229" s="77">
        <v>1</v>
      </c>
      <c r="AR229" s="77">
        <v>25</v>
      </c>
    </row>
    <row r="230" spans="1:44" ht="12.75" customHeight="1" x14ac:dyDescent="0.2">
      <c r="A230" s="42" t="s">
        <v>590</v>
      </c>
      <c r="B230" s="77" t="s">
        <v>255</v>
      </c>
      <c r="C230" s="77">
        <v>1</v>
      </c>
      <c r="D230" s="77">
        <v>2</v>
      </c>
      <c r="E230" s="77">
        <v>5.93</v>
      </c>
      <c r="F230" s="77">
        <v>32</v>
      </c>
      <c r="G230" s="77">
        <v>0</v>
      </c>
      <c r="H230" s="77">
        <v>0</v>
      </c>
      <c r="I230" s="77">
        <v>0</v>
      </c>
      <c r="J230" s="77">
        <v>0</v>
      </c>
      <c r="K230" s="77">
        <v>2</v>
      </c>
      <c r="L230" s="77">
        <v>13.2</v>
      </c>
      <c r="M230" s="77">
        <v>15</v>
      </c>
      <c r="N230" s="77">
        <v>9</v>
      </c>
      <c r="O230" s="77">
        <v>9</v>
      </c>
      <c r="P230" s="77">
        <v>1</v>
      </c>
      <c r="Q230" s="77">
        <v>12</v>
      </c>
      <c r="R230" s="77">
        <v>1</v>
      </c>
      <c r="S230" s="77">
        <v>13</v>
      </c>
      <c r="T230" s="77">
        <v>66</v>
      </c>
      <c r="U230" s="77">
        <v>0.28799999999999998</v>
      </c>
      <c r="V230" s="77">
        <v>1.98</v>
      </c>
      <c r="W230" s="77">
        <v>1</v>
      </c>
      <c r="X230" s="77">
        <v>2</v>
      </c>
      <c r="Y230" s="77">
        <v>7</v>
      </c>
      <c r="Z230" s="77">
        <v>2</v>
      </c>
      <c r="AA230" s="77">
        <v>21</v>
      </c>
      <c r="AB230" s="77">
        <v>4</v>
      </c>
      <c r="AC230" s="77">
        <v>5</v>
      </c>
      <c r="AD230" s="77">
        <v>0</v>
      </c>
      <c r="AE230" s="77">
        <v>0</v>
      </c>
      <c r="AF230" s="77">
        <v>1</v>
      </c>
      <c r="AG230" s="77">
        <v>0</v>
      </c>
      <c r="AH230" s="77">
        <v>272</v>
      </c>
      <c r="AI230" s="77">
        <v>0.33300000000000002</v>
      </c>
      <c r="AJ230" s="77">
        <v>5.25</v>
      </c>
      <c r="AK230" s="77">
        <v>0.43099999999999999</v>
      </c>
      <c r="AL230" s="77">
        <v>0.40400000000000003</v>
      </c>
      <c r="AM230" s="77">
        <v>0.83499999999999996</v>
      </c>
      <c r="AN230" s="77">
        <v>8.56</v>
      </c>
      <c r="AO230" s="77">
        <v>7.9</v>
      </c>
      <c r="AP230" s="77">
        <v>9.8800000000000008</v>
      </c>
      <c r="AQ230" s="77">
        <v>1.08</v>
      </c>
      <c r="AR230" s="77">
        <v>19.899999999999999</v>
      </c>
    </row>
    <row r="231" spans="1:44" ht="12.75" customHeight="1" x14ac:dyDescent="0.2">
      <c r="A231" s="42" t="s">
        <v>586</v>
      </c>
      <c r="B231" s="77" t="s">
        <v>255</v>
      </c>
      <c r="C231" s="77">
        <v>8</v>
      </c>
      <c r="D231" s="77">
        <v>6</v>
      </c>
      <c r="E231" s="77">
        <v>3.06</v>
      </c>
      <c r="F231" s="77">
        <v>73</v>
      </c>
      <c r="G231" s="77">
        <v>1</v>
      </c>
      <c r="H231" s="77">
        <v>0</v>
      </c>
      <c r="I231" s="77">
        <v>0</v>
      </c>
      <c r="J231" s="77">
        <v>2</v>
      </c>
      <c r="K231" s="77">
        <v>5</v>
      </c>
      <c r="L231" s="77">
        <v>97</v>
      </c>
      <c r="M231" s="77">
        <v>89</v>
      </c>
      <c r="N231" s="77">
        <v>35</v>
      </c>
      <c r="O231" s="77">
        <v>33</v>
      </c>
      <c r="P231" s="77">
        <v>11</v>
      </c>
      <c r="Q231" s="77">
        <v>38</v>
      </c>
      <c r="R231" s="77">
        <v>4</v>
      </c>
      <c r="S231" s="77">
        <v>96</v>
      </c>
      <c r="T231" s="77">
        <v>405</v>
      </c>
      <c r="U231" s="77">
        <v>0.246</v>
      </c>
      <c r="V231" s="77">
        <v>1.31</v>
      </c>
      <c r="W231" s="77">
        <v>2</v>
      </c>
      <c r="X231" s="77">
        <v>20</v>
      </c>
      <c r="Y231" s="77">
        <v>12</v>
      </c>
      <c r="Z231" s="77">
        <v>13</v>
      </c>
      <c r="AA231" s="77">
        <v>93</v>
      </c>
      <c r="AB231" s="77">
        <v>87</v>
      </c>
      <c r="AC231" s="77">
        <v>6</v>
      </c>
      <c r="AD231" s="77">
        <v>0</v>
      </c>
      <c r="AE231" s="77">
        <v>5</v>
      </c>
      <c r="AF231" s="77">
        <v>0</v>
      </c>
      <c r="AG231" s="77">
        <v>0</v>
      </c>
      <c r="AH231" s="77">
        <v>1576</v>
      </c>
      <c r="AI231" s="77">
        <v>0.57099999999999995</v>
      </c>
      <c r="AJ231" s="77">
        <v>1.07</v>
      </c>
      <c r="AK231" s="77">
        <v>0.32</v>
      </c>
      <c r="AL231" s="77">
        <v>0.39500000000000002</v>
      </c>
      <c r="AM231" s="77">
        <v>0.71499999999999997</v>
      </c>
      <c r="AN231" s="77">
        <v>8.91</v>
      </c>
      <c r="AO231" s="77">
        <v>3.53</v>
      </c>
      <c r="AP231" s="77">
        <v>8.26</v>
      </c>
      <c r="AQ231" s="77">
        <v>2.5299999999999998</v>
      </c>
      <c r="AR231" s="77">
        <v>16.25</v>
      </c>
    </row>
    <row r="232" spans="1:44" ht="12.75" customHeight="1" x14ac:dyDescent="0.2">
      <c r="A232" t="s">
        <v>781</v>
      </c>
      <c r="B232" s="77" t="s">
        <v>255</v>
      </c>
      <c r="C232" s="77">
        <v>1</v>
      </c>
      <c r="D232" s="77">
        <v>1</v>
      </c>
      <c r="E232" s="77">
        <v>5.66</v>
      </c>
      <c r="F232" s="77">
        <v>21</v>
      </c>
      <c r="G232" s="77">
        <v>0</v>
      </c>
      <c r="H232" s="77">
        <v>0</v>
      </c>
      <c r="I232" s="77">
        <v>0</v>
      </c>
      <c r="J232" s="77">
        <v>2</v>
      </c>
      <c r="K232" s="77">
        <v>4</v>
      </c>
      <c r="L232" s="77">
        <v>20.2</v>
      </c>
      <c r="M232" s="77">
        <v>24</v>
      </c>
      <c r="N232" s="77">
        <v>16</v>
      </c>
      <c r="O232" s="77">
        <v>13</v>
      </c>
      <c r="P232" s="77">
        <v>4</v>
      </c>
      <c r="Q232" s="77">
        <v>10</v>
      </c>
      <c r="R232" s="77">
        <v>3</v>
      </c>
      <c r="S232" s="77">
        <v>23</v>
      </c>
      <c r="T232" s="77">
        <v>95</v>
      </c>
      <c r="U232" s="77">
        <v>0.28199999999999997</v>
      </c>
      <c r="V232" s="77">
        <v>1.65</v>
      </c>
      <c r="W232" s="77">
        <v>0</v>
      </c>
      <c r="X232" s="77">
        <v>13</v>
      </c>
      <c r="Y232" s="77">
        <v>0</v>
      </c>
      <c r="Z232" s="77">
        <v>1</v>
      </c>
      <c r="AA232" s="77">
        <v>11</v>
      </c>
      <c r="AB232" s="77">
        <v>27</v>
      </c>
      <c r="AC232" s="77">
        <v>1</v>
      </c>
      <c r="AD232" s="77">
        <v>0</v>
      </c>
      <c r="AE232" s="77">
        <v>5</v>
      </c>
      <c r="AF232" s="77">
        <v>0</v>
      </c>
      <c r="AG232" s="77">
        <v>0</v>
      </c>
      <c r="AH232" s="77">
        <v>374</v>
      </c>
      <c r="AI232" s="77">
        <v>0.5</v>
      </c>
      <c r="AJ232" s="77">
        <v>0.41</v>
      </c>
      <c r="AK232" s="77">
        <v>0.35799999999999998</v>
      </c>
      <c r="AL232" s="77">
        <v>0.49399999999999999</v>
      </c>
      <c r="AM232" s="77">
        <v>0.85199999999999998</v>
      </c>
      <c r="AN232" s="77">
        <v>10.02</v>
      </c>
      <c r="AO232" s="77">
        <v>4.3499999999999996</v>
      </c>
      <c r="AP232" s="77">
        <v>10.45</v>
      </c>
      <c r="AQ232" s="77">
        <v>2.2999999999999998</v>
      </c>
      <c r="AR232" s="77">
        <v>18.100000000000001</v>
      </c>
    </row>
    <row r="233" spans="1:44" ht="12.75" customHeight="1" x14ac:dyDescent="0.2">
      <c r="A233" s="42" t="s">
        <v>585</v>
      </c>
      <c r="B233" s="77" t="s">
        <v>255</v>
      </c>
      <c r="C233" s="77">
        <v>11</v>
      </c>
      <c r="D233" s="77">
        <v>11</v>
      </c>
      <c r="E233" s="77">
        <v>3.54</v>
      </c>
      <c r="F233" s="77">
        <v>32</v>
      </c>
      <c r="G233" s="77">
        <v>32</v>
      </c>
      <c r="H233" s="77">
        <v>1</v>
      </c>
      <c r="I233" s="77">
        <v>1</v>
      </c>
      <c r="J233" s="77">
        <v>0</v>
      </c>
      <c r="K233" s="77">
        <v>0</v>
      </c>
      <c r="L233" s="77">
        <v>185.1</v>
      </c>
      <c r="M233" s="77">
        <v>167</v>
      </c>
      <c r="N233" s="77">
        <v>84</v>
      </c>
      <c r="O233" s="77">
        <v>73</v>
      </c>
      <c r="P233" s="77">
        <v>14</v>
      </c>
      <c r="Q233" s="77">
        <v>79</v>
      </c>
      <c r="R233" s="77">
        <v>3</v>
      </c>
      <c r="S233" s="77">
        <v>187</v>
      </c>
      <c r="T233" s="77">
        <v>794</v>
      </c>
      <c r="U233" s="77">
        <v>0.24</v>
      </c>
      <c r="V233" s="77">
        <v>1.33</v>
      </c>
      <c r="W233" s="77">
        <v>11</v>
      </c>
      <c r="X233" s="77">
        <v>0</v>
      </c>
      <c r="Y233" s="77">
        <v>0</v>
      </c>
      <c r="Z233" s="77">
        <v>20</v>
      </c>
      <c r="AA233" s="77">
        <v>216</v>
      </c>
      <c r="AB233" s="77">
        <v>134</v>
      </c>
      <c r="AC233" s="77">
        <v>9</v>
      </c>
      <c r="AD233" s="77">
        <v>0</v>
      </c>
      <c r="AE233" s="77">
        <v>7</v>
      </c>
      <c r="AF233" s="77">
        <v>3</v>
      </c>
      <c r="AG233" s="77">
        <v>1</v>
      </c>
      <c r="AH233" s="77">
        <v>3308</v>
      </c>
      <c r="AI233" s="77">
        <v>0.5</v>
      </c>
      <c r="AJ233" s="77">
        <v>1.61</v>
      </c>
      <c r="AK233" s="77">
        <v>0.32600000000000001</v>
      </c>
      <c r="AL233" s="77">
        <v>0.35199999999999998</v>
      </c>
      <c r="AM233" s="77">
        <v>0.67800000000000005</v>
      </c>
      <c r="AN233" s="77">
        <v>9.08</v>
      </c>
      <c r="AO233" s="77">
        <v>3.84</v>
      </c>
      <c r="AP233" s="77">
        <v>8.11</v>
      </c>
      <c r="AQ233" s="77">
        <v>2.37</v>
      </c>
      <c r="AR233" s="77">
        <v>17.850000000000001</v>
      </c>
    </row>
    <row r="234" spans="1:44" ht="12.75" customHeight="1" x14ac:dyDescent="0.2">
      <c r="A234" s="78"/>
      <c r="B234" s="99"/>
      <c r="C234" s="99"/>
      <c r="D234" s="99"/>
      <c r="E234" s="148"/>
      <c r="F234" s="99"/>
      <c r="G234" s="99"/>
      <c r="H234"/>
      <c r="I234"/>
      <c r="J234" s="99"/>
      <c r="K234" s="99"/>
      <c r="L234" s="148"/>
      <c r="M234" s="99"/>
      <c r="N234" s="99"/>
      <c r="O234" s="99"/>
      <c r="P234" s="99"/>
      <c r="Q234" s="99"/>
      <c r="R234"/>
      <c r="S234" s="99"/>
      <c r="T234"/>
      <c r="U234" s="102"/>
      <c r="V234" s="148"/>
      <c r="W234"/>
      <c r="X234"/>
      <c r="Y234"/>
      <c r="Z234"/>
      <c r="AA234"/>
      <c r="AB234"/>
      <c r="AC234"/>
      <c r="AD234"/>
      <c r="AE234"/>
      <c r="AF234"/>
      <c r="AG234"/>
      <c r="AH234"/>
      <c r="AI234" s="2"/>
      <c r="AJ234" s="2"/>
      <c r="AK234" s="2"/>
      <c r="AL234" s="2"/>
      <c r="AM234" s="2"/>
      <c r="AN234" s="3"/>
      <c r="AO234" s="3"/>
      <c r="AP234" s="3"/>
      <c r="AQ234" s="3"/>
      <c r="AR234" s="3"/>
    </row>
    <row r="235" spans="1:44" ht="12.75" customHeight="1" x14ac:dyDescent="0.2">
      <c r="A235" s="103" t="s">
        <v>151</v>
      </c>
      <c r="B235" s="103" t="s">
        <v>245</v>
      </c>
      <c r="C235" s="103" t="s">
        <v>301</v>
      </c>
      <c r="D235" s="103" t="s">
        <v>302</v>
      </c>
      <c r="E235" s="144" t="s">
        <v>152</v>
      </c>
      <c r="F235" s="103" t="s">
        <v>303</v>
      </c>
      <c r="G235" s="103" t="s">
        <v>304</v>
      </c>
      <c r="H235" s="103" t="s">
        <v>316</v>
      </c>
      <c r="I235" s="103" t="s">
        <v>317</v>
      </c>
      <c r="J235" s="103" t="s">
        <v>305</v>
      </c>
      <c r="K235" s="103" t="s">
        <v>306</v>
      </c>
      <c r="L235" s="144" t="s">
        <v>307</v>
      </c>
      <c r="M235" s="103" t="s">
        <v>308</v>
      </c>
      <c r="N235" s="103" t="s">
        <v>309</v>
      </c>
      <c r="O235" s="103" t="s">
        <v>310</v>
      </c>
      <c r="P235" s="103" t="s">
        <v>311</v>
      </c>
      <c r="Q235" s="103" t="s">
        <v>312</v>
      </c>
      <c r="R235" s="103" t="s">
        <v>319</v>
      </c>
      <c r="S235" s="103" t="s">
        <v>313</v>
      </c>
      <c r="T235" s="103" t="s">
        <v>330</v>
      </c>
      <c r="U235" s="145" t="s">
        <v>314</v>
      </c>
      <c r="V235" s="144" t="s">
        <v>315</v>
      </c>
      <c r="W235" s="103" t="s">
        <v>318</v>
      </c>
      <c r="X235" s="103" t="s">
        <v>320</v>
      </c>
      <c r="Y235" s="103" t="s">
        <v>321</v>
      </c>
      <c r="Z235" s="103" t="s">
        <v>322</v>
      </c>
      <c r="AA235" s="103" t="s">
        <v>323</v>
      </c>
      <c r="AB235" s="103" t="s">
        <v>324</v>
      </c>
      <c r="AC235" s="103" t="s">
        <v>325</v>
      </c>
      <c r="AD235" s="103" t="s">
        <v>326</v>
      </c>
      <c r="AE235" s="103" t="s">
        <v>327</v>
      </c>
      <c r="AF235" s="103" t="s">
        <v>328</v>
      </c>
      <c r="AG235" s="103" t="s">
        <v>329</v>
      </c>
      <c r="AH235" s="103" t="s">
        <v>331</v>
      </c>
      <c r="AI235" s="145" t="s">
        <v>332</v>
      </c>
      <c r="AJ235" s="145" t="s">
        <v>333</v>
      </c>
      <c r="AK235" s="145" t="s">
        <v>334</v>
      </c>
      <c r="AL235" s="145" t="s">
        <v>335</v>
      </c>
      <c r="AM235" s="145" t="s">
        <v>336</v>
      </c>
      <c r="AN235" s="144" t="s">
        <v>337</v>
      </c>
      <c r="AO235" s="144" t="s">
        <v>338</v>
      </c>
      <c r="AP235" s="144" t="s">
        <v>339</v>
      </c>
      <c r="AQ235" s="144" t="s">
        <v>340</v>
      </c>
      <c r="AR235" s="144" t="s">
        <v>341</v>
      </c>
    </row>
    <row r="236" spans="1:44" ht="12.75" customHeight="1" x14ac:dyDescent="0.2">
      <c r="A236" s="42" t="s">
        <v>607</v>
      </c>
      <c r="B236" s="77" t="s">
        <v>256</v>
      </c>
      <c r="C236" s="77">
        <v>2</v>
      </c>
      <c r="D236" s="77">
        <v>1</v>
      </c>
      <c r="E236" s="77">
        <v>2.89</v>
      </c>
      <c r="F236" s="77">
        <v>22</v>
      </c>
      <c r="G236" s="77">
        <v>0</v>
      </c>
      <c r="H236" s="77">
        <v>0</v>
      </c>
      <c r="I236" s="77">
        <v>0</v>
      </c>
      <c r="J236" s="77">
        <v>0</v>
      </c>
      <c r="K236" s="77">
        <v>2</v>
      </c>
      <c r="L236" s="77">
        <v>18.2</v>
      </c>
      <c r="M236" s="77">
        <v>16</v>
      </c>
      <c r="N236" s="77">
        <v>8</v>
      </c>
      <c r="O236" s="77">
        <v>6</v>
      </c>
      <c r="P236" s="77">
        <v>1</v>
      </c>
      <c r="Q236" s="77">
        <v>8</v>
      </c>
      <c r="R236" s="77">
        <v>1</v>
      </c>
      <c r="S236" s="77">
        <v>21</v>
      </c>
      <c r="T236" s="77">
        <v>79</v>
      </c>
      <c r="U236" s="77">
        <v>0.23200000000000001</v>
      </c>
      <c r="V236" s="77">
        <v>1.29</v>
      </c>
      <c r="W236" s="77">
        <v>0</v>
      </c>
      <c r="X236" s="77">
        <v>0</v>
      </c>
      <c r="Y236" s="77">
        <v>6</v>
      </c>
      <c r="Z236" s="77">
        <v>2</v>
      </c>
      <c r="AA236" s="77">
        <v>21</v>
      </c>
      <c r="AB236" s="77">
        <v>13</v>
      </c>
      <c r="AC236" s="77">
        <v>0</v>
      </c>
      <c r="AD236" s="77">
        <v>0</v>
      </c>
      <c r="AE236" s="77">
        <v>4</v>
      </c>
      <c r="AF236" s="77">
        <v>0</v>
      </c>
      <c r="AG236" s="77">
        <v>0</v>
      </c>
      <c r="AH236" s="77">
        <v>313</v>
      </c>
      <c r="AI236" s="77">
        <v>0.66700000000000004</v>
      </c>
      <c r="AJ236" s="77">
        <v>1.62</v>
      </c>
      <c r="AK236" s="77">
        <v>0.312</v>
      </c>
      <c r="AL236" s="77">
        <v>0.34799999999999998</v>
      </c>
      <c r="AM236" s="77">
        <v>0.66</v>
      </c>
      <c r="AN236" s="77">
        <v>10.130000000000001</v>
      </c>
      <c r="AO236" s="77">
        <v>3.86</v>
      </c>
      <c r="AP236" s="77">
        <v>7.71</v>
      </c>
      <c r="AQ236" s="77">
        <v>2.63</v>
      </c>
      <c r="AR236" s="77">
        <v>16.77</v>
      </c>
    </row>
    <row r="237" spans="1:44" ht="12.75" customHeight="1" x14ac:dyDescent="0.2">
      <c r="A237" t="s">
        <v>609</v>
      </c>
      <c r="B237" s="77" t="s">
        <v>256</v>
      </c>
      <c r="C237" s="77">
        <v>0</v>
      </c>
      <c r="D237" s="77">
        <v>1</v>
      </c>
      <c r="E237" s="77">
        <v>19.059999999999999</v>
      </c>
      <c r="F237" s="77">
        <v>5</v>
      </c>
      <c r="G237" s="77">
        <v>0</v>
      </c>
      <c r="H237" s="77">
        <v>0</v>
      </c>
      <c r="I237" s="77">
        <v>0</v>
      </c>
      <c r="J237" s="77">
        <v>0</v>
      </c>
      <c r="K237" s="77">
        <v>0</v>
      </c>
      <c r="L237" s="77">
        <v>5.2</v>
      </c>
      <c r="M237" s="77">
        <v>14</v>
      </c>
      <c r="N237" s="77">
        <v>12</v>
      </c>
      <c r="O237" s="77">
        <v>12</v>
      </c>
      <c r="P237" s="77">
        <v>3</v>
      </c>
      <c r="Q237" s="77">
        <v>5</v>
      </c>
      <c r="R237" s="77">
        <v>0</v>
      </c>
      <c r="S237" s="77">
        <v>6</v>
      </c>
      <c r="T237" s="77">
        <v>35</v>
      </c>
      <c r="U237" s="77">
        <v>0.48299999999999998</v>
      </c>
      <c r="V237" s="77">
        <v>3.35</v>
      </c>
      <c r="W237" s="77">
        <v>0</v>
      </c>
      <c r="X237" s="77">
        <v>4</v>
      </c>
      <c r="Y237" s="77">
        <v>0</v>
      </c>
      <c r="Z237" s="77">
        <v>1</v>
      </c>
      <c r="AA237" s="77">
        <v>6</v>
      </c>
      <c r="AB237" s="77">
        <v>4</v>
      </c>
      <c r="AC237" s="77">
        <v>0</v>
      </c>
      <c r="AD237" s="77">
        <v>0</v>
      </c>
      <c r="AE237" s="77">
        <v>1</v>
      </c>
      <c r="AF237" s="77">
        <v>0</v>
      </c>
      <c r="AG237" s="77">
        <v>0</v>
      </c>
      <c r="AH237" s="77">
        <v>138</v>
      </c>
      <c r="AI237" s="77">
        <v>0</v>
      </c>
      <c r="AJ237" s="77">
        <v>1.5</v>
      </c>
      <c r="AK237" s="77">
        <v>0.54300000000000004</v>
      </c>
      <c r="AL237" s="77">
        <v>0.96599999999999997</v>
      </c>
      <c r="AM237" s="77">
        <v>1.508</v>
      </c>
      <c r="AN237" s="77">
        <v>9.5299999999999994</v>
      </c>
      <c r="AO237" s="77">
        <v>7.94</v>
      </c>
      <c r="AP237" s="77">
        <v>22.24</v>
      </c>
      <c r="AQ237" s="77">
        <v>1.2</v>
      </c>
      <c r="AR237" s="77">
        <v>24.35</v>
      </c>
    </row>
    <row r="238" spans="1:44" ht="12.75" customHeight="1" x14ac:dyDescent="0.2">
      <c r="A238" s="42" t="s">
        <v>598</v>
      </c>
      <c r="B238" s="77" t="s">
        <v>256</v>
      </c>
      <c r="C238" s="77">
        <v>5</v>
      </c>
      <c r="D238" s="77">
        <v>7</v>
      </c>
      <c r="E238" s="77">
        <v>3.94</v>
      </c>
      <c r="F238" s="77">
        <v>67</v>
      </c>
      <c r="G238" s="77">
        <v>0</v>
      </c>
      <c r="H238" s="77">
        <v>0</v>
      </c>
      <c r="I238" s="77">
        <v>0</v>
      </c>
      <c r="J238" s="77">
        <v>0</v>
      </c>
      <c r="K238" s="77">
        <v>2</v>
      </c>
      <c r="L238" s="77">
        <v>64</v>
      </c>
      <c r="M238" s="77">
        <v>43</v>
      </c>
      <c r="N238" s="77">
        <v>31</v>
      </c>
      <c r="O238" s="77">
        <v>28</v>
      </c>
      <c r="P238" s="77">
        <v>4</v>
      </c>
      <c r="Q238" s="77">
        <v>34</v>
      </c>
      <c r="R238" s="77">
        <v>4</v>
      </c>
      <c r="S238" s="77">
        <v>81</v>
      </c>
      <c r="T238" s="77">
        <v>271</v>
      </c>
      <c r="U238" s="77">
        <v>0.188</v>
      </c>
      <c r="V238" s="77">
        <v>1.2</v>
      </c>
      <c r="W238" s="77">
        <v>2</v>
      </c>
      <c r="X238" s="77">
        <v>17</v>
      </c>
      <c r="Y238" s="77">
        <v>12</v>
      </c>
      <c r="Z238" s="77">
        <v>3</v>
      </c>
      <c r="AA238" s="77">
        <v>36</v>
      </c>
      <c r="AB238" s="77">
        <v>75</v>
      </c>
      <c r="AC238" s="77">
        <v>5</v>
      </c>
      <c r="AD238" s="77">
        <v>0</v>
      </c>
      <c r="AE238" s="77">
        <v>3</v>
      </c>
      <c r="AF238" s="77">
        <v>0</v>
      </c>
      <c r="AG238" s="77">
        <v>0</v>
      </c>
      <c r="AH238" s="77">
        <v>1139</v>
      </c>
      <c r="AI238" s="77">
        <v>0.41699999999999998</v>
      </c>
      <c r="AJ238" s="77">
        <v>0.48</v>
      </c>
      <c r="AK238" s="77">
        <v>0.29499999999999998</v>
      </c>
      <c r="AL238" s="77">
        <v>0.31900000000000001</v>
      </c>
      <c r="AM238" s="77">
        <v>0.61399999999999999</v>
      </c>
      <c r="AN238" s="77">
        <v>11.39</v>
      </c>
      <c r="AO238" s="77">
        <v>4.78</v>
      </c>
      <c r="AP238" s="77">
        <v>6.05</v>
      </c>
      <c r="AQ238" s="77">
        <v>2.38</v>
      </c>
      <c r="AR238" s="77">
        <v>17.8</v>
      </c>
    </row>
    <row r="239" spans="1:44" ht="12.75" customHeight="1" x14ac:dyDescent="0.2">
      <c r="A239" s="42" t="s">
        <v>1147</v>
      </c>
      <c r="B239" s="77" t="s">
        <v>256</v>
      </c>
      <c r="C239" s="77">
        <v>6</v>
      </c>
      <c r="D239" s="77">
        <v>8</v>
      </c>
      <c r="E239" s="77">
        <v>3.75</v>
      </c>
      <c r="F239" s="77">
        <v>20</v>
      </c>
      <c r="G239" s="77">
        <v>20</v>
      </c>
      <c r="H239" s="77">
        <v>0</v>
      </c>
      <c r="I239" s="77">
        <v>0</v>
      </c>
      <c r="J239" s="77">
        <v>0</v>
      </c>
      <c r="K239" s="77">
        <v>0</v>
      </c>
      <c r="L239" s="77">
        <v>117.2</v>
      </c>
      <c r="M239" s="77">
        <v>120</v>
      </c>
      <c r="N239" s="77">
        <v>55</v>
      </c>
      <c r="O239" s="77">
        <v>49</v>
      </c>
      <c r="P239" s="77">
        <v>12</v>
      </c>
      <c r="Q239" s="77">
        <v>32</v>
      </c>
      <c r="R239" s="77">
        <v>2</v>
      </c>
      <c r="S239" s="77">
        <v>71</v>
      </c>
      <c r="T239" s="77">
        <v>503</v>
      </c>
      <c r="U239" s="77">
        <v>0.26400000000000001</v>
      </c>
      <c r="V239" s="77">
        <v>1.29</v>
      </c>
      <c r="W239" s="77">
        <v>8</v>
      </c>
      <c r="X239" s="77">
        <v>0</v>
      </c>
      <c r="Y239" s="77">
        <v>0</v>
      </c>
      <c r="Z239" s="77">
        <v>10</v>
      </c>
      <c r="AA239" s="77">
        <v>159</v>
      </c>
      <c r="AB239" s="77">
        <v>113</v>
      </c>
      <c r="AC239" s="77">
        <v>0</v>
      </c>
      <c r="AD239" s="77">
        <v>0</v>
      </c>
      <c r="AE239" s="77">
        <v>4</v>
      </c>
      <c r="AF239" s="77">
        <v>1</v>
      </c>
      <c r="AG239" s="77">
        <v>1</v>
      </c>
      <c r="AH239" s="77">
        <v>1817</v>
      </c>
      <c r="AI239" s="77">
        <v>0.42899999999999999</v>
      </c>
      <c r="AJ239" s="77">
        <v>1.41</v>
      </c>
      <c r="AK239" s="77">
        <v>0.32200000000000001</v>
      </c>
      <c r="AL239" s="77">
        <v>0.39900000000000002</v>
      </c>
      <c r="AM239" s="77">
        <v>0.72099999999999997</v>
      </c>
      <c r="AN239" s="77">
        <v>5.43</v>
      </c>
      <c r="AO239" s="77">
        <v>2.4500000000000002</v>
      </c>
      <c r="AP239" s="77">
        <v>9.18</v>
      </c>
      <c r="AQ239" s="77">
        <v>2.2200000000000002</v>
      </c>
      <c r="AR239" s="77">
        <v>15.44</v>
      </c>
    </row>
    <row r="240" spans="1:44" ht="12.75" customHeight="1" x14ac:dyDescent="0.2">
      <c r="A240" s="42" t="s">
        <v>472</v>
      </c>
      <c r="B240" s="77" t="s">
        <v>256</v>
      </c>
      <c r="C240" s="77">
        <v>8</v>
      </c>
      <c r="D240" s="77">
        <v>18</v>
      </c>
      <c r="E240" s="77">
        <v>4.59</v>
      </c>
      <c r="F240" s="77">
        <v>34</v>
      </c>
      <c r="G240" s="77">
        <v>34</v>
      </c>
      <c r="H240" s="77">
        <v>1</v>
      </c>
      <c r="I240" s="77">
        <v>0</v>
      </c>
      <c r="J240" s="77">
        <v>0</v>
      </c>
      <c r="K240" s="77">
        <v>0</v>
      </c>
      <c r="L240" s="77">
        <v>213.2</v>
      </c>
      <c r="M240" s="77">
        <v>205</v>
      </c>
      <c r="N240" s="77">
        <v>122</v>
      </c>
      <c r="O240" s="77">
        <v>109</v>
      </c>
      <c r="P240" s="77">
        <v>20</v>
      </c>
      <c r="Q240" s="77">
        <v>96</v>
      </c>
      <c r="R240" s="77">
        <v>2</v>
      </c>
      <c r="S240" s="77">
        <v>190</v>
      </c>
      <c r="T240" s="77">
        <v>935</v>
      </c>
      <c r="U240" s="77">
        <v>0.25600000000000001</v>
      </c>
      <c r="V240" s="77">
        <v>1.41</v>
      </c>
      <c r="W240" s="77">
        <v>16</v>
      </c>
      <c r="X240" s="77">
        <v>0</v>
      </c>
      <c r="Y240" s="77">
        <v>0</v>
      </c>
      <c r="Z240" s="77">
        <v>17</v>
      </c>
      <c r="AA240" s="77">
        <v>260</v>
      </c>
      <c r="AB240" s="77">
        <v>168</v>
      </c>
      <c r="AC240" s="77">
        <v>9</v>
      </c>
      <c r="AD240" s="77">
        <v>0</v>
      </c>
      <c r="AE240" s="77">
        <v>33</v>
      </c>
      <c r="AF240" s="77">
        <v>9</v>
      </c>
      <c r="AG240" s="77">
        <v>3</v>
      </c>
      <c r="AH240" s="77">
        <v>3472</v>
      </c>
      <c r="AI240" s="77">
        <v>0.308</v>
      </c>
      <c r="AJ240" s="77">
        <v>1.55</v>
      </c>
      <c r="AK240" s="77">
        <v>0.34300000000000003</v>
      </c>
      <c r="AL240" s="77">
        <v>0.40400000000000003</v>
      </c>
      <c r="AM240" s="77">
        <v>0.748</v>
      </c>
      <c r="AN240" s="77">
        <v>8</v>
      </c>
      <c r="AO240" s="77">
        <v>4.04</v>
      </c>
      <c r="AP240" s="77">
        <v>8.6300000000000008</v>
      </c>
      <c r="AQ240" s="77">
        <v>1.98</v>
      </c>
      <c r="AR240" s="77">
        <v>16.25</v>
      </c>
    </row>
    <row r="241" spans="1:44" ht="12.75" customHeight="1" x14ac:dyDescent="0.2">
      <c r="A241" t="s">
        <v>493</v>
      </c>
      <c r="B241" s="77" t="s">
        <v>256</v>
      </c>
      <c r="C241" s="77">
        <v>0</v>
      </c>
      <c r="D241" s="77">
        <v>0</v>
      </c>
      <c r="E241" s="77">
        <v>5.4</v>
      </c>
      <c r="F241" s="77">
        <v>3</v>
      </c>
      <c r="G241" s="77">
        <v>0</v>
      </c>
      <c r="H241" s="77">
        <v>0</v>
      </c>
      <c r="I241" s="77">
        <v>0</v>
      </c>
      <c r="J241" s="77">
        <v>0</v>
      </c>
      <c r="K241" s="77">
        <v>0</v>
      </c>
      <c r="L241" s="77">
        <v>3.1</v>
      </c>
      <c r="M241" s="77">
        <v>7</v>
      </c>
      <c r="N241" s="77">
        <v>2</v>
      </c>
      <c r="O241" s="77">
        <v>2</v>
      </c>
      <c r="P241" s="77">
        <v>1</v>
      </c>
      <c r="Q241" s="77">
        <v>0</v>
      </c>
      <c r="R241" s="77">
        <v>0</v>
      </c>
      <c r="S241" s="77">
        <v>1</v>
      </c>
      <c r="T241" s="77">
        <v>15</v>
      </c>
      <c r="U241" s="77">
        <v>0.46700000000000003</v>
      </c>
      <c r="V241" s="77">
        <v>2.1</v>
      </c>
      <c r="W241" s="77">
        <v>0</v>
      </c>
      <c r="X241" s="77">
        <v>3</v>
      </c>
      <c r="Y241" s="77">
        <v>0</v>
      </c>
      <c r="Z241" s="77">
        <v>2</v>
      </c>
      <c r="AA241" s="77">
        <v>4</v>
      </c>
      <c r="AB241" s="77">
        <v>3</v>
      </c>
      <c r="AC241" s="77">
        <v>0</v>
      </c>
      <c r="AD241" s="77">
        <v>0</v>
      </c>
      <c r="AE241" s="77">
        <v>0</v>
      </c>
      <c r="AF241" s="77">
        <v>0</v>
      </c>
      <c r="AG241" s="77">
        <v>0</v>
      </c>
      <c r="AH241" s="77">
        <v>51</v>
      </c>
      <c r="AI241" s="77" t="s">
        <v>342</v>
      </c>
      <c r="AJ241" s="77">
        <v>1.33</v>
      </c>
      <c r="AK241" s="77">
        <v>0.46700000000000003</v>
      </c>
      <c r="AL241" s="77">
        <v>0.8</v>
      </c>
      <c r="AM241" s="77">
        <v>1.2669999999999999</v>
      </c>
      <c r="AN241" s="77">
        <v>2.7</v>
      </c>
      <c r="AO241" s="77">
        <v>0</v>
      </c>
      <c r="AP241" s="77">
        <v>18.899999999999999</v>
      </c>
      <c r="AQ241" s="77" t="s">
        <v>342</v>
      </c>
      <c r="AR241" s="77">
        <v>15.3</v>
      </c>
    </row>
    <row r="242" spans="1:44" ht="12.75" customHeight="1" x14ac:dyDescent="0.2">
      <c r="A242" s="42" t="s">
        <v>606</v>
      </c>
      <c r="B242" s="77" t="s">
        <v>256</v>
      </c>
      <c r="C242" s="77">
        <v>3</v>
      </c>
      <c r="D242" s="77">
        <v>1</v>
      </c>
      <c r="E242" s="77">
        <v>2.39</v>
      </c>
      <c r="F242" s="77">
        <v>54</v>
      </c>
      <c r="G242" s="77">
        <v>0</v>
      </c>
      <c r="H242" s="77">
        <v>0</v>
      </c>
      <c r="I242" s="77">
        <v>0</v>
      </c>
      <c r="J242" s="77">
        <v>0</v>
      </c>
      <c r="K242" s="77">
        <v>2</v>
      </c>
      <c r="L242" s="77">
        <v>52.2</v>
      </c>
      <c r="M242" s="77">
        <v>45</v>
      </c>
      <c r="N242" s="77">
        <v>19</v>
      </c>
      <c r="O242" s="77">
        <v>14</v>
      </c>
      <c r="P242" s="77">
        <v>4</v>
      </c>
      <c r="Q242" s="77">
        <v>12</v>
      </c>
      <c r="R242" s="77">
        <v>4</v>
      </c>
      <c r="S242" s="77">
        <v>49</v>
      </c>
      <c r="T242" s="77">
        <v>219</v>
      </c>
      <c r="U242" s="77">
        <v>0.223</v>
      </c>
      <c r="V242" s="77">
        <v>1.08</v>
      </c>
      <c r="W242" s="77">
        <v>3</v>
      </c>
      <c r="X242" s="77">
        <v>17</v>
      </c>
      <c r="Y242" s="77">
        <v>6</v>
      </c>
      <c r="Z242" s="77">
        <v>4</v>
      </c>
      <c r="AA242" s="77">
        <v>50</v>
      </c>
      <c r="AB242" s="77">
        <v>60</v>
      </c>
      <c r="AC242" s="77">
        <v>2</v>
      </c>
      <c r="AD242" s="77">
        <v>0</v>
      </c>
      <c r="AE242" s="77">
        <v>6</v>
      </c>
      <c r="AF242" s="77">
        <v>0</v>
      </c>
      <c r="AG242" s="77">
        <v>0</v>
      </c>
      <c r="AH242" s="77">
        <v>831</v>
      </c>
      <c r="AI242" s="77">
        <v>0.75</v>
      </c>
      <c r="AJ242" s="77">
        <v>0.83</v>
      </c>
      <c r="AK242" s="77">
        <v>0.27500000000000002</v>
      </c>
      <c r="AL242" s="77">
        <v>0.35599999999999998</v>
      </c>
      <c r="AM242" s="77">
        <v>0.63200000000000001</v>
      </c>
      <c r="AN242" s="77">
        <v>8.3699999999999992</v>
      </c>
      <c r="AO242" s="77">
        <v>2.0499999999999998</v>
      </c>
      <c r="AP242" s="77">
        <v>7.69</v>
      </c>
      <c r="AQ242" s="77">
        <v>4.08</v>
      </c>
      <c r="AR242" s="77">
        <v>15.78</v>
      </c>
    </row>
    <row r="243" spans="1:44" ht="12.75" customHeight="1" x14ac:dyDescent="0.2">
      <c r="A243" s="42" t="s">
        <v>599</v>
      </c>
      <c r="B243" s="77" t="s">
        <v>256</v>
      </c>
      <c r="C243" s="77">
        <v>5</v>
      </c>
      <c r="D243" s="77">
        <v>5</v>
      </c>
      <c r="E243" s="77">
        <v>3.8</v>
      </c>
      <c r="F243" s="77">
        <v>73</v>
      </c>
      <c r="G243" s="77">
        <v>0</v>
      </c>
      <c r="H243" s="77">
        <v>0</v>
      </c>
      <c r="I243" s="77">
        <v>0</v>
      </c>
      <c r="J243" s="77">
        <v>0</v>
      </c>
      <c r="K243" s="77">
        <v>4</v>
      </c>
      <c r="L243" s="77">
        <v>71</v>
      </c>
      <c r="M243" s="77">
        <v>66</v>
      </c>
      <c r="N243" s="77">
        <v>36</v>
      </c>
      <c r="O243" s="77">
        <v>30</v>
      </c>
      <c r="P243" s="77">
        <v>4</v>
      </c>
      <c r="Q243" s="77">
        <v>35</v>
      </c>
      <c r="R243" s="77">
        <v>5</v>
      </c>
      <c r="S243" s="77">
        <v>100</v>
      </c>
      <c r="T243" s="77">
        <v>313</v>
      </c>
      <c r="U243" s="77">
        <v>0.248</v>
      </c>
      <c r="V243" s="77">
        <v>1.42</v>
      </c>
      <c r="W243" s="77">
        <v>3</v>
      </c>
      <c r="X243" s="77">
        <v>19</v>
      </c>
      <c r="Y243" s="77">
        <v>18</v>
      </c>
      <c r="Z243" s="77">
        <v>4</v>
      </c>
      <c r="AA243" s="77">
        <v>53</v>
      </c>
      <c r="AB243" s="77">
        <v>56</v>
      </c>
      <c r="AC243" s="77">
        <v>7</v>
      </c>
      <c r="AD243" s="77">
        <v>0</v>
      </c>
      <c r="AE243" s="77">
        <v>5</v>
      </c>
      <c r="AF243" s="77">
        <v>3</v>
      </c>
      <c r="AG243" s="77">
        <v>1</v>
      </c>
      <c r="AH243" s="77">
        <v>1316</v>
      </c>
      <c r="AI243" s="77">
        <v>0.5</v>
      </c>
      <c r="AJ243" s="77">
        <v>0.95</v>
      </c>
      <c r="AK243" s="77">
        <v>0.33400000000000002</v>
      </c>
      <c r="AL243" s="77">
        <v>0.35699999999999998</v>
      </c>
      <c r="AM243" s="77">
        <v>0.69199999999999995</v>
      </c>
      <c r="AN243" s="77">
        <v>12.68</v>
      </c>
      <c r="AO243" s="77">
        <v>4.4400000000000004</v>
      </c>
      <c r="AP243" s="77">
        <v>8.3699999999999992</v>
      </c>
      <c r="AQ243" s="77">
        <v>2.86</v>
      </c>
      <c r="AR243" s="77">
        <v>18.54</v>
      </c>
    </row>
    <row r="244" spans="1:44" ht="12.75" customHeight="1" x14ac:dyDescent="0.2">
      <c r="A244" t="s">
        <v>605</v>
      </c>
      <c r="B244" s="77" t="s">
        <v>256</v>
      </c>
      <c r="C244" s="77">
        <v>1</v>
      </c>
      <c r="D244" s="77">
        <v>0</v>
      </c>
      <c r="E244" s="77">
        <v>6.43</v>
      </c>
      <c r="F244" s="77">
        <v>13</v>
      </c>
      <c r="G244" s="77">
        <v>0</v>
      </c>
      <c r="H244" s="77">
        <v>0</v>
      </c>
      <c r="I244" s="77">
        <v>0</v>
      </c>
      <c r="J244" s="77">
        <v>0</v>
      </c>
      <c r="K244" s="77">
        <v>0</v>
      </c>
      <c r="L244" s="77">
        <v>14</v>
      </c>
      <c r="M244" s="77">
        <v>14</v>
      </c>
      <c r="N244" s="77">
        <v>12</v>
      </c>
      <c r="O244" s="77">
        <v>10</v>
      </c>
      <c r="P244" s="77">
        <v>2</v>
      </c>
      <c r="Q244" s="77">
        <v>13</v>
      </c>
      <c r="R244" s="77">
        <v>0</v>
      </c>
      <c r="S244" s="77">
        <v>12</v>
      </c>
      <c r="T244" s="77">
        <v>69</v>
      </c>
      <c r="U244" s="77">
        <v>0.255</v>
      </c>
      <c r="V244" s="77">
        <v>1.93</v>
      </c>
      <c r="W244" s="77">
        <v>0</v>
      </c>
      <c r="X244" s="77">
        <v>5</v>
      </c>
      <c r="Y244" s="77">
        <v>0</v>
      </c>
      <c r="Z244" s="77">
        <v>1</v>
      </c>
      <c r="AA244" s="77">
        <v>24</v>
      </c>
      <c r="AB244" s="77">
        <v>6</v>
      </c>
      <c r="AC244" s="77">
        <v>4</v>
      </c>
      <c r="AD244" s="77">
        <v>0</v>
      </c>
      <c r="AE244" s="77">
        <v>0</v>
      </c>
      <c r="AF244" s="77">
        <v>0</v>
      </c>
      <c r="AG244" s="77">
        <v>0</v>
      </c>
      <c r="AH244" s="77">
        <v>285</v>
      </c>
      <c r="AI244" s="77">
        <v>1</v>
      </c>
      <c r="AJ244" s="77">
        <v>4</v>
      </c>
      <c r="AK244" s="77">
        <v>0.39700000000000002</v>
      </c>
      <c r="AL244" s="77">
        <v>0.41799999999999998</v>
      </c>
      <c r="AM244" s="77">
        <v>0.81499999999999995</v>
      </c>
      <c r="AN244" s="77">
        <v>7.71</v>
      </c>
      <c r="AO244" s="77">
        <v>8.36</v>
      </c>
      <c r="AP244" s="77">
        <v>9</v>
      </c>
      <c r="AQ244" s="77">
        <v>0.92</v>
      </c>
      <c r="AR244" s="77">
        <v>20.36</v>
      </c>
    </row>
    <row r="245" spans="1:44" ht="12.75" customHeight="1" x14ac:dyDescent="0.2">
      <c r="A245" s="42" t="s">
        <v>1146</v>
      </c>
      <c r="B245" s="77" t="s">
        <v>256</v>
      </c>
      <c r="C245" s="77">
        <v>3</v>
      </c>
      <c r="D245" s="77">
        <v>1</v>
      </c>
      <c r="E245" s="77">
        <v>1.18</v>
      </c>
      <c r="F245" s="77">
        <v>44</v>
      </c>
      <c r="G245" s="77">
        <v>0</v>
      </c>
      <c r="H245" s="77">
        <v>0</v>
      </c>
      <c r="I245" s="77">
        <v>0</v>
      </c>
      <c r="J245" s="77">
        <v>1</v>
      </c>
      <c r="K245" s="77">
        <v>1</v>
      </c>
      <c r="L245" s="77">
        <v>45.2</v>
      </c>
      <c r="M245" s="77">
        <v>25</v>
      </c>
      <c r="N245" s="77">
        <v>7</v>
      </c>
      <c r="O245" s="77">
        <v>6</v>
      </c>
      <c r="P245" s="77">
        <v>1</v>
      </c>
      <c r="Q245" s="77">
        <v>11</v>
      </c>
      <c r="R245" s="77">
        <v>1</v>
      </c>
      <c r="S245" s="77">
        <v>64</v>
      </c>
      <c r="T245" s="77">
        <v>166</v>
      </c>
      <c r="U245" s="77">
        <v>0.16400000000000001</v>
      </c>
      <c r="V245" s="77">
        <v>0.79</v>
      </c>
      <c r="W245" s="77">
        <v>0</v>
      </c>
      <c r="X245" s="77">
        <v>11</v>
      </c>
      <c r="Y245" s="77">
        <v>13</v>
      </c>
      <c r="Z245" s="77">
        <v>3</v>
      </c>
      <c r="AA245" s="77">
        <v>30</v>
      </c>
      <c r="AB245" s="77">
        <v>36</v>
      </c>
      <c r="AC245" s="77">
        <v>1</v>
      </c>
      <c r="AD245" s="77">
        <v>0</v>
      </c>
      <c r="AE245" s="77">
        <v>0</v>
      </c>
      <c r="AF245" s="77">
        <v>3</v>
      </c>
      <c r="AG245" s="77">
        <v>0</v>
      </c>
      <c r="AH245" s="77">
        <v>694</v>
      </c>
      <c r="AI245" s="77">
        <v>0.75</v>
      </c>
      <c r="AJ245" s="77">
        <v>0.83</v>
      </c>
      <c r="AK245" s="77">
        <v>0.22</v>
      </c>
      <c r="AL245" s="77">
        <v>0.23</v>
      </c>
      <c r="AM245" s="77">
        <v>0.45</v>
      </c>
      <c r="AN245" s="77">
        <v>12.61</v>
      </c>
      <c r="AO245" s="77">
        <v>2.17</v>
      </c>
      <c r="AP245" s="77">
        <v>4.93</v>
      </c>
      <c r="AQ245" s="77">
        <v>5.82</v>
      </c>
      <c r="AR245" s="77">
        <v>15.2</v>
      </c>
    </row>
    <row r="246" spans="1:44" ht="12.75" customHeight="1" x14ac:dyDescent="0.2">
      <c r="A246" t="s">
        <v>580</v>
      </c>
      <c r="B246" s="77" t="s">
        <v>256</v>
      </c>
      <c r="C246" s="77">
        <v>0</v>
      </c>
      <c r="D246" s="77">
        <v>1</v>
      </c>
      <c r="E246" s="77">
        <v>6.75</v>
      </c>
      <c r="F246" s="77">
        <v>6</v>
      </c>
      <c r="G246" s="77">
        <v>0</v>
      </c>
      <c r="H246" s="77">
        <v>0</v>
      </c>
      <c r="I246" s="77">
        <v>0</v>
      </c>
      <c r="J246" s="77">
        <v>0</v>
      </c>
      <c r="K246" s="77">
        <v>0</v>
      </c>
      <c r="L246" s="77">
        <v>5.0999999999999996</v>
      </c>
      <c r="M246" s="77">
        <v>9</v>
      </c>
      <c r="N246" s="77">
        <v>4</v>
      </c>
      <c r="O246" s="77">
        <v>4</v>
      </c>
      <c r="P246" s="77">
        <v>1</v>
      </c>
      <c r="Q246" s="77">
        <v>3</v>
      </c>
      <c r="R246" s="77">
        <v>0</v>
      </c>
      <c r="S246" s="77">
        <v>5</v>
      </c>
      <c r="T246" s="77">
        <v>29</v>
      </c>
      <c r="U246" s="77">
        <v>0.34599999999999997</v>
      </c>
      <c r="V246" s="77">
        <v>2.25</v>
      </c>
      <c r="W246" s="77">
        <v>0</v>
      </c>
      <c r="X246" s="77">
        <v>4</v>
      </c>
      <c r="Y246" s="77">
        <v>0</v>
      </c>
      <c r="Z246" s="77">
        <v>0</v>
      </c>
      <c r="AA246" s="77">
        <v>3</v>
      </c>
      <c r="AB246" s="77">
        <v>9</v>
      </c>
      <c r="AC246" s="77">
        <v>0</v>
      </c>
      <c r="AD246" s="77">
        <v>0</v>
      </c>
      <c r="AE246" s="77">
        <v>1</v>
      </c>
      <c r="AF246" s="77">
        <v>0</v>
      </c>
      <c r="AG246" s="77">
        <v>0</v>
      </c>
      <c r="AH246" s="77">
        <v>130</v>
      </c>
      <c r="AI246" s="77">
        <v>0</v>
      </c>
      <c r="AJ246" s="77">
        <v>0.33</v>
      </c>
      <c r="AK246" s="77">
        <v>0.41399999999999998</v>
      </c>
      <c r="AL246" s="77">
        <v>0.53800000000000003</v>
      </c>
      <c r="AM246" s="77">
        <v>0.95199999999999996</v>
      </c>
      <c r="AN246" s="77">
        <v>8.44</v>
      </c>
      <c r="AO246" s="77">
        <v>5.0599999999999996</v>
      </c>
      <c r="AP246" s="77">
        <v>15.19</v>
      </c>
      <c r="AQ246" s="77">
        <v>1.67</v>
      </c>
      <c r="AR246" s="77">
        <v>24.38</v>
      </c>
    </row>
    <row r="247" spans="1:44" ht="12.75" customHeight="1" x14ac:dyDescent="0.2">
      <c r="A247" s="42" t="s">
        <v>603</v>
      </c>
      <c r="B247" s="77" t="s">
        <v>256</v>
      </c>
      <c r="C247" s="77">
        <v>9</v>
      </c>
      <c r="D247" s="77">
        <v>9</v>
      </c>
      <c r="E247" s="77">
        <v>2.46</v>
      </c>
      <c r="F247" s="77">
        <v>30</v>
      </c>
      <c r="G247" s="77">
        <v>30</v>
      </c>
      <c r="H247" s="77">
        <v>0</v>
      </c>
      <c r="I247" s="77">
        <v>0</v>
      </c>
      <c r="J247" s="77">
        <v>0</v>
      </c>
      <c r="K247" s="77">
        <v>0</v>
      </c>
      <c r="L247" s="77">
        <v>204.2</v>
      </c>
      <c r="M247" s="77">
        <v>176</v>
      </c>
      <c r="N247" s="77">
        <v>60</v>
      </c>
      <c r="O247" s="77">
        <v>56</v>
      </c>
      <c r="P247" s="77">
        <v>14</v>
      </c>
      <c r="Q247" s="77">
        <v>59</v>
      </c>
      <c r="R247" s="77">
        <v>3</v>
      </c>
      <c r="S247" s="77">
        <v>198</v>
      </c>
      <c r="T247" s="77">
        <v>829</v>
      </c>
      <c r="U247" s="77">
        <v>0.23499999999999999</v>
      </c>
      <c r="V247" s="77">
        <v>1.1499999999999999</v>
      </c>
      <c r="W247" s="77">
        <v>8</v>
      </c>
      <c r="X247" s="77">
        <v>0</v>
      </c>
      <c r="Y247" s="77">
        <v>0</v>
      </c>
      <c r="Z247" s="77">
        <v>18</v>
      </c>
      <c r="AA247" s="77">
        <v>213</v>
      </c>
      <c r="AB247" s="77">
        <v>175</v>
      </c>
      <c r="AC247" s="77">
        <v>6</v>
      </c>
      <c r="AD247" s="77">
        <v>1</v>
      </c>
      <c r="AE247" s="77">
        <v>19</v>
      </c>
      <c r="AF247" s="77">
        <v>9</v>
      </c>
      <c r="AG247" s="77">
        <v>5</v>
      </c>
      <c r="AH247" s="77">
        <v>3136</v>
      </c>
      <c r="AI247" s="77">
        <v>0.5</v>
      </c>
      <c r="AJ247" s="77">
        <v>1.22</v>
      </c>
      <c r="AK247" s="77">
        <v>0.29599999999999999</v>
      </c>
      <c r="AL247" s="77">
        <v>0.34499999999999997</v>
      </c>
      <c r="AM247" s="77">
        <v>0.64100000000000001</v>
      </c>
      <c r="AN247" s="77">
        <v>8.7100000000000009</v>
      </c>
      <c r="AO247" s="77">
        <v>2.59</v>
      </c>
      <c r="AP247" s="77">
        <v>7.74</v>
      </c>
      <c r="AQ247" s="77">
        <v>3.36</v>
      </c>
      <c r="AR247" s="77">
        <v>15.32</v>
      </c>
    </row>
    <row r="248" spans="1:44" ht="12.75" customHeight="1" x14ac:dyDescent="0.2">
      <c r="A248" t="s">
        <v>925</v>
      </c>
      <c r="B248" s="77" t="s">
        <v>256</v>
      </c>
      <c r="C248" s="77">
        <v>6</v>
      </c>
      <c r="D248" s="77">
        <v>8</v>
      </c>
      <c r="E248" s="77">
        <v>3.87</v>
      </c>
      <c r="F248" s="77">
        <v>23</v>
      </c>
      <c r="G248" s="77">
        <v>20</v>
      </c>
      <c r="H248" s="77">
        <v>0</v>
      </c>
      <c r="I248" s="77">
        <v>0</v>
      </c>
      <c r="J248" s="77">
        <v>0</v>
      </c>
      <c r="K248" s="77">
        <v>1</v>
      </c>
      <c r="L248" s="77">
        <v>121</v>
      </c>
      <c r="M248" s="77">
        <v>108</v>
      </c>
      <c r="N248" s="77">
        <v>57</v>
      </c>
      <c r="O248" s="77">
        <v>52</v>
      </c>
      <c r="P248" s="77">
        <v>11</v>
      </c>
      <c r="Q248" s="77">
        <v>55</v>
      </c>
      <c r="R248" s="77">
        <v>7</v>
      </c>
      <c r="S248" s="77">
        <v>75</v>
      </c>
      <c r="T248" s="77">
        <v>527</v>
      </c>
      <c r="U248" s="77">
        <v>0.23699999999999999</v>
      </c>
      <c r="V248" s="77">
        <v>1.35</v>
      </c>
      <c r="W248" s="77">
        <v>7</v>
      </c>
      <c r="X248" s="77">
        <v>1</v>
      </c>
      <c r="Y248" s="77">
        <v>0</v>
      </c>
      <c r="Z248" s="77">
        <v>4</v>
      </c>
      <c r="AA248" s="77">
        <v>166</v>
      </c>
      <c r="AB248" s="77">
        <v>116</v>
      </c>
      <c r="AC248" s="77">
        <v>4</v>
      </c>
      <c r="AD248" s="77">
        <v>0</v>
      </c>
      <c r="AE248" s="77">
        <v>18</v>
      </c>
      <c r="AF248" s="77">
        <v>2</v>
      </c>
      <c r="AG248" s="77">
        <v>1</v>
      </c>
      <c r="AH248" s="77">
        <v>1972</v>
      </c>
      <c r="AI248" s="77">
        <v>0.42899999999999999</v>
      </c>
      <c r="AJ248" s="77">
        <v>1.43</v>
      </c>
      <c r="AK248" s="77">
        <v>0.32700000000000001</v>
      </c>
      <c r="AL248" s="77">
        <v>0.378</v>
      </c>
      <c r="AM248" s="77">
        <v>0.70499999999999996</v>
      </c>
      <c r="AN248" s="77">
        <v>5.58</v>
      </c>
      <c r="AO248" s="77">
        <v>4.09</v>
      </c>
      <c r="AP248" s="77">
        <v>8.0299999999999994</v>
      </c>
      <c r="AQ248" s="77">
        <v>1.36</v>
      </c>
      <c r="AR248" s="77">
        <v>16.3</v>
      </c>
    </row>
    <row r="249" spans="1:44" ht="12.75" customHeight="1" x14ac:dyDescent="0.2">
      <c r="A249" s="42" t="s">
        <v>1148</v>
      </c>
      <c r="B249" s="77" t="s">
        <v>256</v>
      </c>
      <c r="C249" s="77">
        <v>2</v>
      </c>
      <c r="D249" s="77">
        <v>2</v>
      </c>
      <c r="E249" s="77">
        <v>4.4000000000000004</v>
      </c>
      <c r="F249" s="77">
        <v>50</v>
      </c>
      <c r="G249" s="77">
        <v>0</v>
      </c>
      <c r="H249" s="77">
        <v>0</v>
      </c>
      <c r="I249" s="77">
        <v>0</v>
      </c>
      <c r="J249" s="77">
        <v>0</v>
      </c>
      <c r="K249" s="77">
        <v>1</v>
      </c>
      <c r="L249" s="77">
        <v>47</v>
      </c>
      <c r="M249" s="77">
        <v>45</v>
      </c>
      <c r="N249" s="77">
        <v>25</v>
      </c>
      <c r="O249" s="77">
        <v>23</v>
      </c>
      <c r="P249" s="77">
        <v>3</v>
      </c>
      <c r="Q249" s="77">
        <v>21</v>
      </c>
      <c r="R249" s="77">
        <v>2</v>
      </c>
      <c r="S249" s="77">
        <v>35</v>
      </c>
      <c r="T249" s="77">
        <v>204</v>
      </c>
      <c r="U249" s="77">
        <v>0.253</v>
      </c>
      <c r="V249" s="77">
        <v>1.4</v>
      </c>
      <c r="W249" s="77">
        <v>1</v>
      </c>
      <c r="X249" s="77">
        <v>2</v>
      </c>
      <c r="Y249" s="77">
        <v>3</v>
      </c>
      <c r="Z249" s="77">
        <v>5</v>
      </c>
      <c r="AA249" s="77">
        <v>65</v>
      </c>
      <c r="AB249" s="77">
        <v>37</v>
      </c>
      <c r="AC249" s="77">
        <v>4</v>
      </c>
      <c r="AD249" s="77">
        <v>0</v>
      </c>
      <c r="AE249" s="77">
        <v>4</v>
      </c>
      <c r="AF249" s="77">
        <v>2</v>
      </c>
      <c r="AG249" s="77">
        <v>0</v>
      </c>
      <c r="AH249" s="77">
        <v>772</v>
      </c>
      <c r="AI249" s="77">
        <v>0.5</v>
      </c>
      <c r="AJ249" s="77">
        <v>1.76</v>
      </c>
      <c r="AK249" s="77">
        <v>0.33300000000000002</v>
      </c>
      <c r="AL249" s="77">
        <v>0.36</v>
      </c>
      <c r="AM249" s="77">
        <v>0.69299999999999995</v>
      </c>
      <c r="AN249" s="77">
        <v>6.7</v>
      </c>
      <c r="AO249" s="77">
        <v>4.0199999999999996</v>
      </c>
      <c r="AP249" s="77">
        <v>8.6199999999999992</v>
      </c>
      <c r="AQ249" s="77">
        <v>1.67</v>
      </c>
      <c r="AR249" s="77">
        <v>16.43</v>
      </c>
    </row>
    <row r="250" spans="1:44" ht="12.75" customHeight="1" x14ac:dyDescent="0.2">
      <c r="A250" s="42" t="s">
        <v>604</v>
      </c>
      <c r="B250" s="77" t="s">
        <v>256</v>
      </c>
      <c r="C250" s="77">
        <v>0</v>
      </c>
      <c r="D250" s="77">
        <v>0</v>
      </c>
      <c r="E250" s="77">
        <v>1.69</v>
      </c>
      <c r="F250" s="77">
        <v>16</v>
      </c>
      <c r="G250" s="77">
        <v>0</v>
      </c>
      <c r="H250" s="77">
        <v>0</v>
      </c>
      <c r="I250" s="77">
        <v>0</v>
      </c>
      <c r="J250" s="77">
        <v>0</v>
      </c>
      <c r="K250" s="77">
        <v>0</v>
      </c>
      <c r="L250" s="77">
        <v>16</v>
      </c>
      <c r="M250" s="77">
        <v>14</v>
      </c>
      <c r="N250" s="77">
        <v>3</v>
      </c>
      <c r="O250" s="77">
        <v>3</v>
      </c>
      <c r="P250" s="77">
        <v>1</v>
      </c>
      <c r="Q250" s="77">
        <v>7</v>
      </c>
      <c r="R250" s="77">
        <v>0</v>
      </c>
      <c r="S250" s="77">
        <v>8</v>
      </c>
      <c r="T250" s="77">
        <v>65</v>
      </c>
      <c r="U250" s="77">
        <v>0.246</v>
      </c>
      <c r="V250" s="77">
        <v>1.31</v>
      </c>
      <c r="W250" s="77">
        <v>0</v>
      </c>
      <c r="X250" s="77">
        <v>8</v>
      </c>
      <c r="Y250" s="77">
        <v>0</v>
      </c>
      <c r="Z250" s="77">
        <v>1</v>
      </c>
      <c r="AA250" s="77">
        <v>12</v>
      </c>
      <c r="AB250" s="77">
        <v>24</v>
      </c>
      <c r="AC250" s="77">
        <v>0</v>
      </c>
      <c r="AD250" s="77">
        <v>0</v>
      </c>
      <c r="AE250" s="77">
        <v>0</v>
      </c>
      <c r="AF250" s="77">
        <v>2</v>
      </c>
      <c r="AG250" s="77">
        <v>0</v>
      </c>
      <c r="AH250" s="77">
        <v>260</v>
      </c>
      <c r="AI250" s="77" t="s">
        <v>342</v>
      </c>
      <c r="AJ250" s="77">
        <v>0.5</v>
      </c>
      <c r="AK250" s="77">
        <v>0.32300000000000001</v>
      </c>
      <c r="AL250" s="77">
        <v>0.316</v>
      </c>
      <c r="AM250" s="77">
        <v>0.63900000000000001</v>
      </c>
      <c r="AN250" s="77">
        <v>4.5</v>
      </c>
      <c r="AO250" s="77">
        <v>3.94</v>
      </c>
      <c r="AP250" s="77">
        <v>7.87</v>
      </c>
      <c r="AQ250" s="77">
        <v>1.1399999999999999</v>
      </c>
      <c r="AR250" s="77">
        <v>16.25</v>
      </c>
    </row>
    <row r="251" spans="1:44" ht="12.75" customHeight="1" x14ac:dyDescent="0.2">
      <c r="A251" s="42" t="s">
        <v>611</v>
      </c>
      <c r="B251" s="77" t="s">
        <v>256</v>
      </c>
      <c r="C251" s="77">
        <v>10</v>
      </c>
      <c r="D251" s="77">
        <v>13</v>
      </c>
      <c r="E251" s="77">
        <v>4.6100000000000003</v>
      </c>
      <c r="F251" s="77">
        <v>32</v>
      </c>
      <c r="G251" s="77">
        <v>32</v>
      </c>
      <c r="H251" s="77">
        <v>0</v>
      </c>
      <c r="I251" s="77">
        <v>0</v>
      </c>
      <c r="J251" s="77">
        <v>0</v>
      </c>
      <c r="K251" s="77">
        <v>0</v>
      </c>
      <c r="L251" s="77">
        <v>199</v>
      </c>
      <c r="M251" s="77">
        <v>214</v>
      </c>
      <c r="N251" s="77">
        <v>108</v>
      </c>
      <c r="O251" s="77">
        <v>102</v>
      </c>
      <c r="P251" s="77">
        <v>25</v>
      </c>
      <c r="Q251" s="77">
        <v>57</v>
      </c>
      <c r="R251" s="77">
        <v>4</v>
      </c>
      <c r="S251" s="77">
        <v>121</v>
      </c>
      <c r="T251" s="77">
        <v>865</v>
      </c>
      <c r="U251" s="77">
        <v>0.27600000000000002</v>
      </c>
      <c r="V251" s="77">
        <v>1.36</v>
      </c>
      <c r="W251" s="77">
        <v>11</v>
      </c>
      <c r="X251" s="77">
        <v>0</v>
      </c>
      <c r="Y251" s="77">
        <v>0</v>
      </c>
      <c r="Z251" s="77">
        <v>13</v>
      </c>
      <c r="AA251" s="77">
        <v>248</v>
      </c>
      <c r="AB251" s="77">
        <v>214</v>
      </c>
      <c r="AC251" s="77">
        <v>5</v>
      </c>
      <c r="AD251" s="77">
        <v>0</v>
      </c>
      <c r="AE251" s="77">
        <v>5</v>
      </c>
      <c r="AF251" s="77">
        <v>7</v>
      </c>
      <c r="AG251" s="77">
        <v>1</v>
      </c>
      <c r="AH251" s="77">
        <v>3102</v>
      </c>
      <c r="AI251" s="77">
        <v>0.435</v>
      </c>
      <c r="AJ251" s="77">
        <v>1.1599999999999999</v>
      </c>
      <c r="AK251" s="77">
        <v>0.33300000000000002</v>
      </c>
      <c r="AL251" s="77">
        <v>0.436</v>
      </c>
      <c r="AM251" s="77">
        <v>0.76900000000000002</v>
      </c>
      <c r="AN251" s="77">
        <v>5.47</v>
      </c>
      <c r="AO251" s="77">
        <v>2.58</v>
      </c>
      <c r="AP251" s="77">
        <v>9.68</v>
      </c>
      <c r="AQ251" s="77">
        <v>2.12</v>
      </c>
      <c r="AR251" s="77">
        <v>15.59</v>
      </c>
    </row>
    <row r="252" spans="1:44" ht="12.75" customHeight="1" x14ac:dyDescent="0.2">
      <c r="A252" s="42" t="s">
        <v>600</v>
      </c>
      <c r="B252" s="77" t="s">
        <v>256</v>
      </c>
      <c r="C252" s="77">
        <v>4</v>
      </c>
      <c r="D252" s="77">
        <v>5</v>
      </c>
      <c r="E252" s="77">
        <v>3.65</v>
      </c>
      <c r="F252" s="77">
        <v>13</v>
      </c>
      <c r="G252" s="77">
        <v>13</v>
      </c>
      <c r="H252" s="77">
        <v>1</v>
      </c>
      <c r="I252" s="77">
        <v>0</v>
      </c>
      <c r="J252" s="77">
        <v>0</v>
      </c>
      <c r="K252" s="77">
        <v>0</v>
      </c>
      <c r="L252" s="77">
        <v>81.099999999999994</v>
      </c>
      <c r="M252" s="77">
        <v>100</v>
      </c>
      <c r="N252" s="77">
        <v>40</v>
      </c>
      <c r="O252" s="77">
        <v>33</v>
      </c>
      <c r="P252" s="77">
        <v>7</v>
      </c>
      <c r="Q252" s="77">
        <v>12</v>
      </c>
      <c r="R252" s="77">
        <v>0</v>
      </c>
      <c r="S252" s="77">
        <v>72</v>
      </c>
      <c r="T252" s="77">
        <v>352</v>
      </c>
      <c r="U252" s="77">
        <v>0.30399999999999999</v>
      </c>
      <c r="V252" s="77">
        <v>1.38</v>
      </c>
      <c r="W252" s="77">
        <v>1</v>
      </c>
      <c r="X252" s="77">
        <v>0</v>
      </c>
      <c r="Y252" s="77">
        <v>0</v>
      </c>
      <c r="Z252" s="77">
        <v>4</v>
      </c>
      <c r="AA252" s="77">
        <v>94</v>
      </c>
      <c r="AB252" s="77">
        <v>73</v>
      </c>
      <c r="AC252" s="77">
        <v>1</v>
      </c>
      <c r="AD252" s="77">
        <v>0</v>
      </c>
      <c r="AE252" s="77">
        <v>4</v>
      </c>
      <c r="AF252" s="77">
        <v>2</v>
      </c>
      <c r="AG252" s="77">
        <v>1</v>
      </c>
      <c r="AH252" s="77">
        <v>1273</v>
      </c>
      <c r="AI252" s="77">
        <v>0.44400000000000001</v>
      </c>
      <c r="AJ252" s="77">
        <v>1.29</v>
      </c>
      <c r="AK252" s="77">
        <v>0.32800000000000001</v>
      </c>
      <c r="AL252" s="77">
        <v>0.435</v>
      </c>
      <c r="AM252" s="77">
        <v>0.76200000000000001</v>
      </c>
      <c r="AN252" s="77">
        <v>7.97</v>
      </c>
      <c r="AO252" s="77">
        <v>1.33</v>
      </c>
      <c r="AP252" s="77">
        <v>11.07</v>
      </c>
      <c r="AQ252" s="77">
        <v>6</v>
      </c>
      <c r="AR252" s="77">
        <v>15.65</v>
      </c>
    </row>
    <row r="253" spans="1:44" ht="12.75" customHeight="1" x14ac:dyDescent="0.2">
      <c r="A253" t="s">
        <v>902</v>
      </c>
      <c r="B253" s="77" t="s">
        <v>256</v>
      </c>
      <c r="C253" s="77">
        <v>0</v>
      </c>
      <c r="D253" s="77">
        <v>0</v>
      </c>
      <c r="E253" s="77">
        <v>11.57</v>
      </c>
      <c r="F253" s="77">
        <v>2</v>
      </c>
      <c r="G253" s="77">
        <v>0</v>
      </c>
      <c r="H253" s="77">
        <v>0</v>
      </c>
      <c r="I253" s="77">
        <v>0</v>
      </c>
      <c r="J253" s="77">
        <v>0</v>
      </c>
      <c r="K253" s="77">
        <v>0</v>
      </c>
      <c r="L253" s="77">
        <v>2.1</v>
      </c>
      <c r="M253" s="77">
        <v>5</v>
      </c>
      <c r="N253" s="77">
        <v>3</v>
      </c>
      <c r="O253" s="77">
        <v>3</v>
      </c>
      <c r="P253" s="77">
        <v>1</v>
      </c>
      <c r="Q253" s="77">
        <v>0</v>
      </c>
      <c r="R253" s="77">
        <v>0</v>
      </c>
      <c r="S253" s="77">
        <v>2</v>
      </c>
      <c r="T253" s="77">
        <v>13</v>
      </c>
      <c r="U253" s="77">
        <v>0.41699999999999998</v>
      </c>
      <c r="V253" s="77">
        <v>2.14</v>
      </c>
      <c r="W253" s="77">
        <v>1</v>
      </c>
      <c r="X253" s="77">
        <v>1</v>
      </c>
      <c r="Y253" s="77">
        <v>0</v>
      </c>
      <c r="Z253" s="77">
        <v>0</v>
      </c>
      <c r="AA253" s="77">
        <v>1</v>
      </c>
      <c r="AB253" s="77">
        <v>4</v>
      </c>
      <c r="AC253" s="77">
        <v>0</v>
      </c>
      <c r="AD253" s="77">
        <v>0</v>
      </c>
      <c r="AE253" s="77">
        <v>0</v>
      </c>
      <c r="AF253" s="77">
        <v>0</v>
      </c>
      <c r="AG253" s="77">
        <v>0</v>
      </c>
      <c r="AH253" s="77">
        <v>51</v>
      </c>
      <c r="AI253" s="77" t="s">
        <v>342</v>
      </c>
      <c r="AJ253" s="77">
        <v>0.25</v>
      </c>
      <c r="AK253" s="77">
        <v>0.46200000000000002</v>
      </c>
      <c r="AL253" s="77">
        <v>0.91700000000000004</v>
      </c>
      <c r="AM253" s="77">
        <v>1.3779999999999999</v>
      </c>
      <c r="AN253" s="77">
        <v>7.71</v>
      </c>
      <c r="AO253" s="77">
        <v>0</v>
      </c>
      <c r="AP253" s="77">
        <v>19.29</v>
      </c>
      <c r="AQ253" s="77" t="s">
        <v>342</v>
      </c>
      <c r="AR253" s="77">
        <v>21.86</v>
      </c>
    </row>
    <row r="254" spans="1:44" ht="12.75" customHeight="1" x14ac:dyDescent="0.2">
      <c r="A254" s="42" t="s">
        <v>526</v>
      </c>
      <c r="B254" s="77" t="s">
        <v>256</v>
      </c>
      <c r="C254" s="77">
        <v>1</v>
      </c>
      <c r="D254" s="77">
        <v>2</v>
      </c>
      <c r="E254" s="77">
        <v>6.65</v>
      </c>
      <c r="F254" s="77">
        <v>20</v>
      </c>
      <c r="G254" s="77">
        <v>0</v>
      </c>
      <c r="H254" s="77">
        <v>0</v>
      </c>
      <c r="I254" s="77">
        <v>0</v>
      </c>
      <c r="J254" s="77">
        <v>0</v>
      </c>
      <c r="K254" s="77">
        <v>0</v>
      </c>
      <c r="L254" s="77">
        <v>23</v>
      </c>
      <c r="M254" s="77">
        <v>24</v>
      </c>
      <c r="N254" s="77">
        <v>17</v>
      </c>
      <c r="O254" s="77">
        <v>17</v>
      </c>
      <c r="P254" s="77">
        <v>1</v>
      </c>
      <c r="Q254" s="77">
        <v>14</v>
      </c>
      <c r="R254" s="77">
        <v>5</v>
      </c>
      <c r="S254" s="77">
        <v>16</v>
      </c>
      <c r="T254" s="77">
        <v>105</v>
      </c>
      <c r="U254" s="77">
        <v>0.27300000000000002</v>
      </c>
      <c r="V254" s="77">
        <v>1.65</v>
      </c>
      <c r="W254" s="77">
        <v>0</v>
      </c>
      <c r="X254" s="77">
        <v>7</v>
      </c>
      <c r="Y254" s="77">
        <v>0</v>
      </c>
      <c r="Z254" s="77">
        <v>2</v>
      </c>
      <c r="AA254" s="77">
        <v>27</v>
      </c>
      <c r="AB254" s="77">
        <v>24</v>
      </c>
      <c r="AC254" s="77">
        <v>0</v>
      </c>
      <c r="AD254" s="77">
        <v>0</v>
      </c>
      <c r="AE254" s="77">
        <v>1</v>
      </c>
      <c r="AF254" s="77">
        <v>1</v>
      </c>
      <c r="AG254" s="77">
        <v>0</v>
      </c>
      <c r="AH254" s="77">
        <v>372</v>
      </c>
      <c r="AI254" s="77">
        <v>0.33300000000000002</v>
      </c>
      <c r="AJ254" s="77">
        <v>1.1299999999999999</v>
      </c>
      <c r="AK254" s="77">
        <v>0.373</v>
      </c>
      <c r="AL254" s="77">
        <v>0.432</v>
      </c>
      <c r="AM254" s="77">
        <v>0.80400000000000005</v>
      </c>
      <c r="AN254" s="77">
        <v>6.26</v>
      </c>
      <c r="AO254" s="77">
        <v>5.48</v>
      </c>
      <c r="AP254" s="77">
        <v>9.39</v>
      </c>
      <c r="AQ254" s="77">
        <v>1.1399999999999999</v>
      </c>
      <c r="AR254" s="77">
        <v>16.170000000000002</v>
      </c>
    </row>
    <row r="255" spans="1:44" ht="12.75" customHeight="1" x14ac:dyDescent="0.2">
      <c r="A255" t="s">
        <v>613</v>
      </c>
      <c r="B255" s="77" t="s">
        <v>256</v>
      </c>
      <c r="C255" s="77">
        <v>0</v>
      </c>
      <c r="D255" s="77">
        <v>0</v>
      </c>
      <c r="E255" s="77">
        <v>4.5</v>
      </c>
      <c r="F255" s="77">
        <v>2</v>
      </c>
      <c r="G255" s="77">
        <v>0</v>
      </c>
      <c r="H255" s="77">
        <v>0</v>
      </c>
      <c r="I255" s="77">
        <v>0</v>
      </c>
      <c r="J255" s="77">
        <v>0</v>
      </c>
      <c r="K255" s="77">
        <v>0</v>
      </c>
      <c r="L255" s="77">
        <v>4</v>
      </c>
      <c r="M255" s="77">
        <v>1</v>
      </c>
      <c r="N255" s="77">
        <v>2</v>
      </c>
      <c r="O255" s="77">
        <v>2</v>
      </c>
      <c r="P255" s="77">
        <v>1</v>
      </c>
      <c r="Q255" s="77">
        <v>3</v>
      </c>
      <c r="R255" s="77">
        <v>0</v>
      </c>
      <c r="S255" s="77">
        <v>4</v>
      </c>
      <c r="T255" s="77">
        <v>17</v>
      </c>
      <c r="U255" s="77">
        <v>7.0999999999999994E-2</v>
      </c>
      <c r="V255" s="77">
        <v>1</v>
      </c>
      <c r="W255" s="77">
        <v>0</v>
      </c>
      <c r="X255" s="77">
        <v>1</v>
      </c>
      <c r="Y255" s="77">
        <v>0</v>
      </c>
      <c r="Z255" s="77">
        <v>0</v>
      </c>
      <c r="AA255" s="77">
        <v>2</v>
      </c>
      <c r="AB255" s="77">
        <v>7</v>
      </c>
      <c r="AC255" s="77">
        <v>0</v>
      </c>
      <c r="AD255" s="77">
        <v>0</v>
      </c>
      <c r="AE255" s="77">
        <v>0</v>
      </c>
      <c r="AF255" s="77">
        <v>0</v>
      </c>
      <c r="AG255" s="77">
        <v>0</v>
      </c>
      <c r="AH255" s="77">
        <v>69</v>
      </c>
      <c r="AI255" s="77" t="s">
        <v>342</v>
      </c>
      <c r="AJ255" s="77">
        <v>0.28999999999999998</v>
      </c>
      <c r="AK255" s="77">
        <v>0.23499999999999999</v>
      </c>
      <c r="AL255" s="77">
        <v>0.28599999999999998</v>
      </c>
      <c r="AM255" s="77">
        <v>0.52100000000000002</v>
      </c>
      <c r="AN255" s="77">
        <v>9</v>
      </c>
      <c r="AO255" s="77">
        <v>6.75</v>
      </c>
      <c r="AP255" s="77">
        <v>2.25</v>
      </c>
      <c r="AQ255" s="77">
        <v>1.33</v>
      </c>
      <c r="AR255" s="77">
        <v>17.25</v>
      </c>
    </row>
    <row r="256" spans="1:44" ht="12.75" customHeight="1" x14ac:dyDescent="0.2">
      <c r="A256" t="s">
        <v>1145</v>
      </c>
      <c r="B256" s="77" t="s">
        <v>256</v>
      </c>
      <c r="C256" s="77">
        <v>1</v>
      </c>
      <c r="D256" s="77">
        <v>0</v>
      </c>
      <c r="E256" s="77">
        <v>0</v>
      </c>
      <c r="F256" s="77">
        <v>1</v>
      </c>
      <c r="G256" s="77">
        <v>0</v>
      </c>
      <c r="H256" s="77">
        <v>0</v>
      </c>
      <c r="I256" s="77">
        <v>0</v>
      </c>
      <c r="J256" s="77">
        <v>0</v>
      </c>
      <c r="K256" s="77">
        <v>0</v>
      </c>
      <c r="L256" s="77">
        <v>1</v>
      </c>
      <c r="M256" s="77">
        <v>0</v>
      </c>
      <c r="N256" s="77">
        <v>0</v>
      </c>
      <c r="O256" s="77">
        <v>0</v>
      </c>
      <c r="P256" s="77">
        <v>0</v>
      </c>
      <c r="Q256" s="77">
        <v>0</v>
      </c>
      <c r="R256" s="77">
        <v>0</v>
      </c>
      <c r="S256" s="77">
        <v>1</v>
      </c>
      <c r="T256" s="77">
        <v>3</v>
      </c>
      <c r="U256" s="77">
        <v>0</v>
      </c>
      <c r="V256" s="77">
        <v>0</v>
      </c>
      <c r="W256" s="77">
        <v>0</v>
      </c>
      <c r="X256" s="77">
        <v>1</v>
      </c>
      <c r="Y256" s="77">
        <v>0</v>
      </c>
      <c r="Z256" s="77">
        <v>0</v>
      </c>
      <c r="AA256" s="77">
        <v>1</v>
      </c>
      <c r="AB256" s="77">
        <v>1</v>
      </c>
      <c r="AC256" s="77">
        <v>0</v>
      </c>
      <c r="AD256" s="77">
        <v>0</v>
      </c>
      <c r="AE256" s="77">
        <v>0</v>
      </c>
      <c r="AF256" s="77">
        <v>0</v>
      </c>
      <c r="AG256" s="77">
        <v>0</v>
      </c>
      <c r="AH256" s="77">
        <v>9</v>
      </c>
      <c r="AI256" s="77">
        <v>1</v>
      </c>
      <c r="AJ256" s="77">
        <v>1</v>
      </c>
      <c r="AK256" s="77">
        <v>0</v>
      </c>
      <c r="AL256" s="77">
        <v>0</v>
      </c>
      <c r="AM256" s="77">
        <v>0</v>
      </c>
      <c r="AN256" s="77">
        <v>9</v>
      </c>
      <c r="AO256" s="77">
        <v>0</v>
      </c>
      <c r="AP256" s="77">
        <v>0</v>
      </c>
      <c r="AQ256" s="77" t="s">
        <v>342</v>
      </c>
      <c r="AR256" s="77">
        <v>9</v>
      </c>
    </row>
    <row r="257" spans="1:44" ht="12.75" customHeight="1" x14ac:dyDescent="0.2">
      <c r="A257" t="s">
        <v>647</v>
      </c>
      <c r="B257" s="77" t="s">
        <v>256</v>
      </c>
      <c r="C257" s="77">
        <v>0</v>
      </c>
      <c r="D257" s="77">
        <v>1</v>
      </c>
      <c r="E257" s="77">
        <v>6.39</v>
      </c>
      <c r="F257" s="77">
        <v>3</v>
      </c>
      <c r="G257" s="77">
        <v>2</v>
      </c>
      <c r="H257" s="77">
        <v>0</v>
      </c>
      <c r="I257" s="77">
        <v>0</v>
      </c>
      <c r="J257" s="77">
        <v>0</v>
      </c>
      <c r="K257" s="77">
        <v>0</v>
      </c>
      <c r="L257" s="77">
        <v>12.2</v>
      </c>
      <c r="M257" s="77">
        <v>15</v>
      </c>
      <c r="N257" s="77">
        <v>9</v>
      </c>
      <c r="O257" s="77">
        <v>9</v>
      </c>
      <c r="P257" s="77">
        <v>3</v>
      </c>
      <c r="Q257" s="77">
        <v>2</v>
      </c>
      <c r="R257" s="77">
        <v>0</v>
      </c>
      <c r="S257" s="77">
        <v>7</v>
      </c>
      <c r="T257" s="77">
        <v>52</v>
      </c>
      <c r="U257" s="77">
        <v>0.30599999999999999</v>
      </c>
      <c r="V257" s="77">
        <v>1.34</v>
      </c>
      <c r="W257" s="77">
        <v>0</v>
      </c>
      <c r="X257" s="77">
        <v>1</v>
      </c>
      <c r="Y257" s="77">
        <v>0</v>
      </c>
      <c r="Z257" s="77">
        <v>3</v>
      </c>
      <c r="AA257" s="77">
        <v>13</v>
      </c>
      <c r="AB257" s="77">
        <v>15</v>
      </c>
      <c r="AC257" s="77">
        <v>0</v>
      </c>
      <c r="AD257" s="77">
        <v>0</v>
      </c>
      <c r="AE257" s="77">
        <v>1</v>
      </c>
      <c r="AF257" s="77">
        <v>0</v>
      </c>
      <c r="AG257" s="77">
        <v>0</v>
      </c>
      <c r="AH257" s="77">
        <v>192</v>
      </c>
      <c r="AI257" s="77">
        <v>0</v>
      </c>
      <c r="AJ257" s="77">
        <v>0.87</v>
      </c>
      <c r="AK257" s="77">
        <v>0.33300000000000002</v>
      </c>
      <c r="AL257" s="77">
        <v>0.51</v>
      </c>
      <c r="AM257" s="77">
        <v>0.84399999999999997</v>
      </c>
      <c r="AN257" s="77">
        <v>4.97</v>
      </c>
      <c r="AO257" s="77">
        <v>1.42</v>
      </c>
      <c r="AP257" s="77">
        <v>10.66</v>
      </c>
      <c r="AQ257" s="77">
        <v>3.5</v>
      </c>
      <c r="AR257" s="77">
        <v>15.16</v>
      </c>
    </row>
    <row r="258" spans="1:44" ht="12.75" customHeight="1" x14ac:dyDescent="0.2">
      <c r="A258" s="42" t="s">
        <v>601</v>
      </c>
      <c r="B258" s="77" t="s">
        <v>256</v>
      </c>
      <c r="C258" s="77">
        <v>2</v>
      </c>
      <c r="D258" s="77">
        <v>3</v>
      </c>
      <c r="E258" s="77">
        <v>2.04</v>
      </c>
      <c r="F258" s="77">
        <v>66</v>
      </c>
      <c r="G258" s="77">
        <v>0</v>
      </c>
      <c r="H258" s="77">
        <v>0</v>
      </c>
      <c r="I258" s="77">
        <v>0</v>
      </c>
      <c r="J258" s="77">
        <v>39</v>
      </c>
      <c r="K258" s="77">
        <v>43</v>
      </c>
      <c r="L258" s="77">
        <v>66.099999999999994</v>
      </c>
      <c r="M258" s="77">
        <v>45</v>
      </c>
      <c r="N258" s="77">
        <v>15</v>
      </c>
      <c r="O258" s="77">
        <v>15</v>
      </c>
      <c r="P258" s="77">
        <v>2</v>
      </c>
      <c r="Q258" s="77">
        <v>15</v>
      </c>
      <c r="R258" s="77">
        <v>1</v>
      </c>
      <c r="S258" s="77">
        <v>63</v>
      </c>
      <c r="T258" s="77">
        <v>259</v>
      </c>
      <c r="U258" s="77">
        <v>0.191</v>
      </c>
      <c r="V258" s="77">
        <v>0.9</v>
      </c>
      <c r="W258" s="77">
        <v>5</v>
      </c>
      <c r="X258" s="77">
        <v>52</v>
      </c>
      <c r="Y258" s="77">
        <v>0</v>
      </c>
      <c r="Z258" s="77">
        <v>2</v>
      </c>
      <c r="AA258" s="77">
        <v>59</v>
      </c>
      <c r="AB258" s="77">
        <v>72</v>
      </c>
      <c r="AC258" s="77">
        <v>1</v>
      </c>
      <c r="AD258" s="77">
        <v>0</v>
      </c>
      <c r="AE258" s="77">
        <v>4</v>
      </c>
      <c r="AF258" s="77">
        <v>2</v>
      </c>
      <c r="AG258" s="77">
        <v>0</v>
      </c>
      <c r="AH258" s="77">
        <v>1020</v>
      </c>
      <c r="AI258" s="77">
        <v>0.4</v>
      </c>
      <c r="AJ258" s="77">
        <v>0.82</v>
      </c>
      <c r="AK258" s="77">
        <v>0.254</v>
      </c>
      <c r="AL258" s="77">
        <v>0.246</v>
      </c>
      <c r="AM258" s="77">
        <v>0.5</v>
      </c>
      <c r="AN258" s="77">
        <v>8.5500000000000007</v>
      </c>
      <c r="AO258" s="77">
        <v>2.04</v>
      </c>
      <c r="AP258" s="77">
        <v>6.11</v>
      </c>
      <c r="AQ258" s="77">
        <v>4.2</v>
      </c>
      <c r="AR258" s="77">
        <v>15.38</v>
      </c>
    </row>
    <row r="259" spans="1:44" ht="12.75" customHeight="1" x14ac:dyDescent="0.2">
      <c r="A259" t="s">
        <v>608</v>
      </c>
      <c r="B259" s="77" t="s">
        <v>256</v>
      </c>
      <c r="C259" s="77">
        <v>0</v>
      </c>
      <c r="D259" s="77">
        <v>1</v>
      </c>
      <c r="E259" s="77">
        <v>9</v>
      </c>
      <c r="F259" s="77">
        <v>2</v>
      </c>
      <c r="G259" s="77">
        <v>2</v>
      </c>
      <c r="H259" s="77">
        <v>0</v>
      </c>
      <c r="I259" s="77">
        <v>0</v>
      </c>
      <c r="J259" s="77">
        <v>0</v>
      </c>
      <c r="K259" s="77">
        <v>0</v>
      </c>
      <c r="L259" s="77">
        <v>9</v>
      </c>
      <c r="M259" s="77">
        <v>17</v>
      </c>
      <c r="N259" s="77">
        <v>10</v>
      </c>
      <c r="O259" s="77">
        <v>9</v>
      </c>
      <c r="P259" s="77">
        <v>2</v>
      </c>
      <c r="Q259" s="77">
        <v>3</v>
      </c>
      <c r="R259" s="77">
        <v>1</v>
      </c>
      <c r="S259" s="77">
        <v>6</v>
      </c>
      <c r="T259" s="77">
        <v>47</v>
      </c>
      <c r="U259" s="77">
        <v>0.39500000000000002</v>
      </c>
      <c r="V259" s="77">
        <v>2.2200000000000002</v>
      </c>
      <c r="W259" s="77">
        <v>0</v>
      </c>
      <c r="X259" s="77">
        <v>0</v>
      </c>
      <c r="Y259" s="77">
        <v>0</v>
      </c>
      <c r="Z259" s="77">
        <v>0</v>
      </c>
      <c r="AA259" s="77">
        <v>13</v>
      </c>
      <c r="AB259" s="77">
        <v>8</v>
      </c>
      <c r="AC259" s="77">
        <v>0</v>
      </c>
      <c r="AD259" s="77">
        <v>0</v>
      </c>
      <c r="AE259" s="77">
        <v>0</v>
      </c>
      <c r="AF259" s="77">
        <v>0</v>
      </c>
      <c r="AG259" s="77">
        <v>0</v>
      </c>
      <c r="AH259" s="77">
        <v>173</v>
      </c>
      <c r="AI259" s="77">
        <v>0</v>
      </c>
      <c r="AJ259" s="77">
        <v>1.63</v>
      </c>
      <c r="AK259" s="77">
        <v>0.435</v>
      </c>
      <c r="AL259" s="77">
        <v>0.58099999999999996</v>
      </c>
      <c r="AM259" s="77">
        <v>1.016</v>
      </c>
      <c r="AN259" s="77">
        <v>6</v>
      </c>
      <c r="AO259" s="77">
        <v>3</v>
      </c>
      <c r="AP259" s="77">
        <v>17</v>
      </c>
      <c r="AQ259" s="77">
        <v>2</v>
      </c>
      <c r="AR259" s="77">
        <v>19.22</v>
      </c>
    </row>
    <row r="260" spans="1:44" ht="12.75" customHeight="1" x14ac:dyDescent="0.2">
      <c r="A260" t="s">
        <v>610</v>
      </c>
      <c r="B260" s="77" t="s">
        <v>256</v>
      </c>
      <c r="C260" s="77">
        <v>1</v>
      </c>
      <c r="D260" s="77">
        <v>0</v>
      </c>
      <c r="E260" s="77">
        <v>6.75</v>
      </c>
      <c r="F260" s="77">
        <v>13</v>
      </c>
      <c r="G260" s="77">
        <v>0</v>
      </c>
      <c r="H260" s="77">
        <v>0</v>
      </c>
      <c r="I260" s="77">
        <v>0</v>
      </c>
      <c r="J260" s="77">
        <v>0</v>
      </c>
      <c r="K260" s="77">
        <v>0</v>
      </c>
      <c r="L260" s="77">
        <v>12</v>
      </c>
      <c r="M260" s="77">
        <v>20</v>
      </c>
      <c r="N260" s="77">
        <v>10</v>
      </c>
      <c r="O260" s="77">
        <v>9</v>
      </c>
      <c r="P260" s="77">
        <v>5</v>
      </c>
      <c r="Q260" s="77">
        <v>7</v>
      </c>
      <c r="R260" s="77">
        <v>0</v>
      </c>
      <c r="S260" s="77">
        <v>9</v>
      </c>
      <c r="T260" s="77">
        <v>59</v>
      </c>
      <c r="U260" s="77">
        <v>0.38500000000000001</v>
      </c>
      <c r="V260" s="77">
        <v>2.25</v>
      </c>
      <c r="W260" s="77">
        <v>0</v>
      </c>
      <c r="X260" s="77">
        <v>6</v>
      </c>
      <c r="Y260" s="77">
        <v>0</v>
      </c>
      <c r="Z260" s="77">
        <v>3</v>
      </c>
      <c r="AA260" s="77">
        <v>9</v>
      </c>
      <c r="AB260" s="77">
        <v>14</v>
      </c>
      <c r="AC260" s="77">
        <v>0</v>
      </c>
      <c r="AD260" s="77">
        <v>0</v>
      </c>
      <c r="AE260" s="77">
        <v>0</v>
      </c>
      <c r="AF260" s="77">
        <v>1</v>
      </c>
      <c r="AG260" s="77">
        <v>0</v>
      </c>
      <c r="AH260" s="77">
        <v>256</v>
      </c>
      <c r="AI260" s="77">
        <v>1</v>
      </c>
      <c r="AJ260" s="77">
        <v>0.64</v>
      </c>
      <c r="AK260" s="77">
        <v>0.45800000000000002</v>
      </c>
      <c r="AL260" s="77">
        <v>0.75</v>
      </c>
      <c r="AM260" s="77">
        <v>1.208</v>
      </c>
      <c r="AN260" s="77">
        <v>6.75</v>
      </c>
      <c r="AO260" s="77">
        <v>5.25</v>
      </c>
      <c r="AP260" s="77">
        <v>15</v>
      </c>
      <c r="AQ260" s="77">
        <v>1.29</v>
      </c>
      <c r="AR260" s="77">
        <v>21.33</v>
      </c>
    </row>
    <row r="261" spans="1:44" ht="12.75" customHeight="1" x14ac:dyDescent="0.2">
      <c r="A261" s="42" t="s">
        <v>825</v>
      </c>
      <c r="B261" s="77" t="s">
        <v>256</v>
      </c>
      <c r="C261" s="77">
        <v>4</v>
      </c>
      <c r="D261" s="77">
        <v>2</v>
      </c>
      <c r="E261" s="77">
        <v>2.83</v>
      </c>
      <c r="F261" s="77">
        <v>9</v>
      </c>
      <c r="G261" s="77">
        <v>9</v>
      </c>
      <c r="H261" s="77">
        <v>0</v>
      </c>
      <c r="I261" s="77">
        <v>0</v>
      </c>
      <c r="J261" s="77">
        <v>0</v>
      </c>
      <c r="K261" s="77">
        <v>0</v>
      </c>
      <c r="L261" s="77">
        <v>57.1</v>
      </c>
      <c r="M261" s="77">
        <v>48</v>
      </c>
      <c r="N261" s="77">
        <v>20</v>
      </c>
      <c r="O261" s="77">
        <v>18</v>
      </c>
      <c r="P261" s="77">
        <v>5</v>
      </c>
      <c r="Q261" s="77">
        <v>17</v>
      </c>
      <c r="R261" s="77">
        <v>1</v>
      </c>
      <c r="S261" s="77">
        <v>38</v>
      </c>
      <c r="T261" s="77">
        <v>230</v>
      </c>
      <c r="U261" s="77">
        <v>0.23</v>
      </c>
      <c r="V261" s="77">
        <v>1.1299999999999999</v>
      </c>
      <c r="W261" s="77">
        <v>3</v>
      </c>
      <c r="X261" s="77">
        <v>0</v>
      </c>
      <c r="Y261" s="77">
        <v>0</v>
      </c>
      <c r="Z261" s="77">
        <v>8</v>
      </c>
      <c r="AA261" s="77">
        <v>68</v>
      </c>
      <c r="AB261" s="77">
        <v>56</v>
      </c>
      <c r="AC261" s="77">
        <v>0</v>
      </c>
      <c r="AD261" s="77">
        <v>0</v>
      </c>
      <c r="AE261" s="77">
        <v>2</v>
      </c>
      <c r="AF261" s="77">
        <v>2</v>
      </c>
      <c r="AG261" s="77">
        <v>0</v>
      </c>
      <c r="AH261" s="77">
        <v>839</v>
      </c>
      <c r="AI261" s="77">
        <v>0.66700000000000004</v>
      </c>
      <c r="AJ261" s="77">
        <v>1.21</v>
      </c>
      <c r="AK261" s="77">
        <v>0.29599999999999999</v>
      </c>
      <c r="AL261" s="77">
        <v>0.34399999999999997</v>
      </c>
      <c r="AM261" s="77">
        <v>0.64</v>
      </c>
      <c r="AN261" s="77">
        <v>5.97</v>
      </c>
      <c r="AO261" s="77">
        <v>2.67</v>
      </c>
      <c r="AP261" s="77">
        <v>7.53</v>
      </c>
      <c r="AQ261" s="77">
        <v>2.2400000000000002</v>
      </c>
      <c r="AR261" s="77">
        <v>14.63</v>
      </c>
    </row>
    <row r="262" spans="1:44" ht="12.75" customHeight="1" x14ac:dyDescent="0.2">
      <c r="A262" s="78"/>
      <c r="B262" s="99"/>
      <c r="C262" s="99"/>
      <c r="D262" s="99"/>
      <c r="E262" s="148"/>
      <c r="F262" s="99"/>
      <c r="G262" s="99"/>
      <c r="H262"/>
      <c r="I262"/>
      <c r="J262" s="99"/>
      <c r="K262" s="99"/>
      <c r="L262" s="148"/>
      <c r="M262" s="99"/>
      <c r="N262" s="99"/>
      <c r="O262" s="99"/>
      <c r="P262" s="99"/>
      <c r="Q262" s="99"/>
      <c r="R262"/>
      <c r="S262" s="99"/>
      <c r="T262"/>
      <c r="U262" s="102"/>
      <c r="V262" s="148"/>
      <c r="W262"/>
      <c r="X262"/>
      <c r="Y262"/>
      <c r="Z262"/>
      <c r="AA262"/>
      <c r="AB262"/>
      <c r="AC262"/>
      <c r="AD262"/>
      <c r="AE262"/>
      <c r="AF262"/>
      <c r="AG262"/>
      <c r="AH262"/>
      <c r="AI262" s="2"/>
      <c r="AJ262" s="2"/>
      <c r="AK262" s="2"/>
      <c r="AL262" s="2"/>
      <c r="AM262" s="2"/>
      <c r="AN262" s="3"/>
      <c r="AO262" s="3"/>
      <c r="AP262" s="3"/>
      <c r="AQ262" s="3"/>
      <c r="AR262" s="3"/>
    </row>
    <row r="263" spans="1:44" ht="12.75" customHeight="1" x14ac:dyDescent="0.2">
      <c r="A263" s="103" t="s">
        <v>151</v>
      </c>
      <c r="B263" s="103" t="s">
        <v>245</v>
      </c>
      <c r="C263" s="103" t="s">
        <v>301</v>
      </c>
      <c r="D263" s="103" t="s">
        <v>302</v>
      </c>
      <c r="E263" s="144" t="s">
        <v>152</v>
      </c>
      <c r="F263" s="103" t="s">
        <v>303</v>
      </c>
      <c r="G263" s="103" t="s">
        <v>304</v>
      </c>
      <c r="H263" s="103" t="s">
        <v>316</v>
      </c>
      <c r="I263" s="103" t="s">
        <v>317</v>
      </c>
      <c r="J263" s="103" t="s">
        <v>305</v>
      </c>
      <c r="K263" s="103" t="s">
        <v>306</v>
      </c>
      <c r="L263" s="144" t="s">
        <v>307</v>
      </c>
      <c r="M263" s="103" t="s">
        <v>308</v>
      </c>
      <c r="N263" s="103" t="s">
        <v>309</v>
      </c>
      <c r="O263" s="103" t="s">
        <v>310</v>
      </c>
      <c r="P263" s="103" t="s">
        <v>311</v>
      </c>
      <c r="Q263" s="103" t="s">
        <v>312</v>
      </c>
      <c r="R263" s="103" t="s">
        <v>319</v>
      </c>
      <c r="S263" s="103" t="s">
        <v>313</v>
      </c>
      <c r="T263" s="103" t="s">
        <v>330</v>
      </c>
      <c r="U263" s="145" t="s">
        <v>314</v>
      </c>
      <c r="V263" s="144" t="s">
        <v>315</v>
      </c>
      <c r="W263" s="103" t="s">
        <v>318</v>
      </c>
      <c r="X263" s="103" t="s">
        <v>320</v>
      </c>
      <c r="Y263" s="103" t="s">
        <v>321</v>
      </c>
      <c r="Z263" s="103" t="s">
        <v>322</v>
      </c>
      <c r="AA263" s="103" t="s">
        <v>323</v>
      </c>
      <c r="AB263" s="103" t="s">
        <v>324</v>
      </c>
      <c r="AC263" s="103" t="s">
        <v>325</v>
      </c>
      <c r="AD263" s="103" t="s">
        <v>326</v>
      </c>
      <c r="AE263" s="103" t="s">
        <v>327</v>
      </c>
      <c r="AF263" s="103" t="s">
        <v>328</v>
      </c>
      <c r="AG263" s="103" t="s">
        <v>329</v>
      </c>
      <c r="AH263" s="103" t="s">
        <v>331</v>
      </c>
      <c r="AI263" s="145" t="s">
        <v>332</v>
      </c>
      <c r="AJ263" s="145" t="s">
        <v>333</v>
      </c>
      <c r="AK263" s="145" t="s">
        <v>334</v>
      </c>
      <c r="AL263" s="145" t="s">
        <v>335</v>
      </c>
      <c r="AM263" s="145" t="s">
        <v>336</v>
      </c>
      <c r="AN263" s="144" t="s">
        <v>337</v>
      </c>
      <c r="AO263" s="144" t="s">
        <v>338</v>
      </c>
      <c r="AP263" s="144" t="s">
        <v>339</v>
      </c>
      <c r="AQ263" s="144" t="s">
        <v>340</v>
      </c>
      <c r="AR263" s="144" t="s">
        <v>341</v>
      </c>
    </row>
    <row r="264" spans="1:44" ht="12.75" customHeight="1" x14ac:dyDescent="0.2">
      <c r="A264" s="42" t="s">
        <v>579</v>
      </c>
      <c r="B264" s="77" t="s">
        <v>257</v>
      </c>
      <c r="C264" s="77">
        <v>0</v>
      </c>
      <c r="D264" s="77">
        <v>1</v>
      </c>
      <c r="E264" s="77">
        <v>4.09</v>
      </c>
      <c r="F264" s="77">
        <v>13</v>
      </c>
      <c r="G264" s="77">
        <v>0</v>
      </c>
      <c r="H264" s="77">
        <v>0</v>
      </c>
      <c r="I264" s="77">
        <v>0</v>
      </c>
      <c r="J264" s="77">
        <v>0</v>
      </c>
      <c r="K264" s="77">
        <v>0</v>
      </c>
      <c r="L264" s="77">
        <v>11</v>
      </c>
      <c r="M264" s="77">
        <v>9</v>
      </c>
      <c r="N264" s="77">
        <v>5</v>
      </c>
      <c r="O264" s="77">
        <v>5</v>
      </c>
      <c r="P264" s="77">
        <v>0</v>
      </c>
      <c r="Q264" s="77">
        <v>6</v>
      </c>
      <c r="R264" s="77">
        <v>0</v>
      </c>
      <c r="S264" s="77">
        <v>12</v>
      </c>
      <c r="T264" s="77">
        <v>47</v>
      </c>
      <c r="U264" s="77">
        <v>0.23100000000000001</v>
      </c>
      <c r="V264" s="77">
        <v>1.36</v>
      </c>
      <c r="W264" s="77">
        <v>1</v>
      </c>
      <c r="X264" s="77">
        <v>4</v>
      </c>
      <c r="Y264" s="77">
        <v>0</v>
      </c>
      <c r="Z264" s="77">
        <v>1</v>
      </c>
      <c r="AA264" s="77">
        <v>11</v>
      </c>
      <c r="AB264" s="77">
        <v>8</v>
      </c>
      <c r="AC264" s="77">
        <v>1</v>
      </c>
      <c r="AD264" s="77">
        <v>0</v>
      </c>
      <c r="AE264" s="77">
        <v>0</v>
      </c>
      <c r="AF264" s="77">
        <v>1</v>
      </c>
      <c r="AG264" s="77">
        <v>0</v>
      </c>
      <c r="AH264" s="77">
        <v>216</v>
      </c>
      <c r="AI264" s="77">
        <v>0</v>
      </c>
      <c r="AJ264" s="77">
        <v>1.38</v>
      </c>
      <c r="AK264" s="77">
        <v>0.34</v>
      </c>
      <c r="AL264" s="77">
        <v>0.308</v>
      </c>
      <c r="AM264" s="77">
        <v>0.64800000000000002</v>
      </c>
      <c r="AN264" s="77">
        <v>9.82</v>
      </c>
      <c r="AO264" s="77">
        <v>4.91</v>
      </c>
      <c r="AP264" s="77">
        <v>7.36</v>
      </c>
      <c r="AQ264" s="77">
        <v>2</v>
      </c>
      <c r="AR264" s="77">
        <v>19.64</v>
      </c>
    </row>
    <row r="265" spans="1:44" ht="12.75" customHeight="1" x14ac:dyDescent="0.2">
      <c r="A265" s="42" t="s">
        <v>625</v>
      </c>
      <c r="B265" s="77" t="s">
        <v>257</v>
      </c>
      <c r="C265" s="77">
        <v>11</v>
      </c>
      <c r="D265" s="77">
        <v>5</v>
      </c>
      <c r="E265" s="77">
        <v>3.65</v>
      </c>
      <c r="F265" s="77">
        <v>22</v>
      </c>
      <c r="G265" s="77">
        <v>22</v>
      </c>
      <c r="H265" s="77">
        <v>0</v>
      </c>
      <c r="I265" s="77">
        <v>0</v>
      </c>
      <c r="J265" s="77">
        <v>0</v>
      </c>
      <c r="K265" s="77">
        <v>0</v>
      </c>
      <c r="L265" s="77">
        <v>138</v>
      </c>
      <c r="M265" s="77">
        <v>127</v>
      </c>
      <c r="N265" s="77">
        <v>58</v>
      </c>
      <c r="O265" s="77">
        <v>56</v>
      </c>
      <c r="P265" s="77">
        <v>11</v>
      </c>
      <c r="Q265" s="77">
        <v>40</v>
      </c>
      <c r="R265" s="77">
        <v>1</v>
      </c>
      <c r="S265" s="77">
        <v>138</v>
      </c>
      <c r="T265" s="77">
        <v>571</v>
      </c>
      <c r="U265" s="77">
        <v>0.248</v>
      </c>
      <c r="V265" s="77">
        <v>1.21</v>
      </c>
      <c r="W265" s="77">
        <v>9</v>
      </c>
      <c r="X265" s="77">
        <v>0</v>
      </c>
      <c r="Y265" s="77">
        <v>0</v>
      </c>
      <c r="Z265" s="77">
        <v>9</v>
      </c>
      <c r="AA265" s="77">
        <v>151</v>
      </c>
      <c r="AB265" s="77">
        <v>106</v>
      </c>
      <c r="AC265" s="77">
        <v>9</v>
      </c>
      <c r="AD265" s="77">
        <v>1</v>
      </c>
      <c r="AE265" s="77">
        <v>21</v>
      </c>
      <c r="AF265" s="77">
        <v>5</v>
      </c>
      <c r="AG265" s="77">
        <v>1</v>
      </c>
      <c r="AH265" s="77">
        <v>2197</v>
      </c>
      <c r="AI265" s="77">
        <v>0.68799999999999994</v>
      </c>
      <c r="AJ265" s="77">
        <v>1.42</v>
      </c>
      <c r="AK265" s="77">
        <v>0.314</v>
      </c>
      <c r="AL265" s="77">
        <v>0.379</v>
      </c>
      <c r="AM265" s="77">
        <v>0.69299999999999995</v>
      </c>
      <c r="AN265" s="77">
        <v>9</v>
      </c>
      <c r="AO265" s="77">
        <v>2.61</v>
      </c>
      <c r="AP265" s="77">
        <v>8.2799999999999994</v>
      </c>
      <c r="AQ265" s="77">
        <v>3.45</v>
      </c>
      <c r="AR265" s="77">
        <v>15.92</v>
      </c>
    </row>
    <row r="266" spans="1:44" ht="12.75" customHeight="1" x14ac:dyDescent="0.2">
      <c r="A266" s="42" t="s">
        <v>619</v>
      </c>
      <c r="B266" s="77" t="s">
        <v>257</v>
      </c>
      <c r="C266" s="77">
        <v>3</v>
      </c>
      <c r="D266" s="77">
        <v>4</v>
      </c>
      <c r="E266" s="77">
        <v>4.8899999999999997</v>
      </c>
      <c r="F266" s="77">
        <v>16</v>
      </c>
      <c r="G266" s="77">
        <v>10</v>
      </c>
      <c r="H266" s="77">
        <v>0</v>
      </c>
      <c r="I266" s="77">
        <v>0</v>
      </c>
      <c r="J266" s="77">
        <v>0</v>
      </c>
      <c r="K266" s="77">
        <v>0</v>
      </c>
      <c r="L266" s="77">
        <v>70</v>
      </c>
      <c r="M266" s="77">
        <v>82</v>
      </c>
      <c r="N266" s="77">
        <v>41</v>
      </c>
      <c r="O266" s="77">
        <v>38</v>
      </c>
      <c r="P266" s="77">
        <v>2</v>
      </c>
      <c r="Q266" s="77">
        <v>18</v>
      </c>
      <c r="R266" s="77">
        <v>2</v>
      </c>
      <c r="S266" s="77">
        <v>46</v>
      </c>
      <c r="T266" s="77">
        <v>309</v>
      </c>
      <c r="U266" s="77">
        <v>0.29499999999999998</v>
      </c>
      <c r="V266" s="77">
        <v>1.43</v>
      </c>
      <c r="W266" s="77">
        <v>6</v>
      </c>
      <c r="X266" s="77">
        <v>4</v>
      </c>
      <c r="Y266" s="77">
        <v>0</v>
      </c>
      <c r="Z266" s="77">
        <v>8</v>
      </c>
      <c r="AA266" s="77">
        <v>79</v>
      </c>
      <c r="AB266" s="77">
        <v>78</v>
      </c>
      <c r="AC266" s="77">
        <v>2</v>
      </c>
      <c r="AD266" s="77">
        <v>0</v>
      </c>
      <c r="AE266" s="77">
        <v>6</v>
      </c>
      <c r="AF266" s="77">
        <v>2</v>
      </c>
      <c r="AG266" s="77">
        <v>1</v>
      </c>
      <c r="AH266" s="77">
        <v>1113</v>
      </c>
      <c r="AI266" s="77">
        <v>0.42899999999999999</v>
      </c>
      <c r="AJ266" s="77">
        <v>1.01</v>
      </c>
      <c r="AK266" s="77">
        <v>0.34599999999999997</v>
      </c>
      <c r="AL266" s="77">
        <v>0.38500000000000001</v>
      </c>
      <c r="AM266" s="77">
        <v>0.73099999999999998</v>
      </c>
      <c r="AN266" s="77">
        <v>5.91</v>
      </c>
      <c r="AO266" s="77">
        <v>2.31</v>
      </c>
      <c r="AP266" s="77">
        <v>10.54</v>
      </c>
      <c r="AQ266" s="77">
        <v>2.56</v>
      </c>
      <c r="AR266" s="77">
        <v>15.9</v>
      </c>
    </row>
    <row r="267" spans="1:44" ht="12.75" customHeight="1" x14ac:dyDescent="0.2">
      <c r="A267" s="42" t="s">
        <v>821</v>
      </c>
      <c r="B267" s="77" t="s">
        <v>257</v>
      </c>
      <c r="C267" s="77">
        <v>1</v>
      </c>
      <c r="D267" s="77">
        <v>1</v>
      </c>
      <c r="E267" s="77">
        <v>10.130000000000001</v>
      </c>
      <c r="F267" s="77">
        <v>14</v>
      </c>
      <c r="G267" s="77">
        <v>0</v>
      </c>
      <c r="H267" s="77">
        <v>0</v>
      </c>
      <c r="I267" s="77">
        <v>0</v>
      </c>
      <c r="J267" s="77">
        <v>0</v>
      </c>
      <c r="K267" s="77">
        <v>0</v>
      </c>
      <c r="L267" s="77">
        <v>10.199999999999999</v>
      </c>
      <c r="M267" s="77">
        <v>14</v>
      </c>
      <c r="N267" s="77">
        <v>12</v>
      </c>
      <c r="O267" s="77">
        <v>12</v>
      </c>
      <c r="P267" s="77">
        <v>3</v>
      </c>
      <c r="Q267" s="77">
        <v>5</v>
      </c>
      <c r="R267" s="77">
        <v>1</v>
      </c>
      <c r="S267" s="77">
        <v>10</v>
      </c>
      <c r="T267" s="77">
        <v>51</v>
      </c>
      <c r="U267" s="77">
        <v>0.311</v>
      </c>
      <c r="V267" s="77">
        <v>1.78</v>
      </c>
      <c r="W267" s="77">
        <v>1</v>
      </c>
      <c r="X267" s="77">
        <v>8</v>
      </c>
      <c r="Y267" s="77">
        <v>0</v>
      </c>
      <c r="Z267" s="77">
        <v>0</v>
      </c>
      <c r="AA267" s="77">
        <v>7</v>
      </c>
      <c r="AB267" s="77">
        <v>14</v>
      </c>
      <c r="AC267" s="77">
        <v>0</v>
      </c>
      <c r="AD267" s="77">
        <v>0</v>
      </c>
      <c r="AE267" s="77">
        <v>0</v>
      </c>
      <c r="AF267" s="77">
        <v>0</v>
      </c>
      <c r="AG267" s="77">
        <v>0</v>
      </c>
      <c r="AH267" s="77">
        <v>206</v>
      </c>
      <c r="AI267" s="77">
        <v>0.5</v>
      </c>
      <c r="AJ267" s="77">
        <v>0.5</v>
      </c>
      <c r="AK267" s="77">
        <v>0.39200000000000002</v>
      </c>
      <c r="AL267" s="77">
        <v>0.6</v>
      </c>
      <c r="AM267" s="77">
        <v>0.99199999999999999</v>
      </c>
      <c r="AN267" s="77">
        <v>8.44</v>
      </c>
      <c r="AO267" s="77">
        <v>4.22</v>
      </c>
      <c r="AP267" s="77">
        <v>11.81</v>
      </c>
      <c r="AQ267" s="77">
        <v>2</v>
      </c>
      <c r="AR267" s="77">
        <v>19.309999999999999</v>
      </c>
    </row>
    <row r="268" spans="1:44" ht="12.75" customHeight="1" x14ac:dyDescent="0.2">
      <c r="A268" s="42" t="s">
        <v>627</v>
      </c>
      <c r="B268" s="77" t="s">
        <v>257</v>
      </c>
      <c r="C268" s="77">
        <v>2</v>
      </c>
      <c r="D268" s="77">
        <v>2</v>
      </c>
      <c r="E268" s="77">
        <v>3.19</v>
      </c>
      <c r="F268" s="77">
        <v>44</v>
      </c>
      <c r="G268" s="77">
        <v>0</v>
      </c>
      <c r="H268" s="77">
        <v>0</v>
      </c>
      <c r="I268" s="77">
        <v>0</v>
      </c>
      <c r="J268" s="77">
        <v>1</v>
      </c>
      <c r="K268" s="77">
        <v>1</v>
      </c>
      <c r="L268" s="77">
        <v>62</v>
      </c>
      <c r="M268" s="77">
        <v>70</v>
      </c>
      <c r="N268" s="77">
        <v>24</v>
      </c>
      <c r="O268" s="77">
        <v>22</v>
      </c>
      <c r="P268" s="77">
        <v>6</v>
      </c>
      <c r="Q268" s="77">
        <v>23</v>
      </c>
      <c r="R268" s="77">
        <v>7</v>
      </c>
      <c r="S268" s="77">
        <v>38</v>
      </c>
      <c r="T268" s="77">
        <v>270</v>
      </c>
      <c r="U268" s="77">
        <v>0.29199999999999998</v>
      </c>
      <c r="V268" s="77">
        <v>1.5</v>
      </c>
      <c r="W268" s="77">
        <v>2</v>
      </c>
      <c r="X268" s="77">
        <v>20</v>
      </c>
      <c r="Y268" s="77">
        <v>2</v>
      </c>
      <c r="Z268" s="77">
        <v>7</v>
      </c>
      <c r="AA268" s="77">
        <v>80</v>
      </c>
      <c r="AB268" s="77">
        <v>57</v>
      </c>
      <c r="AC268" s="77">
        <v>2</v>
      </c>
      <c r="AD268" s="77">
        <v>0</v>
      </c>
      <c r="AE268" s="77">
        <v>6</v>
      </c>
      <c r="AF268" s="77">
        <v>4</v>
      </c>
      <c r="AG268" s="77">
        <v>0</v>
      </c>
      <c r="AH268" s="77">
        <v>975</v>
      </c>
      <c r="AI268" s="77">
        <v>0.5</v>
      </c>
      <c r="AJ268" s="77">
        <v>1.4</v>
      </c>
      <c r="AK268" s="77">
        <v>0.35599999999999998</v>
      </c>
      <c r="AL268" s="77">
        <v>0.45400000000000001</v>
      </c>
      <c r="AM268" s="77">
        <v>0.81</v>
      </c>
      <c r="AN268" s="77">
        <v>5.52</v>
      </c>
      <c r="AO268" s="77">
        <v>3.34</v>
      </c>
      <c r="AP268" s="77">
        <v>10.16</v>
      </c>
      <c r="AQ268" s="77">
        <v>1.65</v>
      </c>
      <c r="AR268" s="77">
        <v>15.73</v>
      </c>
    </row>
    <row r="269" spans="1:44" ht="12.75" customHeight="1" x14ac:dyDescent="0.2">
      <c r="A269" t="s">
        <v>622</v>
      </c>
      <c r="B269" s="77" t="s">
        <v>257</v>
      </c>
      <c r="C269" s="77">
        <v>0</v>
      </c>
      <c r="D269" s="77">
        <v>2</v>
      </c>
      <c r="E269" s="77">
        <v>4.87</v>
      </c>
      <c r="F269" s="77">
        <v>22</v>
      </c>
      <c r="G269" s="77">
        <v>0</v>
      </c>
      <c r="H269" s="77">
        <v>0</v>
      </c>
      <c r="I269" s="77">
        <v>0</v>
      </c>
      <c r="J269" s="77">
        <v>11</v>
      </c>
      <c r="K269" s="77">
        <v>15</v>
      </c>
      <c r="L269" s="77">
        <v>20.100000000000001</v>
      </c>
      <c r="M269" s="77">
        <v>22</v>
      </c>
      <c r="N269" s="77">
        <v>11</v>
      </c>
      <c r="O269" s="77">
        <v>11</v>
      </c>
      <c r="P269" s="77">
        <v>4</v>
      </c>
      <c r="Q269" s="77">
        <v>11</v>
      </c>
      <c r="R269" s="77">
        <v>1</v>
      </c>
      <c r="S269" s="77">
        <v>21</v>
      </c>
      <c r="T269" s="77">
        <v>93</v>
      </c>
      <c r="U269" s="77">
        <v>0.27500000000000002</v>
      </c>
      <c r="V269" s="77">
        <v>1.62</v>
      </c>
      <c r="W269" s="77">
        <v>1</v>
      </c>
      <c r="X269" s="77">
        <v>16</v>
      </c>
      <c r="Y269" s="77">
        <v>1</v>
      </c>
      <c r="Z269" s="77">
        <v>2</v>
      </c>
      <c r="AA269" s="77">
        <v>14</v>
      </c>
      <c r="AB269" s="77">
        <v>24</v>
      </c>
      <c r="AC269" s="77">
        <v>0</v>
      </c>
      <c r="AD269" s="77">
        <v>0</v>
      </c>
      <c r="AE269" s="77">
        <v>1</v>
      </c>
      <c r="AF269" s="77">
        <v>0</v>
      </c>
      <c r="AG269" s="77">
        <v>0</v>
      </c>
      <c r="AH269" s="77">
        <v>363</v>
      </c>
      <c r="AI269" s="77">
        <v>0</v>
      </c>
      <c r="AJ269" s="77">
        <v>0.57999999999999996</v>
      </c>
      <c r="AK269" s="77">
        <v>0.37</v>
      </c>
      <c r="AL269" s="77">
        <v>0.46300000000000002</v>
      </c>
      <c r="AM269" s="77">
        <v>0.83199999999999996</v>
      </c>
      <c r="AN269" s="77">
        <v>9.3000000000000007</v>
      </c>
      <c r="AO269" s="77">
        <v>4.87</v>
      </c>
      <c r="AP269" s="77">
        <v>9.74</v>
      </c>
      <c r="AQ269" s="77">
        <v>1.91</v>
      </c>
      <c r="AR269" s="77">
        <v>17.850000000000001</v>
      </c>
    </row>
    <row r="270" spans="1:44" ht="12.75" customHeight="1" x14ac:dyDescent="0.2">
      <c r="A270" t="s">
        <v>1149</v>
      </c>
      <c r="B270" s="77" t="s">
        <v>257</v>
      </c>
      <c r="C270" s="77">
        <v>1</v>
      </c>
      <c r="D270" s="77">
        <v>0</v>
      </c>
      <c r="E270" s="77">
        <v>2</v>
      </c>
      <c r="F270" s="77">
        <v>9</v>
      </c>
      <c r="G270" s="77">
        <v>0</v>
      </c>
      <c r="H270" s="77">
        <v>0</v>
      </c>
      <c r="I270" s="77">
        <v>0</v>
      </c>
      <c r="J270" s="77">
        <v>1</v>
      </c>
      <c r="K270" s="77">
        <v>2</v>
      </c>
      <c r="L270" s="77">
        <v>9</v>
      </c>
      <c r="M270" s="77">
        <v>4</v>
      </c>
      <c r="N270" s="77">
        <v>2</v>
      </c>
      <c r="O270" s="77">
        <v>2</v>
      </c>
      <c r="P270" s="77">
        <v>1</v>
      </c>
      <c r="Q270" s="77">
        <v>2</v>
      </c>
      <c r="R270" s="77">
        <v>0</v>
      </c>
      <c r="S270" s="77">
        <v>14</v>
      </c>
      <c r="T270" s="77">
        <v>32</v>
      </c>
      <c r="U270" s="77">
        <v>0.13300000000000001</v>
      </c>
      <c r="V270" s="77">
        <v>0.67</v>
      </c>
      <c r="W270" s="77">
        <v>0</v>
      </c>
      <c r="X270" s="77">
        <v>3</v>
      </c>
      <c r="Y270" s="77">
        <v>4</v>
      </c>
      <c r="Z270" s="77">
        <v>1</v>
      </c>
      <c r="AA270" s="77">
        <v>6</v>
      </c>
      <c r="AB270" s="77">
        <v>6</v>
      </c>
      <c r="AC270" s="77">
        <v>1</v>
      </c>
      <c r="AD270" s="77">
        <v>0</v>
      </c>
      <c r="AE270" s="77">
        <v>0</v>
      </c>
      <c r="AF270" s="77">
        <v>1</v>
      </c>
      <c r="AG270" s="77">
        <v>0</v>
      </c>
      <c r="AH270" s="77">
        <v>127</v>
      </c>
      <c r="AI270" s="77">
        <v>1</v>
      </c>
      <c r="AJ270" s="77">
        <v>1</v>
      </c>
      <c r="AK270" s="77">
        <v>0.188</v>
      </c>
      <c r="AL270" s="77">
        <v>0.23300000000000001</v>
      </c>
      <c r="AM270" s="77">
        <v>0.42099999999999999</v>
      </c>
      <c r="AN270" s="77">
        <v>14</v>
      </c>
      <c r="AO270" s="77">
        <v>2</v>
      </c>
      <c r="AP270" s="77">
        <v>4</v>
      </c>
      <c r="AQ270" s="77">
        <v>7</v>
      </c>
      <c r="AR270" s="77">
        <v>14.11</v>
      </c>
    </row>
    <row r="271" spans="1:44" ht="12.75" customHeight="1" x14ac:dyDescent="0.2">
      <c r="A271" s="42" t="s">
        <v>631</v>
      </c>
      <c r="B271" s="77" t="s">
        <v>257</v>
      </c>
      <c r="C271" s="77">
        <v>7</v>
      </c>
      <c r="D271" s="77">
        <v>5</v>
      </c>
      <c r="E271" s="77">
        <v>1.96</v>
      </c>
      <c r="F271" s="77">
        <v>63</v>
      </c>
      <c r="G271" s="77">
        <v>0</v>
      </c>
      <c r="H271" s="77">
        <v>0</v>
      </c>
      <c r="I271" s="77">
        <v>0</v>
      </c>
      <c r="J271" s="77">
        <v>0</v>
      </c>
      <c r="K271" s="77">
        <v>2</v>
      </c>
      <c r="L271" s="77">
        <v>64.099999999999994</v>
      </c>
      <c r="M271" s="77">
        <v>51</v>
      </c>
      <c r="N271" s="77">
        <v>21</v>
      </c>
      <c r="O271" s="77">
        <v>14</v>
      </c>
      <c r="P271" s="77">
        <v>4</v>
      </c>
      <c r="Q271" s="77">
        <v>19</v>
      </c>
      <c r="R271" s="77">
        <v>5</v>
      </c>
      <c r="S271" s="77">
        <v>36</v>
      </c>
      <c r="T271" s="77">
        <v>256</v>
      </c>
      <c r="U271" s="77">
        <v>0.22900000000000001</v>
      </c>
      <c r="V271" s="77">
        <v>1.0900000000000001</v>
      </c>
      <c r="W271" s="77">
        <v>6</v>
      </c>
      <c r="X271" s="77">
        <v>16</v>
      </c>
      <c r="Y271" s="77">
        <v>14</v>
      </c>
      <c r="Z271" s="77">
        <v>10</v>
      </c>
      <c r="AA271" s="77">
        <v>105</v>
      </c>
      <c r="AB271" s="77">
        <v>39</v>
      </c>
      <c r="AC271" s="77">
        <v>2</v>
      </c>
      <c r="AD271" s="77">
        <v>0</v>
      </c>
      <c r="AE271" s="77">
        <v>4</v>
      </c>
      <c r="AF271" s="77">
        <v>6</v>
      </c>
      <c r="AG271" s="77">
        <v>1</v>
      </c>
      <c r="AH271" s="77">
        <v>884</v>
      </c>
      <c r="AI271" s="77">
        <v>0.58299999999999996</v>
      </c>
      <c r="AJ271" s="77">
        <v>2.69</v>
      </c>
      <c r="AK271" s="77">
        <v>0.30399999999999999</v>
      </c>
      <c r="AL271" s="77">
        <v>0.30499999999999999</v>
      </c>
      <c r="AM271" s="77">
        <v>0.60899999999999999</v>
      </c>
      <c r="AN271" s="77">
        <v>5.04</v>
      </c>
      <c r="AO271" s="77">
        <v>2.66</v>
      </c>
      <c r="AP271" s="77">
        <v>7.13</v>
      </c>
      <c r="AQ271" s="77">
        <v>1.89</v>
      </c>
      <c r="AR271" s="77">
        <v>13.74</v>
      </c>
    </row>
    <row r="272" spans="1:44" ht="12.75" customHeight="1" x14ac:dyDescent="0.2">
      <c r="A272" t="s">
        <v>889</v>
      </c>
      <c r="B272" s="77" t="s">
        <v>257</v>
      </c>
      <c r="C272" s="77">
        <v>0</v>
      </c>
      <c r="D272" s="77">
        <v>0</v>
      </c>
      <c r="E272" s="77">
        <v>2.4500000000000002</v>
      </c>
      <c r="F272" s="77">
        <v>6</v>
      </c>
      <c r="G272" s="77">
        <v>0</v>
      </c>
      <c r="H272" s="77">
        <v>0</v>
      </c>
      <c r="I272" s="77">
        <v>0</v>
      </c>
      <c r="J272" s="77">
        <v>0</v>
      </c>
      <c r="K272" s="77">
        <v>0</v>
      </c>
      <c r="L272" s="77">
        <v>3.2</v>
      </c>
      <c r="M272" s="77">
        <v>3</v>
      </c>
      <c r="N272" s="77">
        <v>1</v>
      </c>
      <c r="O272" s="77">
        <v>1</v>
      </c>
      <c r="P272" s="77">
        <v>1</v>
      </c>
      <c r="Q272" s="77">
        <v>0</v>
      </c>
      <c r="R272" s="77">
        <v>0</v>
      </c>
      <c r="S272" s="77">
        <v>4</v>
      </c>
      <c r="T272" s="77">
        <v>14</v>
      </c>
      <c r="U272" s="77">
        <v>0.214</v>
      </c>
      <c r="V272" s="77">
        <v>0.82</v>
      </c>
      <c r="W272" s="77">
        <v>0</v>
      </c>
      <c r="X272" s="77">
        <v>1</v>
      </c>
      <c r="Y272" s="77">
        <v>2</v>
      </c>
      <c r="Z272" s="77">
        <v>0</v>
      </c>
      <c r="AA272" s="77">
        <v>2</v>
      </c>
      <c r="AB272" s="77">
        <v>5</v>
      </c>
      <c r="AC272" s="77">
        <v>1</v>
      </c>
      <c r="AD272" s="77">
        <v>0</v>
      </c>
      <c r="AE272" s="77">
        <v>0</v>
      </c>
      <c r="AF272" s="77">
        <v>0</v>
      </c>
      <c r="AG272" s="77">
        <v>0</v>
      </c>
      <c r="AH272" s="77">
        <v>53</v>
      </c>
      <c r="AI272" s="77" t="s">
        <v>342</v>
      </c>
      <c r="AJ272" s="77">
        <v>0.4</v>
      </c>
      <c r="AK272" s="77">
        <v>0.214</v>
      </c>
      <c r="AL272" s="77">
        <v>0.5</v>
      </c>
      <c r="AM272" s="77">
        <v>0.71399999999999997</v>
      </c>
      <c r="AN272" s="77">
        <v>9.82</v>
      </c>
      <c r="AO272" s="77">
        <v>0</v>
      </c>
      <c r="AP272" s="77">
        <v>7.36</v>
      </c>
      <c r="AQ272" s="77" t="s">
        <v>342</v>
      </c>
      <c r="AR272" s="77">
        <v>14.45</v>
      </c>
    </row>
    <row r="273" spans="1:44" ht="12.75" customHeight="1" x14ac:dyDescent="0.2">
      <c r="A273" s="42" t="s">
        <v>624</v>
      </c>
      <c r="B273" s="77" t="s">
        <v>257</v>
      </c>
      <c r="C273" s="77">
        <v>7</v>
      </c>
      <c r="D273" s="77">
        <v>10</v>
      </c>
      <c r="E273" s="77">
        <v>3.38</v>
      </c>
      <c r="F273" s="77">
        <v>29</v>
      </c>
      <c r="G273" s="77">
        <v>29</v>
      </c>
      <c r="H273" s="77">
        <v>0</v>
      </c>
      <c r="I273" s="77">
        <v>0</v>
      </c>
      <c r="J273" s="77">
        <v>0</v>
      </c>
      <c r="K273" s="77">
        <v>0</v>
      </c>
      <c r="L273" s="77">
        <v>162.1</v>
      </c>
      <c r="M273" s="77">
        <v>130</v>
      </c>
      <c r="N273" s="77">
        <v>68</v>
      </c>
      <c r="O273" s="77">
        <v>61</v>
      </c>
      <c r="P273" s="77">
        <v>13</v>
      </c>
      <c r="Q273" s="77">
        <v>81</v>
      </c>
      <c r="R273" s="77">
        <v>3</v>
      </c>
      <c r="S273" s="77">
        <v>175</v>
      </c>
      <c r="T273" s="77">
        <v>691</v>
      </c>
      <c r="U273" s="77">
        <v>0.218</v>
      </c>
      <c r="V273" s="77">
        <v>1.3</v>
      </c>
      <c r="W273" s="77">
        <v>4</v>
      </c>
      <c r="X273" s="77">
        <v>0</v>
      </c>
      <c r="Y273" s="77">
        <v>0</v>
      </c>
      <c r="Z273" s="77">
        <v>11</v>
      </c>
      <c r="AA273" s="77">
        <v>197</v>
      </c>
      <c r="AB273" s="77">
        <v>104</v>
      </c>
      <c r="AC273" s="77">
        <v>12</v>
      </c>
      <c r="AD273" s="77">
        <v>0</v>
      </c>
      <c r="AE273" s="77">
        <v>19</v>
      </c>
      <c r="AF273" s="77">
        <v>5</v>
      </c>
      <c r="AG273" s="77">
        <v>1</v>
      </c>
      <c r="AH273" s="77">
        <v>2714</v>
      </c>
      <c r="AI273" s="77">
        <v>0.41199999999999998</v>
      </c>
      <c r="AJ273" s="77">
        <v>1.89</v>
      </c>
      <c r="AK273" s="77">
        <v>0.314</v>
      </c>
      <c r="AL273" s="77">
        <v>0.33100000000000002</v>
      </c>
      <c r="AM273" s="77">
        <v>0.64500000000000002</v>
      </c>
      <c r="AN273" s="77">
        <v>9.6999999999999993</v>
      </c>
      <c r="AO273" s="77">
        <v>4.49</v>
      </c>
      <c r="AP273" s="77">
        <v>7.21</v>
      </c>
      <c r="AQ273" s="77">
        <v>2.16</v>
      </c>
      <c r="AR273" s="77">
        <v>16.72</v>
      </c>
    </row>
    <row r="274" spans="1:44" ht="12.75" customHeight="1" x14ac:dyDescent="0.2">
      <c r="A274" s="42" t="s">
        <v>629</v>
      </c>
      <c r="B274" s="77" t="s">
        <v>257</v>
      </c>
      <c r="C274" s="77">
        <v>7</v>
      </c>
      <c r="D274" s="77">
        <v>6</v>
      </c>
      <c r="E274" s="77">
        <v>3.91</v>
      </c>
      <c r="F274" s="77">
        <v>21</v>
      </c>
      <c r="G274" s="77">
        <v>21</v>
      </c>
      <c r="H274" s="77">
        <v>0</v>
      </c>
      <c r="I274" s="77">
        <v>0</v>
      </c>
      <c r="J274" s="77">
        <v>0</v>
      </c>
      <c r="K274" s="77">
        <v>0</v>
      </c>
      <c r="L274" s="77">
        <v>131.1</v>
      </c>
      <c r="M274" s="77">
        <v>127</v>
      </c>
      <c r="N274" s="77">
        <v>63</v>
      </c>
      <c r="O274" s="77">
        <v>57</v>
      </c>
      <c r="P274" s="77">
        <v>16</v>
      </c>
      <c r="Q274" s="77">
        <v>40</v>
      </c>
      <c r="R274" s="77">
        <v>2</v>
      </c>
      <c r="S274" s="77">
        <v>89</v>
      </c>
      <c r="T274" s="77">
        <v>548</v>
      </c>
      <c r="U274" s="77">
        <v>0.25700000000000001</v>
      </c>
      <c r="V274" s="77">
        <v>1.27</v>
      </c>
      <c r="W274" s="77">
        <v>4</v>
      </c>
      <c r="X274" s="77">
        <v>0</v>
      </c>
      <c r="Y274" s="77">
        <v>0</v>
      </c>
      <c r="Z274" s="77">
        <v>13</v>
      </c>
      <c r="AA274" s="77">
        <v>173</v>
      </c>
      <c r="AB274" s="77">
        <v>115</v>
      </c>
      <c r="AC274" s="77">
        <v>1</v>
      </c>
      <c r="AD274" s="77">
        <v>0</v>
      </c>
      <c r="AE274" s="77">
        <v>7</v>
      </c>
      <c r="AF274" s="77">
        <v>6</v>
      </c>
      <c r="AG274" s="77">
        <v>5</v>
      </c>
      <c r="AH274" s="77">
        <v>1962</v>
      </c>
      <c r="AI274" s="77">
        <v>0.53800000000000003</v>
      </c>
      <c r="AJ274" s="77">
        <v>1.5</v>
      </c>
      <c r="AK274" s="77">
        <v>0.315</v>
      </c>
      <c r="AL274" s="77">
        <v>0.40600000000000003</v>
      </c>
      <c r="AM274" s="77">
        <v>0.72199999999999998</v>
      </c>
      <c r="AN274" s="77">
        <v>6.1</v>
      </c>
      <c r="AO274" s="77">
        <v>2.74</v>
      </c>
      <c r="AP274" s="77">
        <v>8.6999999999999993</v>
      </c>
      <c r="AQ274" s="77">
        <v>2.23</v>
      </c>
      <c r="AR274" s="77">
        <v>14.94</v>
      </c>
    </row>
    <row r="275" spans="1:44" ht="12.75" customHeight="1" x14ac:dyDescent="0.2">
      <c r="A275" t="s">
        <v>623</v>
      </c>
      <c r="B275" s="77" t="s">
        <v>257</v>
      </c>
      <c r="C275" s="77">
        <v>0</v>
      </c>
      <c r="D275" s="77">
        <v>0</v>
      </c>
      <c r="E275" s="77">
        <v>3.48</v>
      </c>
      <c r="F275" s="77">
        <v>5</v>
      </c>
      <c r="G275" s="77">
        <v>0</v>
      </c>
      <c r="H275" s="77">
        <v>0</v>
      </c>
      <c r="I275" s="77">
        <v>0</v>
      </c>
      <c r="J275" s="77">
        <v>0</v>
      </c>
      <c r="K275" s="77">
        <v>0</v>
      </c>
      <c r="L275" s="77">
        <v>10.1</v>
      </c>
      <c r="M275" s="77">
        <v>8</v>
      </c>
      <c r="N275" s="77">
        <v>4</v>
      </c>
      <c r="O275" s="77">
        <v>4</v>
      </c>
      <c r="P275" s="77">
        <v>2</v>
      </c>
      <c r="Q275" s="77">
        <v>5</v>
      </c>
      <c r="R275" s="77">
        <v>0</v>
      </c>
      <c r="S275" s="77">
        <v>7</v>
      </c>
      <c r="T275" s="77">
        <v>46</v>
      </c>
      <c r="U275" s="77">
        <v>0.20499999999999999</v>
      </c>
      <c r="V275" s="77">
        <v>1.26</v>
      </c>
      <c r="W275" s="77">
        <v>1</v>
      </c>
      <c r="X275" s="77">
        <v>1</v>
      </c>
      <c r="Y275" s="77">
        <v>0</v>
      </c>
      <c r="Z275" s="77">
        <v>0</v>
      </c>
      <c r="AA275" s="77">
        <v>12</v>
      </c>
      <c r="AB275" s="77">
        <v>13</v>
      </c>
      <c r="AC275" s="77">
        <v>0</v>
      </c>
      <c r="AD275" s="77">
        <v>0</v>
      </c>
      <c r="AE275" s="77">
        <v>2</v>
      </c>
      <c r="AF275" s="77">
        <v>0</v>
      </c>
      <c r="AG275" s="77">
        <v>0</v>
      </c>
      <c r="AH275" s="77">
        <v>195</v>
      </c>
      <c r="AI275" s="77" t="s">
        <v>342</v>
      </c>
      <c r="AJ275" s="77">
        <v>0.92</v>
      </c>
      <c r="AK275" s="77">
        <v>0.311</v>
      </c>
      <c r="AL275" s="77">
        <v>0.38500000000000001</v>
      </c>
      <c r="AM275" s="77">
        <v>0.69599999999999995</v>
      </c>
      <c r="AN275" s="77">
        <v>6.1</v>
      </c>
      <c r="AO275" s="77">
        <v>4.3499999999999996</v>
      </c>
      <c r="AP275" s="77">
        <v>6.97</v>
      </c>
      <c r="AQ275" s="77">
        <v>1.4</v>
      </c>
      <c r="AR275" s="77">
        <v>18.87</v>
      </c>
    </row>
    <row r="276" spans="1:44" ht="12.75" customHeight="1" x14ac:dyDescent="0.2">
      <c r="A276" s="42" t="s">
        <v>617</v>
      </c>
      <c r="B276" s="77" t="s">
        <v>257</v>
      </c>
      <c r="C276" s="77">
        <v>3</v>
      </c>
      <c r="D276" s="77">
        <v>5</v>
      </c>
      <c r="E276" s="77">
        <v>1.9</v>
      </c>
      <c r="F276" s="77">
        <v>72</v>
      </c>
      <c r="G276" s="77">
        <v>0</v>
      </c>
      <c r="H276" s="77">
        <v>0</v>
      </c>
      <c r="I276" s="77">
        <v>0</v>
      </c>
      <c r="J276" s="77">
        <v>33</v>
      </c>
      <c r="K276" s="77">
        <v>37</v>
      </c>
      <c r="L276" s="77">
        <v>71</v>
      </c>
      <c r="M276" s="77">
        <v>51</v>
      </c>
      <c r="N276" s="77">
        <v>15</v>
      </c>
      <c r="O276" s="77">
        <v>15</v>
      </c>
      <c r="P276" s="77">
        <v>2</v>
      </c>
      <c r="Q276" s="77">
        <v>11</v>
      </c>
      <c r="R276" s="77">
        <v>1</v>
      </c>
      <c r="S276" s="77">
        <v>71</v>
      </c>
      <c r="T276" s="77">
        <v>277</v>
      </c>
      <c r="U276" s="77">
        <v>0.19500000000000001</v>
      </c>
      <c r="V276" s="77">
        <v>0.87</v>
      </c>
      <c r="W276" s="77">
        <v>3</v>
      </c>
      <c r="X276" s="77">
        <v>48</v>
      </c>
      <c r="Y276" s="77">
        <v>14</v>
      </c>
      <c r="Z276" s="77">
        <v>0</v>
      </c>
      <c r="AA276" s="77">
        <v>93</v>
      </c>
      <c r="AB276" s="77">
        <v>48</v>
      </c>
      <c r="AC276" s="77">
        <v>3</v>
      </c>
      <c r="AD276" s="77">
        <v>0</v>
      </c>
      <c r="AE276" s="77">
        <v>1</v>
      </c>
      <c r="AF276" s="77">
        <v>1</v>
      </c>
      <c r="AG276" s="77">
        <v>0</v>
      </c>
      <c r="AH276" s="77">
        <v>975</v>
      </c>
      <c r="AI276" s="77">
        <v>0.375</v>
      </c>
      <c r="AJ276" s="77">
        <v>1.94</v>
      </c>
      <c r="AK276" s="77">
        <v>0.23599999999999999</v>
      </c>
      <c r="AL276" s="77">
        <v>0.23799999999999999</v>
      </c>
      <c r="AM276" s="77">
        <v>0.47299999999999998</v>
      </c>
      <c r="AN276" s="77">
        <v>9</v>
      </c>
      <c r="AO276" s="77">
        <v>1.39</v>
      </c>
      <c r="AP276" s="77">
        <v>6.46</v>
      </c>
      <c r="AQ276" s="77">
        <v>6.45</v>
      </c>
      <c r="AR276" s="77">
        <v>13.73</v>
      </c>
    </row>
    <row r="277" spans="1:44" ht="12.75" customHeight="1" x14ac:dyDescent="0.2">
      <c r="A277" t="s">
        <v>628</v>
      </c>
      <c r="B277" s="77" t="s">
        <v>257</v>
      </c>
      <c r="C277" s="77">
        <v>4</v>
      </c>
      <c r="D277" s="77">
        <v>0</v>
      </c>
      <c r="E277" s="77">
        <v>3.8</v>
      </c>
      <c r="F277" s="77">
        <v>21</v>
      </c>
      <c r="G277" s="77">
        <v>0</v>
      </c>
      <c r="H277" s="77">
        <v>0</v>
      </c>
      <c r="I277" s="77">
        <v>0</v>
      </c>
      <c r="J277" s="77">
        <v>0</v>
      </c>
      <c r="K277" s="77">
        <v>3</v>
      </c>
      <c r="L277" s="77">
        <v>23.2</v>
      </c>
      <c r="M277" s="77">
        <v>25</v>
      </c>
      <c r="N277" s="77">
        <v>11</v>
      </c>
      <c r="O277" s="77">
        <v>10</v>
      </c>
      <c r="P277" s="77">
        <v>4</v>
      </c>
      <c r="Q277" s="77">
        <v>12</v>
      </c>
      <c r="R277" s="77">
        <v>3</v>
      </c>
      <c r="S277" s="77">
        <v>14</v>
      </c>
      <c r="T277" s="77">
        <v>103</v>
      </c>
      <c r="U277" s="77">
        <v>0.29399999999999998</v>
      </c>
      <c r="V277" s="77">
        <v>1.56</v>
      </c>
      <c r="W277" s="77">
        <v>2</v>
      </c>
      <c r="X277" s="77">
        <v>7</v>
      </c>
      <c r="Y277" s="77">
        <v>4</v>
      </c>
      <c r="Z277" s="77">
        <v>3</v>
      </c>
      <c r="AA277" s="77">
        <v>37</v>
      </c>
      <c r="AB277" s="77">
        <v>13</v>
      </c>
      <c r="AC277" s="77">
        <v>3</v>
      </c>
      <c r="AD277" s="77">
        <v>1</v>
      </c>
      <c r="AE277" s="77">
        <v>0</v>
      </c>
      <c r="AF277" s="77">
        <v>0</v>
      </c>
      <c r="AG277" s="77">
        <v>2</v>
      </c>
      <c r="AH277" s="77">
        <v>357</v>
      </c>
      <c r="AI277" s="77">
        <v>1</v>
      </c>
      <c r="AJ277" s="77">
        <v>2.85</v>
      </c>
      <c r="AK277" s="77">
        <v>0.38600000000000001</v>
      </c>
      <c r="AL277" s="77">
        <v>0.44700000000000001</v>
      </c>
      <c r="AM277" s="77">
        <v>0.83299999999999996</v>
      </c>
      <c r="AN277" s="77">
        <v>5.32</v>
      </c>
      <c r="AO277" s="77">
        <v>4.5599999999999996</v>
      </c>
      <c r="AP277" s="77">
        <v>9.51</v>
      </c>
      <c r="AQ277" s="77">
        <v>1.17</v>
      </c>
      <c r="AR277" s="77">
        <v>15.08</v>
      </c>
    </row>
    <row r="278" spans="1:44" ht="12.75" customHeight="1" x14ac:dyDescent="0.2">
      <c r="A278" s="42" t="s">
        <v>626</v>
      </c>
      <c r="B278" s="77" t="s">
        <v>257</v>
      </c>
      <c r="C278" s="77">
        <v>6</v>
      </c>
      <c r="D278" s="77">
        <v>12</v>
      </c>
      <c r="E278" s="77">
        <v>3.72</v>
      </c>
      <c r="F278" s="77">
        <v>26</v>
      </c>
      <c r="G278" s="77">
        <v>26</v>
      </c>
      <c r="H278" s="77">
        <v>0</v>
      </c>
      <c r="I278" s="77">
        <v>0</v>
      </c>
      <c r="J278" s="77">
        <v>0</v>
      </c>
      <c r="K278" s="77">
        <v>0</v>
      </c>
      <c r="L278" s="77">
        <v>157.1</v>
      </c>
      <c r="M278" s="77">
        <v>143</v>
      </c>
      <c r="N278" s="77">
        <v>76</v>
      </c>
      <c r="O278" s="77">
        <v>65</v>
      </c>
      <c r="P278" s="77">
        <v>9</v>
      </c>
      <c r="Q278" s="77">
        <v>57</v>
      </c>
      <c r="R278" s="77">
        <v>2</v>
      </c>
      <c r="S278" s="77">
        <v>126</v>
      </c>
      <c r="T278" s="77">
        <v>666</v>
      </c>
      <c r="U278" s="77">
        <v>0.247</v>
      </c>
      <c r="V278" s="77">
        <v>1.27</v>
      </c>
      <c r="W278" s="77">
        <v>19</v>
      </c>
      <c r="X278" s="77">
        <v>0</v>
      </c>
      <c r="Y278" s="77">
        <v>0</v>
      </c>
      <c r="Z278" s="77">
        <v>22</v>
      </c>
      <c r="AA278" s="77">
        <v>209</v>
      </c>
      <c r="AB278" s="77">
        <v>112</v>
      </c>
      <c r="AC278" s="77">
        <v>8</v>
      </c>
      <c r="AD278" s="77">
        <v>0</v>
      </c>
      <c r="AE278" s="77">
        <v>14</v>
      </c>
      <c r="AF278" s="77">
        <v>4</v>
      </c>
      <c r="AG278" s="77">
        <v>3</v>
      </c>
      <c r="AH278" s="77">
        <v>2504</v>
      </c>
      <c r="AI278" s="77">
        <v>0.33300000000000002</v>
      </c>
      <c r="AJ278" s="77">
        <v>1.87</v>
      </c>
      <c r="AK278" s="77">
        <v>0.33200000000000002</v>
      </c>
      <c r="AL278" s="77">
        <v>0.34899999999999998</v>
      </c>
      <c r="AM278" s="77">
        <v>0.68200000000000005</v>
      </c>
      <c r="AN278" s="77">
        <v>7.21</v>
      </c>
      <c r="AO278" s="77">
        <v>3.26</v>
      </c>
      <c r="AP278" s="77">
        <v>8.18</v>
      </c>
      <c r="AQ278" s="77">
        <v>2.21</v>
      </c>
      <c r="AR278" s="77">
        <v>15.92</v>
      </c>
    </row>
    <row r="279" spans="1:44" ht="12.75" customHeight="1" x14ac:dyDescent="0.2">
      <c r="A279" s="42" t="s">
        <v>618</v>
      </c>
      <c r="B279" s="77" t="s">
        <v>257</v>
      </c>
      <c r="C279" s="77">
        <v>2</v>
      </c>
      <c r="D279" s="77">
        <v>1</v>
      </c>
      <c r="E279" s="77">
        <v>5.23</v>
      </c>
      <c r="F279" s="77">
        <v>20</v>
      </c>
      <c r="G279" s="77">
        <v>0</v>
      </c>
      <c r="H279" s="77">
        <v>0</v>
      </c>
      <c r="I279" s="77">
        <v>0</v>
      </c>
      <c r="J279" s="77">
        <v>0</v>
      </c>
      <c r="K279" s="77">
        <v>0</v>
      </c>
      <c r="L279" s="77">
        <v>32.200000000000003</v>
      </c>
      <c r="M279" s="77">
        <v>34</v>
      </c>
      <c r="N279" s="77">
        <v>19</v>
      </c>
      <c r="O279" s="77">
        <v>19</v>
      </c>
      <c r="P279" s="77">
        <v>5</v>
      </c>
      <c r="Q279" s="77">
        <v>16</v>
      </c>
      <c r="R279" s="77">
        <v>2</v>
      </c>
      <c r="S279" s="77">
        <v>38</v>
      </c>
      <c r="T279" s="77">
        <v>148</v>
      </c>
      <c r="U279" s="77">
        <v>0.26400000000000001</v>
      </c>
      <c r="V279" s="77">
        <v>1.53</v>
      </c>
      <c r="W279" s="77">
        <v>2</v>
      </c>
      <c r="X279" s="77">
        <v>11</v>
      </c>
      <c r="Y279" s="77">
        <v>0</v>
      </c>
      <c r="Z279" s="77">
        <v>0</v>
      </c>
      <c r="AA279" s="77">
        <v>17</v>
      </c>
      <c r="AB279" s="77">
        <v>41</v>
      </c>
      <c r="AC279" s="77">
        <v>2</v>
      </c>
      <c r="AD279" s="77">
        <v>0</v>
      </c>
      <c r="AE279" s="77">
        <v>4</v>
      </c>
      <c r="AF279" s="77">
        <v>1</v>
      </c>
      <c r="AG279" s="77">
        <v>0</v>
      </c>
      <c r="AH279" s="77">
        <v>593</v>
      </c>
      <c r="AI279" s="77">
        <v>0.66700000000000004</v>
      </c>
      <c r="AJ279" s="77">
        <v>0.41</v>
      </c>
      <c r="AK279" s="77">
        <v>0.35099999999999998</v>
      </c>
      <c r="AL279" s="77">
        <v>0.434</v>
      </c>
      <c r="AM279" s="77">
        <v>0.78500000000000003</v>
      </c>
      <c r="AN279" s="77">
        <v>10.47</v>
      </c>
      <c r="AO279" s="77">
        <v>4.41</v>
      </c>
      <c r="AP279" s="77">
        <v>9.3699999999999992</v>
      </c>
      <c r="AQ279" s="77">
        <v>2.38</v>
      </c>
      <c r="AR279" s="77">
        <v>18.149999999999999</v>
      </c>
    </row>
    <row r="280" spans="1:44" ht="12.75" customHeight="1" x14ac:dyDescent="0.2">
      <c r="A280" t="s">
        <v>630</v>
      </c>
      <c r="B280" s="77" t="s">
        <v>257</v>
      </c>
      <c r="C280" s="77">
        <v>0</v>
      </c>
      <c r="D280" s="77">
        <v>2</v>
      </c>
      <c r="E280" s="77">
        <v>6.75</v>
      </c>
      <c r="F280" s="77">
        <v>6</v>
      </c>
      <c r="G280" s="77">
        <v>6</v>
      </c>
      <c r="H280" s="77">
        <v>0</v>
      </c>
      <c r="I280" s="77">
        <v>0</v>
      </c>
      <c r="J280" s="77">
        <v>0</v>
      </c>
      <c r="K280" s="77">
        <v>0</v>
      </c>
      <c r="L280" s="77">
        <v>26.2</v>
      </c>
      <c r="M280" s="77">
        <v>37</v>
      </c>
      <c r="N280" s="77">
        <v>25</v>
      </c>
      <c r="O280" s="77">
        <v>20</v>
      </c>
      <c r="P280" s="77">
        <v>10</v>
      </c>
      <c r="Q280" s="77">
        <v>8</v>
      </c>
      <c r="R280" s="77">
        <v>1</v>
      </c>
      <c r="S280" s="77">
        <v>20</v>
      </c>
      <c r="T280" s="77">
        <v>125</v>
      </c>
      <c r="U280" s="77">
        <v>0.32500000000000001</v>
      </c>
      <c r="V280" s="77">
        <v>1.69</v>
      </c>
      <c r="W280" s="77">
        <v>0</v>
      </c>
      <c r="X280" s="77">
        <v>0</v>
      </c>
      <c r="Y280" s="77">
        <v>0</v>
      </c>
      <c r="Z280" s="77">
        <v>2</v>
      </c>
      <c r="AA280" s="77">
        <v>33</v>
      </c>
      <c r="AB280" s="77">
        <v>27</v>
      </c>
      <c r="AC280" s="77">
        <v>0</v>
      </c>
      <c r="AD280" s="77">
        <v>1</v>
      </c>
      <c r="AE280" s="77">
        <v>2</v>
      </c>
      <c r="AF280" s="77">
        <v>0</v>
      </c>
      <c r="AG280" s="77">
        <v>0</v>
      </c>
      <c r="AH280" s="77">
        <v>457</v>
      </c>
      <c r="AI280" s="77">
        <v>0</v>
      </c>
      <c r="AJ280" s="77">
        <v>1.22</v>
      </c>
      <c r="AK280" s="77">
        <v>0.36599999999999999</v>
      </c>
      <c r="AL280" s="77">
        <v>0.69299999999999995</v>
      </c>
      <c r="AM280" s="77">
        <v>1.0589999999999999</v>
      </c>
      <c r="AN280" s="77">
        <v>6.75</v>
      </c>
      <c r="AO280" s="77">
        <v>2.7</v>
      </c>
      <c r="AP280" s="77">
        <v>12.49</v>
      </c>
      <c r="AQ280" s="77">
        <v>2.5</v>
      </c>
      <c r="AR280" s="77">
        <v>17.14</v>
      </c>
    </row>
    <row r="281" spans="1:44" ht="12.75" customHeight="1" x14ac:dyDescent="0.2">
      <c r="A281" t="s">
        <v>1150</v>
      </c>
      <c r="B281" s="77" t="s">
        <v>257</v>
      </c>
      <c r="C281" s="77">
        <v>0</v>
      </c>
      <c r="D281" s="77">
        <v>1</v>
      </c>
      <c r="E281" s="77">
        <v>7.84</v>
      </c>
      <c r="F281" s="77">
        <v>6</v>
      </c>
      <c r="G281" s="77">
        <v>0</v>
      </c>
      <c r="H281" s="77">
        <v>0</v>
      </c>
      <c r="I281" s="77">
        <v>0</v>
      </c>
      <c r="J281" s="77">
        <v>0</v>
      </c>
      <c r="K281" s="77">
        <v>0</v>
      </c>
      <c r="L281" s="77">
        <v>10.1</v>
      </c>
      <c r="M281" s="77">
        <v>12</v>
      </c>
      <c r="N281" s="77">
        <v>9</v>
      </c>
      <c r="O281" s="77">
        <v>9</v>
      </c>
      <c r="P281" s="77">
        <v>0</v>
      </c>
      <c r="Q281" s="77">
        <v>5</v>
      </c>
      <c r="R281" s="77">
        <v>0</v>
      </c>
      <c r="S281" s="77">
        <v>7</v>
      </c>
      <c r="T281" s="77">
        <v>49</v>
      </c>
      <c r="U281" s="77">
        <v>0.29299999999999998</v>
      </c>
      <c r="V281" s="77">
        <v>1.65</v>
      </c>
      <c r="W281" s="77">
        <v>1</v>
      </c>
      <c r="X281" s="77">
        <v>2</v>
      </c>
      <c r="Y281" s="77">
        <v>0</v>
      </c>
      <c r="Z281" s="77">
        <v>0</v>
      </c>
      <c r="AA281" s="77">
        <v>14</v>
      </c>
      <c r="AB281" s="77">
        <v>10</v>
      </c>
      <c r="AC281" s="77">
        <v>1</v>
      </c>
      <c r="AD281" s="77">
        <v>0</v>
      </c>
      <c r="AE281" s="77">
        <v>0</v>
      </c>
      <c r="AF281" s="77">
        <v>0</v>
      </c>
      <c r="AG281" s="77">
        <v>0</v>
      </c>
      <c r="AH281" s="77">
        <v>161</v>
      </c>
      <c r="AI281" s="77">
        <v>0</v>
      </c>
      <c r="AJ281" s="77">
        <v>1.4</v>
      </c>
      <c r="AK281" s="77">
        <v>0.36699999999999999</v>
      </c>
      <c r="AL281" s="77">
        <v>0.41499999999999998</v>
      </c>
      <c r="AM281" s="77">
        <v>0.78200000000000003</v>
      </c>
      <c r="AN281" s="77">
        <v>6.1</v>
      </c>
      <c r="AO281" s="77">
        <v>4.3499999999999996</v>
      </c>
      <c r="AP281" s="77">
        <v>10.45</v>
      </c>
      <c r="AQ281" s="77">
        <v>1.4</v>
      </c>
      <c r="AR281" s="77">
        <v>15.58</v>
      </c>
    </row>
    <row r="282" spans="1:44" ht="12.75" customHeight="1" x14ac:dyDescent="0.2">
      <c r="A282" t="s">
        <v>1151</v>
      </c>
      <c r="B282" s="77" t="s">
        <v>257</v>
      </c>
      <c r="C282" s="77">
        <v>0</v>
      </c>
      <c r="D282" s="77">
        <v>0</v>
      </c>
      <c r="E282" s="77">
        <v>18</v>
      </c>
      <c r="F282" s="77">
        <v>1</v>
      </c>
      <c r="G282" s="77">
        <v>0</v>
      </c>
      <c r="H282" s="77">
        <v>0</v>
      </c>
      <c r="I282" s="77">
        <v>0</v>
      </c>
      <c r="J282" s="77">
        <v>0</v>
      </c>
      <c r="K282" s="77">
        <v>0</v>
      </c>
      <c r="L282" s="77">
        <v>1</v>
      </c>
      <c r="M282" s="77">
        <v>1</v>
      </c>
      <c r="N282" s="77">
        <v>2</v>
      </c>
      <c r="O282" s="77">
        <v>2</v>
      </c>
      <c r="P282" s="77">
        <v>0</v>
      </c>
      <c r="Q282" s="77">
        <v>2</v>
      </c>
      <c r="R282" s="77">
        <v>0</v>
      </c>
      <c r="S282" s="77">
        <v>1</v>
      </c>
      <c r="T282" s="77">
        <v>6</v>
      </c>
      <c r="U282" s="77">
        <v>0.25</v>
      </c>
      <c r="V282" s="77">
        <v>3</v>
      </c>
      <c r="W282" s="77">
        <v>0</v>
      </c>
      <c r="X282" s="77">
        <v>1</v>
      </c>
      <c r="Y282" s="77">
        <v>0</v>
      </c>
      <c r="Z282" s="77">
        <v>0</v>
      </c>
      <c r="AA282" s="77">
        <v>2</v>
      </c>
      <c r="AB282" s="77">
        <v>0</v>
      </c>
      <c r="AC282" s="77">
        <v>0</v>
      </c>
      <c r="AD282" s="77">
        <v>0</v>
      </c>
      <c r="AE282" s="77">
        <v>0</v>
      </c>
      <c r="AF282" s="77">
        <v>0</v>
      </c>
      <c r="AG282" s="77">
        <v>0</v>
      </c>
      <c r="AH282" s="77">
        <v>19</v>
      </c>
      <c r="AI282" s="77" t="s">
        <v>342</v>
      </c>
      <c r="AJ282" s="77">
        <v>2</v>
      </c>
      <c r="AK282" s="77">
        <v>0.5</v>
      </c>
      <c r="AL282" s="77">
        <v>0.5</v>
      </c>
      <c r="AM282" s="77">
        <v>1</v>
      </c>
      <c r="AN282" s="77">
        <v>9</v>
      </c>
      <c r="AO282" s="77">
        <v>18</v>
      </c>
      <c r="AP282" s="77">
        <v>9</v>
      </c>
      <c r="AQ282" s="77">
        <v>0.5</v>
      </c>
      <c r="AR282" s="77">
        <v>19</v>
      </c>
    </row>
    <row r="283" spans="1:44" ht="12.75" customHeight="1" x14ac:dyDescent="0.2">
      <c r="A283" s="42" t="s">
        <v>541</v>
      </c>
      <c r="B283" s="77" t="s">
        <v>257</v>
      </c>
      <c r="C283" s="77">
        <v>13</v>
      </c>
      <c r="D283" s="77">
        <v>7</v>
      </c>
      <c r="E283" s="77">
        <v>3.04</v>
      </c>
      <c r="F283" s="77">
        <v>32</v>
      </c>
      <c r="G283" s="77">
        <v>31</v>
      </c>
      <c r="H283" s="77">
        <v>1</v>
      </c>
      <c r="I283" s="77">
        <v>0</v>
      </c>
      <c r="J283" s="77">
        <v>0</v>
      </c>
      <c r="K283" s="77">
        <v>0</v>
      </c>
      <c r="L283" s="77">
        <v>192.2</v>
      </c>
      <c r="M283" s="77">
        <v>166</v>
      </c>
      <c r="N283" s="77">
        <v>75</v>
      </c>
      <c r="O283" s="77">
        <v>65</v>
      </c>
      <c r="P283" s="77">
        <v>17</v>
      </c>
      <c r="Q283" s="77">
        <v>71</v>
      </c>
      <c r="R283" s="77">
        <v>6</v>
      </c>
      <c r="S283" s="77">
        <v>140</v>
      </c>
      <c r="T283" s="77">
        <v>809</v>
      </c>
      <c r="U283" s="77">
        <v>0.23499999999999999</v>
      </c>
      <c r="V283" s="77">
        <v>1.23</v>
      </c>
      <c r="W283" s="77">
        <v>14</v>
      </c>
      <c r="X283" s="77">
        <v>0</v>
      </c>
      <c r="Y283" s="77">
        <v>0</v>
      </c>
      <c r="Z283" s="77">
        <v>17</v>
      </c>
      <c r="AA283" s="77">
        <v>248</v>
      </c>
      <c r="AB283" s="77">
        <v>172</v>
      </c>
      <c r="AC283" s="77">
        <v>15</v>
      </c>
      <c r="AD283" s="77">
        <v>0</v>
      </c>
      <c r="AE283" s="77">
        <v>9</v>
      </c>
      <c r="AF283" s="77">
        <v>7</v>
      </c>
      <c r="AG283" s="77">
        <v>1</v>
      </c>
      <c r="AH283" s="77">
        <v>2977</v>
      </c>
      <c r="AI283" s="77">
        <v>0.65</v>
      </c>
      <c r="AJ283" s="77">
        <v>1.44</v>
      </c>
      <c r="AK283" s="77">
        <v>0.315</v>
      </c>
      <c r="AL283" s="77">
        <v>0.35899999999999999</v>
      </c>
      <c r="AM283" s="77">
        <v>0.67400000000000004</v>
      </c>
      <c r="AN283" s="77">
        <v>6.54</v>
      </c>
      <c r="AO283" s="77">
        <v>3.32</v>
      </c>
      <c r="AP283" s="77">
        <v>7.75</v>
      </c>
      <c r="AQ283" s="77">
        <v>1.97</v>
      </c>
      <c r="AR283" s="77">
        <v>15.45</v>
      </c>
    </row>
    <row r="284" spans="1:44" ht="12.75" customHeight="1" x14ac:dyDescent="0.2">
      <c r="A284" s="42" t="s">
        <v>621</v>
      </c>
      <c r="B284" s="77" t="s">
        <v>257</v>
      </c>
      <c r="C284" s="77">
        <v>10</v>
      </c>
      <c r="D284" s="77">
        <v>2</v>
      </c>
      <c r="E284" s="77">
        <v>1.63</v>
      </c>
      <c r="F284" s="77">
        <v>78</v>
      </c>
      <c r="G284" s="77">
        <v>0</v>
      </c>
      <c r="H284" s="77">
        <v>0</v>
      </c>
      <c r="I284" s="77">
        <v>0</v>
      </c>
      <c r="J284" s="77">
        <v>2</v>
      </c>
      <c r="K284" s="77">
        <v>9</v>
      </c>
      <c r="L284" s="77">
        <v>77.099999999999994</v>
      </c>
      <c r="M284" s="77">
        <v>64</v>
      </c>
      <c r="N284" s="77">
        <v>16</v>
      </c>
      <c r="O284" s="77">
        <v>14</v>
      </c>
      <c r="P284" s="77">
        <v>5</v>
      </c>
      <c r="Q284" s="77">
        <v>15</v>
      </c>
      <c r="R284" s="77">
        <v>0</v>
      </c>
      <c r="S284" s="77">
        <v>81</v>
      </c>
      <c r="T284" s="77">
        <v>305</v>
      </c>
      <c r="U284" s="77">
        <v>0.23200000000000001</v>
      </c>
      <c r="V284" s="77">
        <v>1.02</v>
      </c>
      <c r="W284" s="77">
        <v>6</v>
      </c>
      <c r="X284" s="77">
        <v>3</v>
      </c>
      <c r="Y284" s="77">
        <v>34</v>
      </c>
      <c r="Z284" s="77">
        <v>8</v>
      </c>
      <c r="AA284" s="77">
        <v>78</v>
      </c>
      <c r="AB284" s="77">
        <v>61</v>
      </c>
      <c r="AC284" s="77">
        <v>0</v>
      </c>
      <c r="AD284" s="77">
        <v>0</v>
      </c>
      <c r="AE284" s="77">
        <v>4</v>
      </c>
      <c r="AF284" s="77">
        <v>2</v>
      </c>
      <c r="AG284" s="77">
        <v>0</v>
      </c>
      <c r="AH284" s="77">
        <v>1199</v>
      </c>
      <c r="AI284" s="77">
        <v>0.83299999999999996</v>
      </c>
      <c r="AJ284" s="77">
        <v>1.28</v>
      </c>
      <c r="AK284" s="77">
        <v>0.28299999999999997</v>
      </c>
      <c r="AL284" s="77">
        <v>0.33</v>
      </c>
      <c r="AM284" s="77">
        <v>0.61299999999999999</v>
      </c>
      <c r="AN284" s="77">
        <v>9.43</v>
      </c>
      <c r="AO284" s="77">
        <v>1.75</v>
      </c>
      <c r="AP284" s="77">
        <v>7.45</v>
      </c>
      <c r="AQ284" s="77">
        <v>5.4</v>
      </c>
      <c r="AR284" s="77">
        <v>15.5</v>
      </c>
    </row>
    <row r="285" spans="1:44" ht="12.75" customHeight="1" x14ac:dyDescent="0.2">
      <c r="A285" s="42" t="s">
        <v>620</v>
      </c>
      <c r="B285" s="77" t="s">
        <v>257</v>
      </c>
      <c r="C285" s="77">
        <v>3</v>
      </c>
      <c r="D285" s="77">
        <v>4</v>
      </c>
      <c r="E285" s="77">
        <v>4.2</v>
      </c>
      <c r="F285" s="77">
        <v>70</v>
      </c>
      <c r="G285" s="77">
        <v>0</v>
      </c>
      <c r="H285" s="77">
        <v>0</v>
      </c>
      <c r="I285" s="77">
        <v>0</v>
      </c>
      <c r="J285" s="77">
        <v>0</v>
      </c>
      <c r="K285" s="77">
        <v>3</v>
      </c>
      <c r="L285" s="77">
        <v>60</v>
      </c>
      <c r="M285" s="77">
        <v>49</v>
      </c>
      <c r="N285" s="77">
        <v>30</v>
      </c>
      <c r="O285" s="77">
        <v>28</v>
      </c>
      <c r="P285" s="77">
        <v>4</v>
      </c>
      <c r="Q285" s="77">
        <v>30</v>
      </c>
      <c r="R285" s="77">
        <v>5</v>
      </c>
      <c r="S285" s="77">
        <v>61</v>
      </c>
      <c r="T285" s="77">
        <v>256</v>
      </c>
      <c r="U285" s="77">
        <v>0.22</v>
      </c>
      <c r="V285" s="77">
        <v>1.32</v>
      </c>
      <c r="W285" s="77">
        <v>3</v>
      </c>
      <c r="X285" s="77">
        <v>15</v>
      </c>
      <c r="Y285" s="77">
        <v>16</v>
      </c>
      <c r="Z285" s="77">
        <v>4</v>
      </c>
      <c r="AA285" s="77">
        <v>61</v>
      </c>
      <c r="AB285" s="77">
        <v>52</v>
      </c>
      <c r="AC285" s="77">
        <v>4</v>
      </c>
      <c r="AD285" s="77">
        <v>0</v>
      </c>
      <c r="AE285" s="77">
        <v>7</v>
      </c>
      <c r="AF285" s="77">
        <v>1</v>
      </c>
      <c r="AG285" s="77">
        <v>1</v>
      </c>
      <c r="AH285" s="77">
        <v>1032</v>
      </c>
      <c r="AI285" s="77">
        <v>0.42899999999999999</v>
      </c>
      <c r="AJ285" s="77">
        <v>1.17</v>
      </c>
      <c r="AK285" s="77">
        <v>0.32</v>
      </c>
      <c r="AL285" s="77">
        <v>0.32300000000000001</v>
      </c>
      <c r="AM285" s="77">
        <v>0.64300000000000002</v>
      </c>
      <c r="AN285" s="77">
        <v>9.15</v>
      </c>
      <c r="AO285" s="77">
        <v>4.5</v>
      </c>
      <c r="AP285" s="77">
        <v>7.35</v>
      </c>
      <c r="AQ285" s="77">
        <v>2.0299999999999998</v>
      </c>
      <c r="AR285" s="77">
        <v>17.2</v>
      </c>
    </row>
    <row r="286" spans="1:44" ht="12.75" customHeight="1" x14ac:dyDescent="0.2">
      <c r="A286" s="42" t="s">
        <v>844</v>
      </c>
      <c r="B286" s="77" t="s">
        <v>257</v>
      </c>
      <c r="C286" s="77">
        <v>8</v>
      </c>
      <c r="D286" s="77">
        <v>4</v>
      </c>
      <c r="E286" s="77">
        <v>2.85</v>
      </c>
      <c r="F286" s="77">
        <v>18</v>
      </c>
      <c r="G286" s="77">
        <v>17</v>
      </c>
      <c r="H286" s="77">
        <v>1</v>
      </c>
      <c r="I286" s="77">
        <v>1</v>
      </c>
      <c r="J286" s="77">
        <v>0</v>
      </c>
      <c r="K286" s="77">
        <v>0</v>
      </c>
      <c r="L286" s="77">
        <v>110.2</v>
      </c>
      <c r="M286" s="77">
        <v>112</v>
      </c>
      <c r="N286" s="77">
        <v>43</v>
      </c>
      <c r="O286" s="77">
        <v>35</v>
      </c>
      <c r="P286" s="77">
        <v>9</v>
      </c>
      <c r="Q286" s="77">
        <v>22</v>
      </c>
      <c r="R286" s="77">
        <v>1</v>
      </c>
      <c r="S286" s="77">
        <v>79</v>
      </c>
      <c r="T286" s="77">
        <v>458</v>
      </c>
      <c r="U286" s="77">
        <v>0.26500000000000001</v>
      </c>
      <c r="V286" s="77">
        <v>1.21</v>
      </c>
      <c r="W286" s="77">
        <v>3</v>
      </c>
      <c r="X286" s="77">
        <v>0</v>
      </c>
      <c r="Y286" s="77">
        <v>0</v>
      </c>
      <c r="Z286" s="77">
        <v>13</v>
      </c>
      <c r="AA286" s="77">
        <v>137</v>
      </c>
      <c r="AB286" s="77">
        <v>105</v>
      </c>
      <c r="AC286" s="77">
        <v>4</v>
      </c>
      <c r="AD286" s="77">
        <v>0</v>
      </c>
      <c r="AE286" s="77">
        <v>0</v>
      </c>
      <c r="AF286" s="77">
        <v>3</v>
      </c>
      <c r="AG286" s="77">
        <v>0</v>
      </c>
      <c r="AH286" s="77">
        <v>1578</v>
      </c>
      <c r="AI286" s="77">
        <v>0.66700000000000004</v>
      </c>
      <c r="AJ286" s="77">
        <v>1.3</v>
      </c>
      <c r="AK286" s="77">
        <v>0.30299999999999999</v>
      </c>
      <c r="AL286" s="77">
        <v>0.376</v>
      </c>
      <c r="AM286" s="77">
        <v>0.67900000000000005</v>
      </c>
      <c r="AN286" s="77">
        <v>6.42</v>
      </c>
      <c r="AO286" s="77">
        <v>1.79</v>
      </c>
      <c r="AP286" s="77">
        <v>9.11</v>
      </c>
      <c r="AQ286" s="77">
        <v>3.59</v>
      </c>
      <c r="AR286" s="77">
        <v>14.26</v>
      </c>
    </row>
    <row r="287" spans="1:44" ht="12.75" customHeight="1" x14ac:dyDescent="0.2">
      <c r="A287" s="78"/>
      <c r="B287" s="99"/>
      <c r="C287" s="99"/>
      <c r="D287" s="99"/>
      <c r="E287" s="148"/>
      <c r="F287" s="99"/>
      <c r="G287" s="99"/>
      <c r="H287"/>
      <c r="I287"/>
      <c r="J287" s="99"/>
      <c r="K287" s="99"/>
      <c r="L287" s="148"/>
      <c r="M287" s="99"/>
      <c r="N287" s="99"/>
      <c r="O287" s="99"/>
      <c r="P287" s="99"/>
      <c r="Q287" s="99"/>
      <c r="R287"/>
      <c r="S287" s="99"/>
      <c r="T287"/>
      <c r="U287" s="102"/>
      <c r="V287" s="148"/>
      <c r="W287"/>
      <c r="X287"/>
      <c r="Y287"/>
      <c r="Z287"/>
      <c r="AA287"/>
      <c r="AB287"/>
      <c r="AC287"/>
      <c r="AD287"/>
      <c r="AE287"/>
      <c r="AF287"/>
      <c r="AG287"/>
      <c r="AH287"/>
      <c r="AI287" s="2"/>
      <c r="AJ287" s="2"/>
      <c r="AK287" s="2"/>
      <c r="AL287" s="2"/>
      <c r="AM287" s="2"/>
      <c r="AN287" s="3"/>
      <c r="AO287" s="3"/>
      <c r="AP287" s="3"/>
      <c r="AQ287" s="3"/>
      <c r="AR287" s="3"/>
    </row>
    <row r="288" spans="1:44" ht="12.75" customHeight="1" x14ac:dyDescent="0.2">
      <c r="A288" s="105" t="s">
        <v>151</v>
      </c>
      <c r="B288" s="77" t="s">
        <v>245</v>
      </c>
      <c r="C288" s="77" t="s">
        <v>301</v>
      </c>
      <c r="D288" s="77" t="s">
        <v>302</v>
      </c>
      <c r="E288" s="98" t="s">
        <v>152</v>
      </c>
      <c r="F288" s="77" t="s">
        <v>303</v>
      </c>
      <c r="G288" s="77" t="s">
        <v>304</v>
      </c>
      <c r="H288" s="77" t="s">
        <v>316</v>
      </c>
      <c r="I288" s="77" t="s">
        <v>317</v>
      </c>
      <c r="J288" s="77" t="s">
        <v>305</v>
      </c>
      <c r="K288" s="98" t="s">
        <v>306</v>
      </c>
      <c r="L288" s="98" t="s">
        <v>307</v>
      </c>
      <c r="M288" s="77" t="s">
        <v>308</v>
      </c>
      <c r="N288" s="77" t="s">
        <v>309</v>
      </c>
      <c r="O288" s="77" t="s">
        <v>310</v>
      </c>
      <c r="P288" s="77" t="s">
        <v>311</v>
      </c>
      <c r="Q288" s="77" t="s">
        <v>312</v>
      </c>
      <c r="R288" s="77" t="s">
        <v>319</v>
      </c>
      <c r="S288" s="77" t="s">
        <v>313</v>
      </c>
      <c r="T288" s="77" t="s">
        <v>330</v>
      </c>
      <c r="U288" s="101" t="s">
        <v>314</v>
      </c>
      <c r="V288" s="98" t="s">
        <v>315</v>
      </c>
      <c r="W288" s="77" t="s">
        <v>318</v>
      </c>
      <c r="X288" s="77" t="s">
        <v>320</v>
      </c>
      <c r="Y288" s="77" t="s">
        <v>321</v>
      </c>
      <c r="Z288" s="77" t="s">
        <v>322</v>
      </c>
      <c r="AA288" s="77" t="s">
        <v>323</v>
      </c>
      <c r="AB288" s="77" t="s">
        <v>324</v>
      </c>
      <c r="AC288" s="77" t="s">
        <v>325</v>
      </c>
      <c r="AD288" s="77" t="s">
        <v>326</v>
      </c>
      <c r="AE288" s="77" t="s">
        <v>327</v>
      </c>
      <c r="AF288" s="77" t="s">
        <v>328</v>
      </c>
      <c r="AG288" s="77" t="s">
        <v>329</v>
      </c>
      <c r="AH288" s="101" t="s">
        <v>331</v>
      </c>
      <c r="AI288" s="101" t="s">
        <v>332</v>
      </c>
      <c r="AJ288" s="101" t="s">
        <v>333</v>
      </c>
      <c r="AK288" s="101" t="s">
        <v>334</v>
      </c>
      <c r="AL288" s="101" t="s">
        <v>335</v>
      </c>
      <c r="AM288" s="101" t="s">
        <v>336</v>
      </c>
      <c r="AN288" s="98" t="s">
        <v>337</v>
      </c>
      <c r="AO288" s="98" t="s">
        <v>338</v>
      </c>
      <c r="AP288" s="98" t="s">
        <v>339</v>
      </c>
      <c r="AQ288" s="98" t="s">
        <v>340</v>
      </c>
      <c r="AR288" s="18" t="s">
        <v>341</v>
      </c>
    </row>
    <row r="289" spans="1:44" ht="12.75" customHeight="1" x14ac:dyDescent="0.2">
      <c r="A289" t="s">
        <v>1153</v>
      </c>
      <c r="B289" s="77" t="s">
        <v>258</v>
      </c>
      <c r="C289" s="77">
        <v>0</v>
      </c>
      <c r="D289" s="77">
        <v>0</v>
      </c>
      <c r="E289" s="77">
        <v>1.1299999999999999</v>
      </c>
      <c r="F289" s="77">
        <v>10</v>
      </c>
      <c r="G289" s="77">
        <v>0</v>
      </c>
      <c r="H289" s="77">
        <v>0</v>
      </c>
      <c r="I289" s="77">
        <v>0</v>
      </c>
      <c r="J289" s="77">
        <v>0</v>
      </c>
      <c r="K289" s="77">
        <v>0</v>
      </c>
      <c r="L289" s="77">
        <v>8</v>
      </c>
      <c r="M289" s="77">
        <v>3</v>
      </c>
      <c r="N289" s="77">
        <v>1</v>
      </c>
      <c r="O289" s="77">
        <v>1</v>
      </c>
      <c r="P289" s="77">
        <v>0</v>
      </c>
      <c r="Q289" s="77">
        <v>5</v>
      </c>
      <c r="R289" s="77">
        <v>1</v>
      </c>
      <c r="S289" s="77">
        <v>9</v>
      </c>
      <c r="T289" s="77">
        <v>33</v>
      </c>
      <c r="U289" s="77">
        <v>0.115</v>
      </c>
      <c r="V289" s="77">
        <v>1</v>
      </c>
      <c r="W289" s="77">
        <v>1</v>
      </c>
      <c r="X289" s="77">
        <v>4</v>
      </c>
      <c r="Y289" s="77">
        <v>1</v>
      </c>
      <c r="Z289" s="77">
        <v>0</v>
      </c>
      <c r="AA289" s="77">
        <v>4</v>
      </c>
      <c r="AB289" s="77">
        <v>11</v>
      </c>
      <c r="AC289" s="77">
        <v>1</v>
      </c>
      <c r="AD289" s="77">
        <v>0</v>
      </c>
      <c r="AE289" s="77">
        <v>1</v>
      </c>
      <c r="AF289" s="77">
        <v>0</v>
      </c>
      <c r="AG289" s="77">
        <v>0</v>
      </c>
      <c r="AH289" s="77">
        <v>162</v>
      </c>
      <c r="AI289" s="77" t="s">
        <v>342</v>
      </c>
      <c r="AJ289" s="77">
        <v>0.36</v>
      </c>
      <c r="AK289" s="77">
        <v>0.27300000000000002</v>
      </c>
      <c r="AL289" s="77">
        <v>0.115</v>
      </c>
      <c r="AM289" s="77">
        <v>0.38800000000000001</v>
      </c>
      <c r="AN289" s="77">
        <v>10.130000000000001</v>
      </c>
      <c r="AO289" s="77">
        <v>5.63</v>
      </c>
      <c r="AP289" s="77">
        <v>3.38</v>
      </c>
      <c r="AQ289" s="77">
        <v>1.8</v>
      </c>
      <c r="AR289" s="77">
        <v>20.25</v>
      </c>
    </row>
    <row r="290" spans="1:44" ht="12.75" customHeight="1" x14ac:dyDescent="0.2">
      <c r="A290" t="s">
        <v>796</v>
      </c>
      <c r="B290" s="77" t="s">
        <v>258</v>
      </c>
      <c r="C290" s="77">
        <v>0</v>
      </c>
      <c r="D290" s="77">
        <v>0</v>
      </c>
      <c r="E290" s="77">
        <v>4.5</v>
      </c>
      <c r="F290" s="77">
        <v>1</v>
      </c>
      <c r="G290" s="77">
        <v>0</v>
      </c>
      <c r="H290" s="77">
        <v>0</v>
      </c>
      <c r="I290" s="77">
        <v>0</v>
      </c>
      <c r="J290" s="77">
        <v>0</v>
      </c>
      <c r="K290" s="77">
        <v>0</v>
      </c>
      <c r="L290" s="77">
        <v>2</v>
      </c>
      <c r="M290" s="77">
        <v>2</v>
      </c>
      <c r="N290" s="77">
        <v>2</v>
      </c>
      <c r="O290" s="77">
        <v>1</v>
      </c>
      <c r="P290" s="77">
        <v>0</v>
      </c>
      <c r="Q290" s="77">
        <v>2</v>
      </c>
      <c r="R290" s="77">
        <v>0</v>
      </c>
      <c r="S290" s="77">
        <v>1</v>
      </c>
      <c r="T290" s="77">
        <v>9</v>
      </c>
      <c r="U290" s="77">
        <v>0.28599999999999998</v>
      </c>
      <c r="V290" s="77">
        <v>2</v>
      </c>
      <c r="W290" s="77">
        <v>0</v>
      </c>
      <c r="X290" s="77">
        <v>0</v>
      </c>
      <c r="Y290" s="77">
        <v>0</v>
      </c>
      <c r="Z290" s="77">
        <v>1</v>
      </c>
      <c r="AA290" s="77">
        <v>1</v>
      </c>
      <c r="AB290" s="77">
        <v>3</v>
      </c>
      <c r="AC290" s="77">
        <v>0</v>
      </c>
      <c r="AD290" s="77">
        <v>0</v>
      </c>
      <c r="AE290" s="77">
        <v>0</v>
      </c>
      <c r="AF290" s="77">
        <v>0</v>
      </c>
      <c r="AG290" s="77">
        <v>0</v>
      </c>
      <c r="AH290" s="77">
        <v>33</v>
      </c>
      <c r="AI290" s="77" t="s">
        <v>342</v>
      </c>
      <c r="AJ290" s="77">
        <v>0.33</v>
      </c>
      <c r="AK290" s="77">
        <v>0.44400000000000001</v>
      </c>
      <c r="AL290" s="77">
        <v>0.28599999999999998</v>
      </c>
      <c r="AM290" s="77">
        <v>0.73</v>
      </c>
      <c r="AN290" s="77">
        <v>4.5</v>
      </c>
      <c r="AO290" s="77">
        <v>9</v>
      </c>
      <c r="AP290" s="77">
        <v>9</v>
      </c>
      <c r="AQ290" s="77">
        <v>0.5</v>
      </c>
      <c r="AR290" s="77">
        <v>16.5</v>
      </c>
    </row>
    <row r="291" spans="1:44" ht="12.75" customHeight="1" x14ac:dyDescent="0.2">
      <c r="A291" s="42" t="s">
        <v>767</v>
      </c>
      <c r="B291" s="77" t="s">
        <v>258</v>
      </c>
      <c r="C291" s="77">
        <v>4</v>
      </c>
      <c r="D291" s="77">
        <v>2</v>
      </c>
      <c r="E291" s="77">
        <v>1.49</v>
      </c>
      <c r="F291" s="77">
        <v>53</v>
      </c>
      <c r="G291" s="77">
        <v>0</v>
      </c>
      <c r="H291" s="77">
        <v>0</v>
      </c>
      <c r="I291" s="77">
        <v>0</v>
      </c>
      <c r="J291" s="77">
        <v>11</v>
      </c>
      <c r="K291" s="77">
        <v>12</v>
      </c>
      <c r="L291" s="77">
        <v>54.1</v>
      </c>
      <c r="M291" s="77">
        <v>28</v>
      </c>
      <c r="N291" s="77">
        <v>10</v>
      </c>
      <c r="O291" s="77">
        <v>9</v>
      </c>
      <c r="P291" s="77">
        <v>3</v>
      </c>
      <c r="Q291" s="77">
        <v>14</v>
      </c>
      <c r="R291" s="77">
        <v>2</v>
      </c>
      <c r="S291" s="77">
        <v>64</v>
      </c>
      <c r="T291" s="77">
        <v>205</v>
      </c>
      <c r="U291" s="77">
        <v>0.151</v>
      </c>
      <c r="V291" s="77">
        <v>0.77</v>
      </c>
      <c r="W291" s="77">
        <v>1</v>
      </c>
      <c r="X291" s="77">
        <v>17</v>
      </c>
      <c r="Y291" s="77">
        <v>16</v>
      </c>
      <c r="Z291" s="77">
        <v>2</v>
      </c>
      <c r="AA291" s="77">
        <v>38</v>
      </c>
      <c r="AB291" s="77">
        <v>60</v>
      </c>
      <c r="AC291" s="77">
        <v>3</v>
      </c>
      <c r="AD291" s="77">
        <v>1</v>
      </c>
      <c r="AE291" s="77">
        <v>1</v>
      </c>
      <c r="AF291" s="77">
        <v>1</v>
      </c>
      <c r="AG291" s="77">
        <v>0</v>
      </c>
      <c r="AH291" s="77">
        <v>810</v>
      </c>
      <c r="AI291" s="77">
        <v>0.66700000000000004</v>
      </c>
      <c r="AJ291" s="77">
        <v>0.63</v>
      </c>
      <c r="AK291" s="77">
        <v>0.21199999999999999</v>
      </c>
      <c r="AL291" s="77">
        <v>0.247</v>
      </c>
      <c r="AM291" s="77">
        <v>0.45900000000000002</v>
      </c>
      <c r="AN291" s="77">
        <v>10.6</v>
      </c>
      <c r="AO291" s="77">
        <v>2.3199999999999998</v>
      </c>
      <c r="AP291" s="77">
        <v>4.6399999999999997</v>
      </c>
      <c r="AQ291" s="77">
        <v>4.57</v>
      </c>
      <c r="AR291" s="77">
        <v>14.91</v>
      </c>
    </row>
    <row r="292" spans="1:44" ht="12.75" customHeight="1" x14ac:dyDescent="0.2">
      <c r="A292" s="42" t="s">
        <v>1158</v>
      </c>
      <c r="B292" s="77" t="s">
        <v>258</v>
      </c>
      <c r="C292" s="77">
        <v>0</v>
      </c>
      <c r="D292" s="77">
        <v>1</v>
      </c>
      <c r="E292" s="77">
        <v>3.57</v>
      </c>
      <c r="F292" s="77">
        <v>32</v>
      </c>
      <c r="G292" s="77">
        <v>0</v>
      </c>
      <c r="H292" s="77">
        <v>0</v>
      </c>
      <c r="I292" s="77">
        <v>0</v>
      </c>
      <c r="J292" s="77">
        <v>0</v>
      </c>
      <c r="K292" s="77">
        <v>0</v>
      </c>
      <c r="L292" s="77">
        <v>40.1</v>
      </c>
      <c r="M292" s="77">
        <v>34</v>
      </c>
      <c r="N292" s="77">
        <v>16</v>
      </c>
      <c r="O292" s="77">
        <v>16</v>
      </c>
      <c r="P292" s="77">
        <v>2</v>
      </c>
      <c r="Q292" s="77">
        <v>8</v>
      </c>
      <c r="R292" s="77">
        <v>0</v>
      </c>
      <c r="S292" s="77">
        <v>29</v>
      </c>
      <c r="T292" s="77">
        <v>160</v>
      </c>
      <c r="U292" s="77">
        <v>0.22800000000000001</v>
      </c>
      <c r="V292" s="77">
        <v>1.04</v>
      </c>
      <c r="W292" s="77">
        <v>0</v>
      </c>
      <c r="X292" s="77">
        <v>11</v>
      </c>
      <c r="Y292" s="77">
        <v>5</v>
      </c>
      <c r="Z292" s="77">
        <v>1</v>
      </c>
      <c r="AA292" s="77">
        <v>42</v>
      </c>
      <c r="AB292" s="77">
        <v>47</v>
      </c>
      <c r="AC292" s="77">
        <v>1</v>
      </c>
      <c r="AD292" s="77">
        <v>0</v>
      </c>
      <c r="AE292" s="77">
        <v>3</v>
      </c>
      <c r="AF292" s="77">
        <v>2</v>
      </c>
      <c r="AG292" s="77">
        <v>0</v>
      </c>
      <c r="AH292" s="77">
        <v>625</v>
      </c>
      <c r="AI292" s="77">
        <v>0</v>
      </c>
      <c r="AJ292" s="77">
        <v>0.89</v>
      </c>
      <c r="AK292" s="77">
        <v>0.26600000000000001</v>
      </c>
      <c r="AL292" s="77">
        <v>0.36199999999999999</v>
      </c>
      <c r="AM292" s="77">
        <v>0.628</v>
      </c>
      <c r="AN292" s="77">
        <v>6.47</v>
      </c>
      <c r="AO292" s="77">
        <v>1.79</v>
      </c>
      <c r="AP292" s="77">
        <v>7.59</v>
      </c>
      <c r="AQ292" s="77">
        <v>3.63</v>
      </c>
      <c r="AR292" s="77">
        <v>15.5</v>
      </c>
    </row>
    <row r="293" spans="1:44" ht="12.75" customHeight="1" x14ac:dyDescent="0.2">
      <c r="A293" t="s">
        <v>826</v>
      </c>
      <c r="B293" s="77" t="s">
        <v>258</v>
      </c>
      <c r="C293" s="77">
        <v>0</v>
      </c>
      <c r="D293" s="77">
        <v>1</v>
      </c>
      <c r="E293" s="77">
        <v>4.76</v>
      </c>
      <c r="F293" s="77">
        <v>1</v>
      </c>
      <c r="G293" s="77">
        <v>1</v>
      </c>
      <c r="H293" s="77">
        <v>0</v>
      </c>
      <c r="I293" s="77">
        <v>0</v>
      </c>
      <c r="J293" s="77">
        <v>0</v>
      </c>
      <c r="K293" s="77">
        <v>0</v>
      </c>
      <c r="L293" s="77">
        <v>5.2</v>
      </c>
      <c r="M293" s="77">
        <v>6</v>
      </c>
      <c r="N293" s="77">
        <v>3</v>
      </c>
      <c r="O293" s="77">
        <v>3</v>
      </c>
      <c r="P293" s="77">
        <v>1</v>
      </c>
      <c r="Q293" s="77">
        <v>4</v>
      </c>
      <c r="R293" s="77">
        <v>1</v>
      </c>
      <c r="S293" s="77">
        <v>4</v>
      </c>
      <c r="T293" s="77">
        <v>27</v>
      </c>
      <c r="U293" s="77">
        <v>0.27300000000000002</v>
      </c>
      <c r="V293" s="77">
        <v>1.76</v>
      </c>
      <c r="W293" s="77">
        <v>0</v>
      </c>
      <c r="X293" s="77">
        <v>0</v>
      </c>
      <c r="Y293" s="77">
        <v>0</v>
      </c>
      <c r="Z293" s="77">
        <v>0</v>
      </c>
      <c r="AA293" s="77">
        <v>10</v>
      </c>
      <c r="AB293" s="77">
        <v>3</v>
      </c>
      <c r="AC293" s="77">
        <v>0</v>
      </c>
      <c r="AD293" s="77">
        <v>0</v>
      </c>
      <c r="AE293" s="77">
        <v>0</v>
      </c>
      <c r="AF293" s="77">
        <v>0</v>
      </c>
      <c r="AG293" s="77">
        <v>0</v>
      </c>
      <c r="AH293" s="77">
        <v>87</v>
      </c>
      <c r="AI293" s="77">
        <v>0</v>
      </c>
      <c r="AJ293" s="77">
        <v>3.33</v>
      </c>
      <c r="AK293" s="77">
        <v>0.38500000000000001</v>
      </c>
      <c r="AL293" s="77">
        <v>0.45500000000000002</v>
      </c>
      <c r="AM293" s="77">
        <v>0.83899999999999997</v>
      </c>
      <c r="AN293" s="77">
        <v>6.35</v>
      </c>
      <c r="AO293" s="77">
        <v>6.35</v>
      </c>
      <c r="AP293" s="77">
        <v>9.5299999999999994</v>
      </c>
      <c r="AQ293" s="77">
        <v>1</v>
      </c>
      <c r="AR293" s="77">
        <v>15.35</v>
      </c>
    </row>
    <row r="294" spans="1:44" ht="12.75" customHeight="1" x14ac:dyDescent="0.2">
      <c r="A294" t="s">
        <v>1160</v>
      </c>
      <c r="B294" s="77" t="s">
        <v>258</v>
      </c>
      <c r="C294" s="77">
        <v>0</v>
      </c>
      <c r="D294" s="77">
        <v>0</v>
      </c>
      <c r="E294" s="77">
        <v>5.14</v>
      </c>
      <c r="F294" s="77">
        <v>6</v>
      </c>
      <c r="G294" s="77">
        <v>0</v>
      </c>
      <c r="H294" s="77">
        <v>0</v>
      </c>
      <c r="I294" s="77">
        <v>0</v>
      </c>
      <c r="J294" s="77">
        <v>0</v>
      </c>
      <c r="K294" s="77">
        <v>0</v>
      </c>
      <c r="L294" s="77">
        <v>7</v>
      </c>
      <c r="M294" s="77">
        <v>9</v>
      </c>
      <c r="N294" s="77">
        <v>5</v>
      </c>
      <c r="O294" s="77">
        <v>4</v>
      </c>
      <c r="P294" s="77">
        <v>0</v>
      </c>
      <c r="Q294" s="77">
        <v>4</v>
      </c>
      <c r="R294" s="77">
        <v>0</v>
      </c>
      <c r="S294" s="77">
        <v>9</v>
      </c>
      <c r="T294" s="77">
        <v>33</v>
      </c>
      <c r="U294" s="77">
        <v>0.31</v>
      </c>
      <c r="V294" s="77">
        <v>1.86</v>
      </c>
      <c r="W294" s="77">
        <v>0</v>
      </c>
      <c r="X294" s="77">
        <v>1</v>
      </c>
      <c r="Y294" s="77">
        <v>0</v>
      </c>
      <c r="Z294" s="77">
        <v>1</v>
      </c>
      <c r="AA294" s="77">
        <v>5</v>
      </c>
      <c r="AB294" s="77">
        <v>6</v>
      </c>
      <c r="AC294" s="77">
        <v>2</v>
      </c>
      <c r="AD294" s="77">
        <v>0</v>
      </c>
      <c r="AE294" s="77">
        <v>1</v>
      </c>
      <c r="AF294" s="77">
        <v>0</v>
      </c>
      <c r="AG294" s="77">
        <v>0</v>
      </c>
      <c r="AH294" s="77">
        <v>128</v>
      </c>
      <c r="AI294" s="77" t="s">
        <v>342</v>
      </c>
      <c r="AJ294" s="77">
        <v>0.83</v>
      </c>
      <c r="AK294" s="77">
        <v>0.39400000000000002</v>
      </c>
      <c r="AL294" s="77">
        <v>0.379</v>
      </c>
      <c r="AM294" s="77">
        <v>0.77300000000000002</v>
      </c>
      <c r="AN294" s="77">
        <v>11.57</v>
      </c>
      <c r="AO294" s="77">
        <v>5.14</v>
      </c>
      <c r="AP294" s="77">
        <v>11.57</v>
      </c>
      <c r="AQ294" s="77">
        <v>2.25</v>
      </c>
      <c r="AR294" s="77">
        <v>18.29</v>
      </c>
    </row>
    <row r="295" spans="1:44" ht="12.75" customHeight="1" x14ac:dyDescent="0.2">
      <c r="A295" s="42" t="s">
        <v>641</v>
      </c>
      <c r="B295" s="77" t="s">
        <v>258</v>
      </c>
      <c r="C295" s="77">
        <v>5</v>
      </c>
      <c r="D295" s="77">
        <v>7</v>
      </c>
      <c r="E295" s="77">
        <v>2.5499999999999998</v>
      </c>
      <c r="F295" s="77">
        <v>19</v>
      </c>
      <c r="G295" s="77">
        <v>19</v>
      </c>
      <c r="H295" s="77">
        <v>2</v>
      </c>
      <c r="I295" s="77">
        <v>2</v>
      </c>
      <c r="J295" s="77">
        <v>0</v>
      </c>
      <c r="K295" s="77">
        <v>0</v>
      </c>
      <c r="L295" s="77">
        <v>123.1</v>
      </c>
      <c r="M295" s="77">
        <v>110</v>
      </c>
      <c r="N295" s="77">
        <v>42</v>
      </c>
      <c r="O295" s="77">
        <v>35</v>
      </c>
      <c r="P295" s="77">
        <v>7</v>
      </c>
      <c r="Q295" s="77">
        <v>29</v>
      </c>
      <c r="R295" s="77">
        <v>3</v>
      </c>
      <c r="S295" s="77">
        <v>93</v>
      </c>
      <c r="T295" s="77">
        <v>506</v>
      </c>
      <c r="U295" s="77">
        <v>0.23499999999999999</v>
      </c>
      <c r="V295" s="77">
        <v>1.1299999999999999</v>
      </c>
      <c r="W295" s="77">
        <v>1</v>
      </c>
      <c r="X295" s="77">
        <v>0</v>
      </c>
      <c r="Y295" s="77">
        <v>0</v>
      </c>
      <c r="Z295" s="77">
        <v>4</v>
      </c>
      <c r="AA295" s="77">
        <v>148</v>
      </c>
      <c r="AB295" s="77">
        <v>124</v>
      </c>
      <c r="AC295" s="77">
        <v>2</v>
      </c>
      <c r="AD295" s="77">
        <v>0</v>
      </c>
      <c r="AE295" s="77">
        <v>8</v>
      </c>
      <c r="AF295" s="77">
        <v>3</v>
      </c>
      <c r="AG295" s="77">
        <v>0</v>
      </c>
      <c r="AH295" s="77">
        <v>1797</v>
      </c>
      <c r="AI295" s="77">
        <v>0.41699999999999998</v>
      </c>
      <c r="AJ295" s="77">
        <v>1.19</v>
      </c>
      <c r="AK295" s="77">
        <v>0.27900000000000003</v>
      </c>
      <c r="AL295" s="77">
        <v>0.34399999999999997</v>
      </c>
      <c r="AM295" s="77">
        <v>0.623</v>
      </c>
      <c r="AN295" s="77">
        <v>6.79</v>
      </c>
      <c r="AO295" s="77">
        <v>2.12</v>
      </c>
      <c r="AP295" s="77">
        <v>8.0299999999999994</v>
      </c>
      <c r="AQ295" s="77">
        <v>3.21</v>
      </c>
      <c r="AR295" s="77">
        <v>14.57</v>
      </c>
    </row>
    <row r="296" spans="1:44" ht="12.75" customHeight="1" x14ac:dyDescent="0.2">
      <c r="A296" s="42" t="s">
        <v>1157</v>
      </c>
      <c r="B296" s="77" t="s">
        <v>258</v>
      </c>
      <c r="C296" s="77">
        <v>4</v>
      </c>
      <c r="D296" s="77">
        <v>7</v>
      </c>
      <c r="E296" s="77">
        <v>3.36</v>
      </c>
      <c r="F296" s="77">
        <v>16</v>
      </c>
      <c r="G296" s="77">
        <v>16</v>
      </c>
      <c r="H296" s="77">
        <v>0</v>
      </c>
      <c r="I296" s="77">
        <v>0</v>
      </c>
      <c r="J296" s="77">
        <v>0</v>
      </c>
      <c r="K296" s="77">
        <v>0</v>
      </c>
      <c r="L296" s="77">
        <v>96.1</v>
      </c>
      <c r="M296" s="77">
        <v>85</v>
      </c>
      <c r="N296" s="77">
        <v>44</v>
      </c>
      <c r="O296" s="77">
        <v>36</v>
      </c>
      <c r="P296" s="77">
        <v>6</v>
      </c>
      <c r="Q296" s="77">
        <v>32</v>
      </c>
      <c r="R296" s="77">
        <v>0</v>
      </c>
      <c r="S296" s="77">
        <v>65</v>
      </c>
      <c r="T296" s="77">
        <v>404</v>
      </c>
      <c r="U296" s="77">
        <v>0.23699999999999999</v>
      </c>
      <c r="V296" s="77">
        <v>1.21</v>
      </c>
      <c r="W296" s="77">
        <v>5</v>
      </c>
      <c r="X296" s="77">
        <v>0</v>
      </c>
      <c r="Y296" s="77">
        <v>0</v>
      </c>
      <c r="Z296" s="77">
        <v>7</v>
      </c>
      <c r="AA296" s="77">
        <v>126</v>
      </c>
      <c r="AB296" s="77">
        <v>91</v>
      </c>
      <c r="AC296" s="77">
        <v>0</v>
      </c>
      <c r="AD296" s="77">
        <v>0</v>
      </c>
      <c r="AE296" s="77">
        <v>11</v>
      </c>
      <c r="AF296" s="77">
        <v>4</v>
      </c>
      <c r="AG296" s="77">
        <v>1</v>
      </c>
      <c r="AH296" s="77">
        <v>1549</v>
      </c>
      <c r="AI296" s="77">
        <v>0.36399999999999999</v>
      </c>
      <c r="AJ296" s="77">
        <v>1.38</v>
      </c>
      <c r="AK296" s="77">
        <v>0.308</v>
      </c>
      <c r="AL296" s="77">
        <v>0.33</v>
      </c>
      <c r="AM296" s="77">
        <v>0.63800000000000001</v>
      </c>
      <c r="AN296" s="77">
        <v>6.07</v>
      </c>
      <c r="AO296" s="77">
        <v>2.99</v>
      </c>
      <c r="AP296" s="77">
        <v>7.94</v>
      </c>
      <c r="AQ296" s="77">
        <v>2.0299999999999998</v>
      </c>
      <c r="AR296" s="77">
        <v>16.079999999999998</v>
      </c>
    </row>
    <row r="297" spans="1:44" ht="12.75" customHeight="1" x14ac:dyDescent="0.2">
      <c r="A297" s="42" t="s">
        <v>648</v>
      </c>
      <c r="B297" s="77" t="s">
        <v>258</v>
      </c>
      <c r="C297" s="77">
        <v>4</v>
      </c>
      <c r="D297" s="77">
        <v>5</v>
      </c>
      <c r="E297" s="77">
        <v>4.99</v>
      </c>
      <c r="F297" s="77">
        <v>13</v>
      </c>
      <c r="G297" s="77">
        <v>11</v>
      </c>
      <c r="H297" s="77">
        <v>0</v>
      </c>
      <c r="I297" s="77">
        <v>0</v>
      </c>
      <c r="J297" s="77">
        <v>0</v>
      </c>
      <c r="K297" s="77">
        <v>0</v>
      </c>
      <c r="L297" s="77">
        <v>61.1</v>
      </c>
      <c r="M297" s="77">
        <v>71</v>
      </c>
      <c r="N297" s="77">
        <v>34</v>
      </c>
      <c r="O297" s="77">
        <v>34</v>
      </c>
      <c r="P297" s="77">
        <v>6</v>
      </c>
      <c r="Q297" s="77">
        <v>15</v>
      </c>
      <c r="R297" s="77">
        <v>1</v>
      </c>
      <c r="S297" s="77">
        <v>46</v>
      </c>
      <c r="T297" s="77">
        <v>264</v>
      </c>
      <c r="U297" s="77">
        <v>0.29299999999999998</v>
      </c>
      <c r="V297" s="77">
        <v>1.4</v>
      </c>
      <c r="W297" s="77">
        <v>1</v>
      </c>
      <c r="X297" s="77">
        <v>1</v>
      </c>
      <c r="Y297" s="77">
        <v>0</v>
      </c>
      <c r="Z297" s="77">
        <v>7</v>
      </c>
      <c r="AA297" s="77">
        <v>63</v>
      </c>
      <c r="AB297" s="77">
        <v>68</v>
      </c>
      <c r="AC297" s="77">
        <v>4</v>
      </c>
      <c r="AD297" s="77">
        <v>0</v>
      </c>
      <c r="AE297" s="77">
        <v>2</v>
      </c>
      <c r="AF297" s="77">
        <v>0</v>
      </c>
      <c r="AG297" s="77">
        <v>0</v>
      </c>
      <c r="AH297" s="77">
        <v>1007</v>
      </c>
      <c r="AI297" s="77">
        <v>0.44400000000000001</v>
      </c>
      <c r="AJ297" s="77">
        <v>0.93</v>
      </c>
      <c r="AK297" s="77">
        <v>0.33200000000000002</v>
      </c>
      <c r="AL297" s="77">
        <v>0.45500000000000002</v>
      </c>
      <c r="AM297" s="77">
        <v>0.78700000000000003</v>
      </c>
      <c r="AN297" s="77">
        <v>6.75</v>
      </c>
      <c r="AO297" s="77">
        <v>2.2000000000000002</v>
      </c>
      <c r="AP297" s="77">
        <v>10.42</v>
      </c>
      <c r="AQ297" s="77">
        <v>3.07</v>
      </c>
      <c r="AR297" s="77">
        <v>16.420000000000002</v>
      </c>
    </row>
    <row r="298" spans="1:44" ht="12.75" customHeight="1" x14ac:dyDescent="0.2">
      <c r="A298" t="s">
        <v>1154</v>
      </c>
      <c r="B298" s="77" t="s">
        <v>258</v>
      </c>
      <c r="C298" s="77">
        <v>0</v>
      </c>
      <c r="D298" s="77">
        <v>0</v>
      </c>
      <c r="E298" s="77">
        <v>2</v>
      </c>
      <c r="F298" s="77">
        <v>15</v>
      </c>
      <c r="G298" s="77">
        <v>0</v>
      </c>
      <c r="H298" s="77">
        <v>0</v>
      </c>
      <c r="I298" s="77">
        <v>0</v>
      </c>
      <c r="J298" s="77">
        <v>0</v>
      </c>
      <c r="K298" s="77">
        <v>1</v>
      </c>
      <c r="L298" s="77">
        <v>9</v>
      </c>
      <c r="M298" s="77">
        <v>8</v>
      </c>
      <c r="N298" s="77">
        <v>2</v>
      </c>
      <c r="O298" s="77">
        <v>2</v>
      </c>
      <c r="P298" s="77">
        <v>1</v>
      </c>
      <c r="Q298" s="77">
        <v>1</v>
      </c>
      <c r="R298" s="77">
        <v>0</v>
      </c>
      <c r="S298" s="77">
        <v>10</v>
      </c>
      <c r="T298" s="77">
        <v>37</v>
      </c>
      <c r="U298" s="77">
        <v>0.22900000000000001</v>
      </c>
      <c r="V298" s="77">
        <v>1</v>
      </c>
      <c r="W298" s="77">
        <v>1</v>
      </c>
      <c r="X298" s="77">
        <v>1</v>
      </c>
      <c r="Y298" s="77">
        <v>3</v>
      </c>
      <c r="Z298" s="77">
        <v>0</v>
      </c>
      <c r="AA298" s="77">
        <v>4</v>
      </c>
      <c r="AB298" s="77">
        <v>13</v>
      </c>
      <c r="AC298" s="77">
        <v>0</v>
      </c>
      <c r="AD298" s="77">
        <v>0</v>
      </c>
      <c r="AE298" s="77">
        <v>0</v>
      </c>
      <c r="AF298" s="77">
        <v>0</v>
      </c>
      <c r="AG298" s="77">
        <v>0</v>
      </c>
      <c r="AH298" s="77">
        <v>143</v>
      </c>
      <c r="AI298" s="77" t="s">
        <v>342</v>
      </c>
      <c r="AJ298" s="77">
        <v>0.31</v>
      </c>
      <c r="AK298" s="77">
        <v>0.27</v>
      </c>
      <c r="AL298" s="77">
        <v>0.4</v>
      </c>
      <c r="AM298" s="77">
        <v>0.67</v>
      </c>
      <c r="AN298" s="77">
        <v>10</v>
      </c>
      <c r="AO298" s="77">
        <v>1</v>
      </c>
      <c r="AP298" s="77">
        <v>8</v>
      </c>
      <c r="AQ298" s="77">
        <v>10</v>
      </c>
      <c r="AR298" s="77">
        <v>15.89</v>
      </c>
    </row>
    <row r="299" spans="1:44" ht="12.75" customHeight="1" x14ac:dyDescent="0.2">
      <c r="A299" s="42" t="s">
        <v>1156</v>
      </c>
      <c r="B299" s="77" t="s">
        <v>258</v>
      </c>
      <c r="C299" s="77">
        <v>7</v>
      </c>
      <c r="D299" s="77">
        <v>4</v>
      </c>
      <c r="E299" s="77">
        <v>3.07</v>
      </c>
      <c r="F299" s="77">
        <v>14</v>
      </c>
      <c r="G299" s="77">
        <v>12</v>
      </c>
      <c r="H299" s="77">
        <v>0</v>
      </c>
      <c r="I299" s="77">
        <v>0</v>
      </c>
      <c r="J299" s="77">
        <v>0</v>
      </c>
      <c r="K299" s="77">
        <v>0</v>
      </c>
      <c r="L299" s="77">
        <v>73.099999999999994</v>
      </c>
      <c r="M299" s="77">
        <v>57</v>
      </c>
      <c r="N299" s="77">
        <v>26</v>
      </c>
      <c r="O299" s="77">
        <v>25</v>
      </c>
      <c r="P299" s="77">
        <v>4</v>
      </c>
      <c r="Q299" s="77">
        <v>32</v>
      </c>
      <c r="R299" s="77">
        <v>1</v>
      </c>
      <c r="S299" s="77">
        <v>70</v>
      </c>
      <c r="T299" s="77">
        <v>306</v>
      </c>
      <c r="U299" s="77">
        <v>0.214</v>
      </c>
      <c r="V299" s="77">
        <v>1.21</v>
      </c>
      <c r="W299" s="77">
        <v>4</v>
      </c>
      <c r="X299" s="77">
        <v>2</v>
      </c>
      <c r="Y299" s="77">
        <v>0</v>
      </c>
      <c r="Z299" s="77">
        <v>5</v>
      </c>
      <c r="AA299" s="77">
        <v>85</v>
      </c>
      <c r="AB299" s="77">
        <v>58</v>
      </c>
      <c r="AC299" s="77">
        <v>4</v>
      </c>
      <c r="AD299" s="77">
        <v>0</v>
      </c>
      <c r="AE299" s="77">
        <v>3</v>
      </c>
      <c r="AF299" s="77">
        <v>1</v>
      </c>
      <c r="AG299" s="77">
        <v>1</v>
      </c>
      <c r="AH299" s="77">
        <v>1180</v>
      </c>
      <c r="AI299" s="77">
        <v>0.63600000000000001</v>
      </c>
      <c r="AJ299" s="77">
        <v>1.47</v>
      </c>
      <c r="AK299" s="77">
        <v>0.307</v>
      </c>
      <c r="AL299" s="77">
        <v>0.316</v>
      </c>
      <c r="AM299" s="77">
        <v>0.623</v>
      </c>
      <c r="AN299" s="77">
        <v>8.59</v>
      </c>
      <c r="AO299" s="77">
        <v>3.93</v>
      </c>
      <c r="AP299" s="77">
        <v>7</v>
      </c>
      <c r="AQ299" s="77">
        <v>2.19</v>
      </c>
      <c r="AR299" s="77">
        <v>16.09</v>
      </c>
    </row>
    <row r="300" spans="1:44" ht="12.75" customHeight="1" x14ac:dyDescent="0.2">
      <c r="A300" s="42" t="s">
        <v>452</v>
      </c>
      <c r="B300" s="77" t="s">
        <v>258</v>
      </c>
      <c r="C300" s="77">
        <v>13</v>
      </c>
      <c r="D300" s="77">
        <v>13</v>
      </c>
      <c r="E300" s="77">
        <v>3.63</v>
      </c>
      <c r="F300" s="77">
        <v>33</v>
      </c>
      <c r="G300" s="77">
        <v>33</v>
      </c>
      <c r="H300" s="77">
        <v>0</v>
      </c>
      <c r="I300" s="77">
        <v>0</v>
      </c>
      <c r="J300" s="77">
        <v>0</v>
      </c>
      <c r="K300" s="77">
        <v>0</v>
      </c>
      <c r="L300" s="77">
        <v>201</v>
      </c>
      <c r="M300" s="77">
        <v>189</v>
      </c>
      <c r="N300" s="77">
        <v>85</v>
      </c>
      <c r="O300" s="77">
        <v>81</v>
      </c>
      <c r="P300" s="77">
        <v>16</v>
      </c>
      <c r="Q300" s="77">
        <v>70</v>
      </c>
      <c r="R300" s="77">
        <v>4</v>
      </c>
      <c r="S300" s="77">
        <v>207</v>
      </c>
      <c r="T300" s="77">
        <v>846</v>
      </c>
      <c r="U300" s="77">
        <v>0.25</v>
      </c>
      <c r="V300" s="77">
        <v>1.29</v>
      </c>
      <c r="W300" s="77">
        <v>4</v>
      </c>
      <c r="X300" s="77">
        <v>0</v>
      </c>
      <c r="Y300" s="77">
        <v>0</v>
      </c>
      <c r="Z300" s="77">
        <v>10</v>
      </c>
      <c r="AA300" s="77">
        <v>174</v>
      </c>
      <c r="AB300" s="77">
        <v>202</v>
      </c>
      <c r="AC300" s="77">
        <v>11</v>
      </c>
      <c r="AD300" s="77">
        <v>0</v>
      </c>
      <c r="AE300" s="77">
        <v>15</v>
      </c>
      <c r="AF300" s="77">
        <v>8</v>
      </c>
      <c r="AG300" s="77">
        <v>2</v>
      </c>
      <c r="AH300" s="77">
        <v>3402</v>
      </c>
      <c r="AI300" s="77">
        <v>0.5</v>
      </c>
      <c r="AJ300" s="77">
        <v>0.86</v>
      </c>
      <c r="AK300" s="77">
        <v>0.314</v>
      </c>
      <c r="AL300" s="77">
        <v>0.38400000000000001</v>
      </c>
      <c r="AM300" s="77">
        <v>0.69799999999999995</v>
      </c>
      <c r="AN300" s="77">
        <v>9.27</v>
      </c>
      <c r="AO300" s="77">
        <v>3.13</v>
      </c>
      <c r="AP300" s="77">
        <v>8.4600000000000009</v>
      </c>
      <c r="AQ300" s="77">
        <v>2.96</v>
      </c>
      <c r="AR300" s="77">
        <v>16.93</v>
      </c>
    </row>
    <row r="301" spans="1:44" ht="12.75" customHeight="1" x14ac:dyDescent="0.2">
      <c r="A301" t="s">
        <v>1152</v>
      </c>
      <c r="B301" s="77" t="s">
        <v>258</v>
      </c>
      <c r="C301" s="77">
        <v>0</v>
      </c>
      <c r="D301" s="77">
        <v>1</v>
      </c>
      <c r="E301" s="77">
        <v>0.87</v>
      </c>
      <c r="F301" s="77">
        <v>3</v>
      </c>
      <c r="G301" s="77">
        <v>1</v>
      </c>
      <c r="H301" s="77">
        <v>0</v>
      </c>
      <c r="I301" s="77">
        <v>0</v>
      </c>
      <c r="J301" s="77">
        <v>0</v>
      </c>
      <c r="K301" s="77">
        <v>0</v>
      </c>
      <c r="L301" s="77">
        <v>10.1</v>
      </c>
      <c r="M301" s="77">
        <v>7</v>
      </c>
      <c r="N301" s="77">
        <v>1</v>
      </c>
      <c r="O301" s="77">
        <v>1</v>
      </c>
      <c r="P301" s="77">
        <v>1</v>
      </c>
      <c r="Q301" s="77">
        <v>0</v>
      </c>
      <c r="R301" s="77">
        <v>0</v>
      </c>
      <c r="S301" s="77">
        <v>6</v>
      </c>
      <c r="T301" s="77">
        <v>39</v>
      </c>
      <c r="U301" s="77">
        <v>0.17899999999999999</v>
      </c>
      <c r="V301" s="77">
        <v>0.68</v>
      </c>
      <c r="W301" s="77">
        <v>0</v>
      </c>
      <c r="X301" s="77">
        <v>0</v>
      </c>
      <c r="Y301" s="77">
        <v>0</v>
      </c>
      <c r="Z301" s="77">
        <v>0</v>
      </c>
      <c r="AA301" s="77">
        <v>13</v>
      </c>
      <c r="AB301" s="77">
        <v>13</v>
      </c>
      <c r="AC301" s="77">
        <v>0</v>
      </c>
      <c r="AD301" s="77">
        <v>0</v>
      </c>
      <c r="AE301" s="77">
        <v>0</v>
      </c>
      <c r="AF301" s="77">
        <v>0</v>
      </c>
      <c r="AG301" s="77">
        <v>0</v>
      </c>
      <c r="AH301" s="77">
        <v>141</v>
      </c>
      <c r="AI301" s="77">
        <v>0</v>
      </c>
      <c r="AJ301" s="77">
        <v>1</v>
      </c>
      <c r="AK301" s="77">
        <v>0.17899999999999999</v>
      </c>
      <c r="AL301" s="77">
        <v>0.28199999999999997</v>
      </c>
      <c r="AM301" s="77">
        <v>0.46200000000000002</v>
      </c>
      <c r="AN301" s="77">
        <v>5.23</v>
      </c>
      <c r="AO301" s="77">
        <v>0</v>
      </c>
      <c r="AP301" s="77">
        <v>6.1</v>
      </c>
      <c r="AQ301" s="77" t="s">
        <v>342</v>
      </c>
      <c r="AR301" s="77">
        <v>13.65</v>
      </c>
    </row>
    <row r="302" spans="1:44" ht="12.75" customHeight="1" x14ac:dyDescent="0.2">
      <c r="A302" t="s">
        <v>704</v>
      </c>
      <c r="B302" s="77" t="s">
        <v>258</v>
      </c>
      <c r="C302" s="77">
        <v>0</v>
      </c>
      <c r="D302" s="77">
        <v>0</v>
      </c>
      <c r="E302" s="77">
        <v>2.4500000000000002</v>
      </c>
      <c r="F302" s="77">
        <v>8</v>
      </c>
      <c r="G302" s="77">
        <v>0</v>
      </c>
      <c r="H302" s="77">
        <v>0</v>
      </c>
      <c r="I302" s="77">
        <v>0</v>
      </c>
      <c r="J302" s="77">
        <v>0</v>
      </c>
      <c r="K302" s="77">
        <v>0</v>
      </c>
      <c r="L302" s="77">
        <v>7.1</v>
      </c>
      <c r="M302" s="77">
        <v>7</v>
      </c>
      <c r="N302" s="77">
        <v>2</v>
      </c>
      <c r="O302" s="77">
        <v>2</v>
      </c>
      <c r="P302" s="77">
        <v>1</v>
      </c>
      <c r="Q302" s="77">
        <v>1</v>
      </c>
      <c r="R302" s="77">
        <v>0</v>
      </c>
      <c r="S302" s="77">
        <v>8</v>
      </c>
      <c r="T302" s="77">
        <v>32</v>
      </c>
      <c r="U302" s="77">
        <v>0.22600000000000001</v>
      </c>
      <c r="V302" s="77">
        <v>1.0900000000000001</v>
      </c>
      <c r="W302" s="77">
        <v>0</v>
      </c>
      <c r="X302" s="77">
        <v>4</v>
      </c>
      <c r="Y302" s="77">
        <v>0</v>
      </c>
      <c r="Z302" s="77">
        <v>0</v>
      </c>
      <c r="AA302" s="77">
        <v>10</v>
      </c>
      <c r="AB302" s="77">
        <v>6</v>
      </c>
      <c r="AC302" s="77">
        <v>0</v>
      </c>
      <c r="AD302" s="77">
        <v>0</v>
      </c>
      <c r="AE302" s="77">
        <v>0</v>
      </c>
      <c r="AF302" s="77">
        <v>0</v>
      </c>
      <c r="AG302" s="77">
        <v>0</v>
      </c>
      <c r="AH302" s="77">
        <v>124</v>
      </c>
      <c r="AI302" s="77" t="s">
        <v>342</v>
      </c>
      <c r="AJ302" s="77">
        <v>1.67</v>
      </c>
      <c r="AK302" s="77">
        <v>0.25</v>
      </c>
      <c r="AL302" s="77">
        <v>0.35499999999999998</v>
      </c>
      <c r="AM302" s="77">
        <v>0.60499999999999998</v>
      </c>
      <c r="AN302" s="77">
        <v>9.82</v>
      </c>
      <c r="AO302" s="77">
        <v>1.23</v>
      </c>
      <c r="AP302" s="77">
        <v>8.59</v>
      </c>
      <c r="AQ302" s="77">
        <v>8</v>
      </c>
      <c r="AR302" s="77">
        <v>16.91</v>
      </c>
    </row>
    <row r="303" spans="1:44" ht="12.75" customHeight="1" x14ac:dyDescent="0.2">
      <c r="A303" s="42" t="s">
        <v>1155</v>
      </c>
      <c r="B303" s="77" t="s">
        <v>258</v>
      </c>
      <c r="C303" s="77">
        <v>3</v>
      </c>
      <c r="D303" s="77">
        <v>3</v>
      </c>
      <c r="E303" s="77">
        <v>2.48</v>
      </c>
      <c r="F303" s="77">
        <v>56</v>
      </c>
      <c r="G303" s="77">
        <v>0</v>
      </c>
      <c r="H303" s="77">
        <v>0</v>
      </c>
      <c r="I303" s="77">
        <v>0</v>
      </c>
      <c r="J303" s="77">
        <v>6</v>
      </c>
      <c r="K303" s="77">
        <v>7</v>
      </c>
      <c r="L303" s="77">
        <v>54.1</v>
      </c>
      <c r="M303" s="77">
        <v>42</v>
      </c>
      <c r="N303" s="77">
        <v>15</v>
      </c>
      <c r="O303" s="77">
        <v>15</v>
      </c>
      <c r="P303" s="77">
        <v>2</v>
      </c>
      <c r="Q303" s="77">
        <v>18</v>
      </c>
      <c r="R303" s="77">
        <v>4</v>
      </c>
      <c r="S303" s="77">
        <v>56</v>
      </c>
      <c r="T303" s="77">
        <v>222</v>
      </c>
      <c r="U303" s="77">
        <v>0.21199999999999999</v>
      </c>
      <c r="V303" s="77">
        <v>1.1000000000000001</v>
      </c>
      <c r="W303" s="77">
        <v>2</v>
      </c>
      <c r="X303" s="77">
        <v>18</v>
      </c>
      <c r="Y303" s="77">
        <v>10</v>
      </c>
      <c r="Z303" s="77">
        <v>3</v>
      </c>
      <c r="AA303" s="77">
        <v>50</v>
      </c>
      <c r="AB303" s="77">
        <v>54</v>
      </c>
      <c r="AC303" s="77">
        <v>1</v>
      </c>
      <c r="AD303" s="77">
        <v>1</v>
      </c>
      <c r="AE303" s="77">
        <v>2</v>
      </c>
      <c r="AF303" s="77">
        <v>1</v>
      </c>
      <c r="AG303" s="77">
        <v>0</v>
      </c>
      <c r="AH303" s="77">
        <v>919</v>
      </c>
      <c r="AI303" s="77">
        <v>0.5</v>
      </c>
      <c r="AJ303" s="77">
        <v>0.93</v>
      </c>
      <c r="AK303" s="77">
        <v>0.28100000000000003</v>
      </c>
      <c r="AL303" s="77">
        <v>0.28799999999999998</v>
      </c>
      <c r="AM303" s="77">
        <v>0.56799999999999995</v>
      </c>
      <c r="AN303" s="77">
        <v>9.2799999999999994</v>
      </c>
      <c r="AO303" s="77">
        <v>2.98</v>
      </c>
      <c r="AP303" s="77">
        <v>6.96</v>
      </c>
      <c r="AQ303" s="77">
        <v>3.11</v>
      </c>
      <c r="AR303" s="77">
        <v>16.91</v>
      </c>
    </row>
    <row r="304" spans="1:44" ht="12.75" customHeight="1" x14ac:dyDescent="0.2">
      <c r="A304" t="s">
        <v>1159</v>
      </c>
      <c r="B304" s="77" t="s">
        <v>258</v>
      </c>
      <c r="C304" s="77">
        <v>1</v>
      </c>
      <c r="D304" s="77">
        <v>0</v>
      </c>
      <c r="E304" s="77">
        <v>4.75</v>
      </c>
      <c r="F304" s="77">
        <v>16</v>
      </c>
      <c r="G304" s="77">
        <v>1</v>
      </c>
      <c r="H304" s="77">
        <v>0</v>
      </c>
      <c r="I304" s="77">
        <v>0</v>
      </c>
      <c r="J304" s="77">
        <v>0</v>
      </c>
      <c r="K304" s="77">
        <v>0</v>
      </c>
      <c r="L304" s="77">
        <v>30.1</v>
      </c>
      <c r="M304" s="77">
        <v>36</v>
      </c>
      <c r="N304" s="77">
        <v>17</v>
      </c>
      <c r="O304" s="77">
        <v>16</v>
      </c>
      <c r="P304" s="77">
        <v>2</v>
      </c>
      <c r="Q304" s="77">
        <v>15</v>
      </c>
      <c r="R304" s="77">
        <v>1</v>
      </c>
      <c r="S304" s="77">
        <v>17</v>
      </c>
      <c r="T304" s="77">
        <v>140</v>
      </c>
      <c r="U304" s="77">
        <v>0.308</v>
      </c>
      <c r="V304" s="77">
        <v>1.68</v>
      </c>
      <c r="W304" s="77">
        <v>4</v>
      </c>
      <c r="X304" s="77">
        <v>5</v>
      </c>
      <c r="Y304" s="77">
        <v>0</v>
      </c>
      <c r="Z304" s="77">
        <v>5</v>
      </c>
      <c r="AA304" s="77">
        <v>53</v>
      </c>
      <c r="AB304" s="77">
        <v>15</v>
      </c>
      <c r="AC304" s="77">
        <v>4</v>
      </c>
      <c r="AD304" s="77">
        <v>0</v>
      </c>
      <c r="AE304" s="77">
        <v>4</v>
      </c>
      <c r="AF304" s="77">
        <v>2</v>
      </c>
      <c r="AG304" s="77">
        <v>0</v>
      </c>
      <c r="AH304" s="77">
        <v>499</v>
      </c>
      <c r="AI304" s="77">
        <v>1</v>
      </c>
      <c r="AJ304" s="77">
        <v>3.53</v>
      </c>
      <c r="AK304" s="77">
        <v>0.40100000000000002</v>
      </c>
      <c r="AL304" s="77">
        <v>0.41899999999999998</v>
      </c>
      <c r="AM304" s="77">
        <v>0.82</v>
      </c>
      <c r="AN304" s="77">
        <v>5.04</v>
      </c>
      <c r="AO304" s="77">
        <v>4.45</v>
      </c>
      <c r="AP304" s="77">
        <v>10.68</v>
      </c>
      <c r="AQ304" s="77">
        <v>1.1299999999999999</v>
      </c>
      <c r="AR304" s="77">
        <v>16.45</v>
      </c>
    </row>
    <row r="305" spans="1:44" ht="12.75" customHeight="1" x14ac:dyDescent="0.2">
      <c r="A305" s="42" t="s">
        <v>642</v>
      </c>
      <c r="B305" s="77" t="s">
        <v>258</v>
      </c>
      <c r="C305" s="77">
        <v>13</v>
      </c>
      <c r="D305" s="77">
        <v>14</v>
      </c>
      <c r="E305" s="77">
        <v>2.81</v>
      </c>
      <c r="F305" s="77">
        <v>31</v>
      </c>
      <c r="G305" s="77">
        <v>31</v>
      </c>
      <c r="H305" s="77">
        <v>2</v>
      </c>
      <c r="I305" s="77">
        <v>1</v>
      </c>
      <c r="J305" s="77">
        <v>0</v>
      </c>
      <c r="K305" s="77">
        <v>0</v>
      </c>
      <c r="L305" s="77">
        <v>195.2</v>
      </c>
      <c r="M305" s="77">
        <v>165</v>
      </c>
      <c r="N305" s="77">
        <v>75</v>
      </c>
      <c r="O305" s="77">
        <v>61</v>
      </c>
      <c r="P305" s="77">
        <v>13</v>
      </c>
      <c r="Q305" s="77">
        <v>72</v>
      </c>
      <c r="R305" s="77">
        <v>2</v>
      </c>
      <c r="S305" s="77">
        <v>195</v>
      </c>
      <c r="T305" s="77">
        <v>811</v>
      </c>
      <c r="U305" s="77">
        <v>0.23</v>
      </c>
      <c r="V305" s="77">
        <v>1.21</v>
      </c>
      <c r="W305" s="77">
        <v>9</v>
      </c>
      <c r="X305" s="77">
        <v>0</v>
      </c>
      <c r="Y305" s="77">
        <v>0</v>
      </c>
      <c r="Z305" s="77">
        <v>21</v>
      </c>
      <c r="AA305" s="77">
        <v>247</v>
      </c>
      <c r="AB305" s="77">
        <v>123</v>
      </c>
      <c r="AC305" s="77">
        <v>12</v>
      </c>
      <c r="AD305" s="77">
        <v>0</v>
      </c>
      <c r="AE305" s="77">
        <v>31</v>
      </c>
      <c r="AF305" s="77">
        <v>10</v>
      </c>
      <c r="AG305" s="77">
        <v>1</v>
      </c>
      <c r="AH305" s="77">
        <v>3119</v>
      </c>
      <c r="AI305" s="77">
        <v>0.48099999999999998</v>
      </c>
      <c r="AJ305" s="77">
        <v>2.0099999999999998</v>
      </c>
      <c r="AK305" s="77">
        <v>0.307</v>
      </c>
      <c r="AL305" s="77">
        <v>0.32700000000000001</v>
      </c>
      <c r="AM305" s="77">
        <v>0.63400000000000001</v>
      </c>
      <c r="AN305" s="77">
        <v>8.9700000000000006</v>
      </c>
      <c r="AO305" s="77">
        <v>3.31</v>
      </c>
      <c r="AP305" s="77">
        <v>7.59</v>
      </c>
      <c r="AQ305" s="77">
        <v>2.71</v>
      </c>
      <c r="AR305" s="77">
        <v>15.94</v>
      </c>
    </row>
    <row r="306" spans="1:44" ht="12.75" customHeight="1" x14ac:dyDescent="0.2">
      <c r="A306" s="42" t="s">
        <v>645</v>
      </c>
      <c r="B306" s="77" t="s">
        <v>258</v>
      </c>
      <c r="C306" s="77">
        <v>6</v>
      </c>
      <c r="D306" s="77">
        <v>2</v>
      </c>
      <c r="E306" s="77">
        <v>3.5</v>
      </c>
      <c r="F306" s="77">
        <v>44</v>
      </c>
      <c r="G306" s="77">
        <v>3</v>
      </c>
      <c r="H306" s="77">
        <v>0</v>
      </c>
      <c r="I306" s="77">
        <v>0</v>
      </c>
      <c r="J306" s="77">
        <v>0</v>
      </c>
      <c r="K306" s="77">
        <v>0</v>
      </c>
      <c r="L306" s="77">
        <v>64.099999999999994</v>
      </c>
      <c r="M306" s="77">
        <v>67</v>
      </c>
      <c r="N306" s="77">
        <v>25</v>
      </c>
      <c r="O306" s="77">
        <v>25</v>
      </c>
      <c r="P306" s="77">
        <v>4</v>
      </c>
      <c r="Q306" s="77">
        <v>23</v>
      </c>
      <c r="R306" s="77">
        <v>4</v>
      </c>
      <c r="S306" s="77">
        <v>67</v>
      </c>
      <c r="T306" s="77">
        <v>273</v>
      </c>
      <c r="U306" s="77">
        <v>0.27300000000000002</v>
      </c>
      <c r="V306" s="77">
        <v>1.4</v>
      </c>
      <c r="W306" s="77">
        <v>2</v>
      </c>
      <c r="X306" s="77">
        <v>22</v>
      </c>
      <c r="Y306" s="77">
        <v>0</v>
      </c>
      <c r="Z306" s="77">
        <v>7</v>
      </c>
      <c r="AA306" s="77">
        <v>58</v>
      </c>
      <c r="AB306" s="77">
        <v>56</v>
      </c>
      <c r="AC306" s="77">
        <v>1</v>
      </c>
      <c r="AD306" s="77">
        <v>1</v>
      </c>
      <c r="AE306" s="77">
        <v>1</v>
      </c>
      <c r="AF306" s="77">
        <v>2</v>
      </c>
      <c r="AG306" s="77">
        <v>0</v>
      </c>
      <c r="AH306" s="77">
        <v>1095</v>
      </c>
      <c r="AI306" s="77">
        <v>0.75</v>
      </c>
      <c r="AJ306" s="77">
        <v>1.04</v>
      </c>
      <c r="AK306" s="77">
        <v>0.33900000000000002</v>
      </c>
      <c r="AL306" s="77">
        <v>0.38800000000000001</v>
      </c>
      <c r="AM306" s="77">
        <v>0.72699999999999998</v>
      </c>
      <c r="AN306" s="77">
        <v>9.3699999999999992</v>
      </c>
      <c r="AO306" s="77">
        <v>3.22</v>
      </c>
      <c r="AP306" s="77">
        <v>9.3699999999999992</v>
      </c>
      <c r="AQ306" s="77">
        <v>2.91</v>
      </c>
      <c r="AR306" s="77">
        <v>17.02</v>
      </c>
    </row>
    <row r="307" spans="1:44" ht="12.75" customHeight="1" x14ac:dyDescent="0.2">
      <c r="A307" t="s">
        <v>638</v>
      </c>
      <c r="B307" s="77" t="s">
        <v>258</v>
      </c>
      <c r="C307" s="77">
        <v>1</v>
      </c>
      <c r="D307" s="77">
        <v>0</v>
      </c>
      <c r="E307" s="77">
        <v>1.0900000000000001</v>
      </c>
      <c r="F307" s="77">
        <v>33</v>
      </c>
      <c r="G307" s="77">
        <v>0</v>
      </c>
      <c r="H307" s="77">
        <v>0</v>
      </c>
      <c r="I307" s="77">
        <v>0</v>
      </c>
      <c r="J307" s="77">
        <v>24</v>
      </c>
      <c r="K307" s="77">
        <v>25</v>
      </c>
      <c r="L307" s="77">
        <v>33</v>
      </c>
      <c r="M307" s="77">
        <v>18</v>
      </c>
      <c r="N307" s="77">
        <v>4</v>
      </c>
      <c r="O307" s="77">
        <v>4</v>
      </c>
      <c r="P307" s="77">
        <v>3</v>
      </c>
      <c r="Q307" s="77">
        <v>7</v>
      </c>
      <c r="R307" s="77">
        <v>0</v>
      </c>
      <c r="S307" s="77">
        <v>34</v>
      </c>
      <c r="T307" s="77">
        <v>121</v>
      </c>
      <c r="U307" s="77">
        <v>0.158</v>
      </c>
      <c r="V307" s="77">
        <v>0.76</v>
      </c>
      <c r="W307" s="77">
        <v>0</v>
      </c>
      <c r="X307" s="77">
        <v>28</v>
      </c>
      <c r="Y307" s="77">
        <v>0</v>
      </c>
      <c r="Z307" s="77">
        <v>2</v>
      </c>
      <c r="AA307" s="77">
        <v>31</v>
      </c>
      <c r="AB307" s="77">
        <v>31</v>
      </c>
      <c r="AC307" s="77">
        <v>0</v>
      </c>
      <c r="AD307" s="77">
        <v>0</v>
      </c>
      <c r="AE307" s="77">
        <v>4</v>
      </c>
      <c r="AF307" s="77">
        <v>0</v>
      </c>
      <c r="AG307" s="77">
        <v>0</v>
      </c>
      <c r="AH307" s="77">
        <v>499</v>
      </c>
      <c r="AI307" s="77">
        <v>1</v>
      </c>
      <c r="AJ307" s="77">
        <v>1</v>
      </c>
      <c r="AK307" s="77">
        <v>0.20699999999999999</v>
      </c>
      <c r="AL307" s="77">
        <v>0.26300000000000001</v>
      </c>
      <c r="AM307" s="77">
        <v>0.47</v>
      </c>
      <c r="AN307" s="77">
        <v>9.27</v>
      </c>
      <c r="AO307" s="77">
        <v>1.91</v>
      </c>
      <c r="AP307" s="77">
        <v>4.91</v>
      </c>
      <c r="AQ307" s="77">
        <v>4.8600000000000003</v>
      </c>
      <c r="AR307" s="77">
        <v>15.12</v>
      </c>
    </row>
    <row r="308" spans="1:44" ht="12.75" customHeight="1" x14ac:dyDescent="0.2">
      <c r="A308" s="42" t="s">
        <v>646</v>
      </c>
      <c r="B308" s="77" t="s">
        <v>258</v>
      </c>
      <c r="C308" s="77">
        <v>8</v>
      </c>
      <c r="D308" s="77">
        <v>17</v>
      </c>
      <c r="E308" s="77">
        <v>4.3</v>
      </c>
      <c r="F308" s="77">
        <v>32</v>
      </c>
      <c r="G308" s="77">
        <v>32</v>
      </c>
      <c r="H308" s="77">
        <v>0</v>
      </c>
      <c r="I308" s="77">
        <v>0</v>
      </c>
      <c r="J308" s="77">
        <v>0</v>
      </c>
      <c r="K308" s="77">
        <v>0</v>
      </c>
      <c r="L308" s="77">
        <v>176</v>
      </c>
      <c r="M308" s="77">
        <v>197</v>
      </c>
      <c r="N308" s="77">
        <v>93</v>
      </c>
      <c r="O308" s="77">
        <v>84</v>
      </c>
      <c r="P308" s="77">
        <v>26</v>
      </c>
      <c r="Q308" s="77">
        <v>45</v>
      </c>
      <c r="R308" s="77">
        <v>3</v>
      </c>
      <c r="S308" s="77">
        <v>111</v>
      </c>
      <c r="T308" s="77">
        <v>763</v>
      </c>
      <c r="U308" s="77">
        <v>0.28299999999999997</v>
      </c>
      <c r="V308" s="77">
        <v>1.38</v>
      </c>
      <c r="W308" s="77">
        <v>4</v>
      </c>
      <c r="X308" s="77">
        <v>0</v>
      </c>
      <c r="Y308" s="77">
        <v>0</v>
      </c>
      <c r="Z308" s="77">
        <v>12</v>
      </c>
      <c r="AA308" s="77">
        <v>206</v>
      </c>
      <c r="AB308" s="77">
        <v>200</v>
      </c>
      <c r="AC308" s="77">
        <v>3</v>
      </c>
      <c r="AD308" s="77">
        <v>0</v>
      </c>
      <c r="AE308" s="77">
        <v>15</v>
      </c>
      <c r="AF308" s="77">
        <v>3</v>
      </c>
      <c r="AG308" s="77">
        <v>1</v>
      </c>
      <c r="AH308" s="77">
        <v>2833</v>
      </c>
      <c r="AI308" s="77">
        <v>0.32</v>
      </c>
      <c r="AJ308" s="77">
        <v>1.03</v>
      </c>
      <c r="AK308" s="77">
        <v>0.32800000000000001</v>
      </c>
      <c r="AL308" s="77">
        <v>0.45</v>
      </c>
      <c r="AM308" s="77">
        <v>0.77800000000000002</v>
      </c>
      <c r="AN308" s="77">
        <v>5.68</v>
      </c>
      <c r="AO308" s="77">
        <v>2.2999999999999998</v>
      </c>
      <c r="AP308" s="77">
        <v>10.07</v>
      </c>
      <c r="AQ308" s="77">
        <v>2.4700000000000002</v>
      </c>
      <c r="AR308" s="77">
        <v>16.100000000000001</v>
      </c>
    </row>
    <row r="309" spans="1:44" ht="12.75" customHeight="1" x14ac:dyDescent="0.2">
      <c r="A309" s="42" t="s">
        <v>644</v>
      </c>
      <c r="B309" s="77" t="s">
        <v>258</v>
      </c>
      <c r="C309" s="77">
        <v>4</v>
      </c>
      <c r="D309" s="77">
        <v>5</v>
      </c>
      <c r="E309" s="77">
        <v>2.34</v>
      </c>
      <c r="F309" s="77">
        <v>70</v>
      </c>
      <c r="G309" s="77">
        <v>0</v>
      </c>
      <c r="H309" s="77">
        <v>0</v>
      </c>
      <c r="I309" s="77">
        <v>0</v>
      </c>
      <c r="J309" s="77">
        <v>0</v>
      </c>
      <c r="K309" s="77">
        <v>1</v>
      </c>
      <c r="L309" s="77">
        <v>65.099999999999994</v>
      </c>
      <c r="M309" s="77">
        <v>53</v>
      </c>
      <c r="N309" s="77">
        <v>19</v>
      </c>
      <c r="O309" s="77">
        <v>17</v>
      </c>
      <c r="P309" s="77">
        <v>9</v>
      </c>
      <c r="Q309" s="77">
        <v>16</v>
      </c>
      <c r="R309" s="77">
        <v>3</v>
      </c>
      <c r="S309" s="77">
        <v>62</v>
      </c>
      <c r="T309" s="77">
        <v>265</v>
      </c>
      <c r="U309" s="77">
        <v>0.215</v>
      </c>
      <c r="V309" s="77">
        <v>1.06</v>
      </c>
      <c r="W309" s="77">
        <v>2</v>
      </c>
      <c r="X309" s="77">
        <v>25</v>
      </c>
      <c r="Y309" s="77">
        <v>13</v>
      </c>
      <c r="Z309" s="77">
        <v>2</v>
      </c>
      <c r="AA309" s="77">
        <v>56</v>
      </c>
      <c r="AB309" s="77">
        <v>76</v>
      </c>
      <c r="AC309" s="77">
        <v>1</v>
      </c>
      <c r="AD309" s="77">
        <v>0</v>
      </c>
      <c r="AE309" s="77">
        <v>9</v>
      </c>
      <c r="AF309" s="77">
        <v>2</v>
      </c>
      <c r="AG309" s="77">
        <v>0</v>
      </c>
      <c r="AH309" s="77">
        <v>1055</v>
      </c>
      <c r="AI309" s="77">
        <v>0.44400000000000001</v>
      </c>
      <c r="AJ309" s="77">
        <v>0.74</v>
      </c>
      <c r="AK309" s="77">
        <v>0.26900000000000002</v>
      </c>
      <c r="AL309" s="77">
        <v>0.35799999999999998</v>
      </c>
      <c r="AM309" s="77">
        <v>0.627</v>
      </c>
      <c r="AN309" s="77">
        <v>8.5399999999999991</v>
      </c>
      <c r="AO309" s="77">
        <v>2.2000000000000002</v>
      </c>
      <c r="AP309" s="77">
        <v>7.3</v>
      </c>
      <c r="AQ309" s="77">
        <v>3.88</v>
      </c>
      <c r="AR309" s="77">
        <v>16.149999999999999</v>
      </c>
    </row>
    <row r="310" spans="1:44" ht="12.75" customHeight="1" x14ac:dyDescent="0.2">
      <c r="A310" s="42" t="s">
        <v>913</v>
      </c>
      <c r="B310" s="77" t="s">
        <v>258</v>
      </c>
      <c r="C310" s="77">
        <v>2</v>
      </c>
      <c r="D310" s="77">
        <v>1</v>
      </c>
      <c r="E310" s="77">
        <v>3.33</v>
      </c>
      <c r="F310" s="77">
        <v>70</v>
      </c>
      <c r="G310" s="77">
        <v>0</v>
      </c>
      <c r="H310" s="77">
        <v>0</v>
      </c>
      <c r="I310" s="77">
        <v>0</v>
      </c>
      <c r="J310" s="77">
        <v>0</v>
      </c>
      <c r="K310" s="77">
        <v>1</v>
      </c>
      <c r="L310" s="77">
        <v>54</v>
      </c>
      <c r="M310" s="77">
        <v>46</v>
      </c>
      <c r="N310" s="77">
        <v>25</v>
      </c>
      <c r="O310" s="77">
        <v>20</v>
      </c>
      <c r="P310" s="77">
        <v>2</v>
      </c>
      <c r="Q310" s="77">
        <v>33</v>
      </c>
      <c r="R310" s="77">
        <v>1</v>
      </c>
      <c r="S310" s="77">
        <v>51</v>
      </c>
      <c r="T310" s="77">
        <v>241</v>
      </c>
      <c r="U310" s="77">
        <v>0.23</v>
      </c>
      <c r="V310" s="77">
        <v>1.46</v>
      </c>
      <c r="W310" s="77">
        <v>3</v>
      </c>
      <c r="X310" s="77">
        <v>12</v>
      </c>
      <c r="Y310" s="77">
        <v>7</v>
      </c>
      <c r="Z310" s="77">
        <v>4</v>
      </c>
      <c r="AA310" s="77">
        <v>61</v>
      </c>
      <c r="AB310" s="77">
        <v>46</v>
      </c>
      <c r="AC310" s="77">
        <v>6</v>
      </c>
      <c r="AD310" s="77">
        <v>0</v>
      </c>
      <c r="AE310" s="77">
        <v>4</v>
      </c>
      <c r="AF310" s="77">
        <v>1</v>
      </c>
      <c r="AG310" s="77">
        <v>1</v>
      </c>
      <c r="AH310" s="77">
        <v>992</v>
      </c>
      <c r="AI310" s="77">
        <v>0.66700000000000004</v>
      </c>
      <c r="AJ310" s="77">
        <v>1.33</v>
      </c>
      <c r="AK310" s="77">
        <v>0.34499999999999997</v>
      </c>
      <c r="AL310" s="77">
        <v>0.3</v>
      </c>
      <c r="AM310" s="77">
        <v>0.64500000000000002</v>
      </c>
      <c r="AN310" s="77">
        <v>8.5</v>
      </c>
      <c r="AO310" s="77">
        <v>5.5</v>
      </c>
      <c r="AP310" s="77">
        <v>7.67</v>
      </c>
      <c r="AQ310" s="77">
        <v>1.55</v>
      </c>
      <c r="AR310" s="77">
        <v>18.37</v>
      </c>
    </row>
    <row r="311" spans="1:44" ht="12.75" customHeight="1" x14ac:dyDescent="0.2">
      <c r="A311" s="42" t="s">
        <v>637</v>
      </c>
      <c r="B311" s="77" t="s">
        <v>258</v>
      </c>
      <c r="C311" s="77">
        <v>1</v>
      </c>
      <c r="D311" s="77">
        <v>2</v>
      </c>
      <c r="E311" s="77">
        <v>3.6</v>
      </c>
      <c r="F311" s="77">
        <v>63</v>
      </c>
      <c r="G311" s="77">
        <v>0</v>
      </c>
      <c r="H311" s="77">
        <v>0</v>
      </c>
      <c r="I311" s="77">
        <v>0</v>
      </c>
      <c r="J311" s="77">
        <v>0</v>
      </c>
      <c r="K311" s="77">
        <v>2</v>
      </c>
      <c r="L311" s="77">
        <v>55</v>
      </c>
      <c r="M311" s="77">
        <v>44</v>
      </c>
      <c r="N311" s="77">
        <v>22</v>
      </c>
      <c r="O311" s="77">
        <v>22</v>
      </c>
      <c r="P311" s="77">
        <v>5</v>
      </c>
      <c r="Q311" s="77">
        <v>11</v>
      </c>
      <c r="R311" s="77">
        <v>1</v>
      </c>
      <c r="S311" s="77">
        <v>62</v>
      </c>
      <c r="T311" s="77">
        <v>215</v>
      </c>
      <c r="U311" s="77">
        <v>0.221</v>
      </c>
      <c r="V311" s="77">
        <v>1</v>
      </c>
      <c r="W311" s="77">
        <v>2</v>
      </c>
      <c r="X311" s="77">
        <v>7</v>
      </c>
      <c r="Y311" s="77">
        <v>20</v>
      </c>
      <c r="Z311" s="77">
        <v>5</v>
      </c>
      <c r="AA311" s="77">
        <v>37</v>
      </c>
      <c r="AB311" s="77">
        <v>59</v>
      </c>
      <c r="AC311" s="77">
        <v>1</v>
      </c>
      <c r="AD311" s="77">
        <v>0</v>
      </c>
      <c r="AE311" s="77">
        <v>1</v>
      </c>
      <c r="AF311" s="77">
        <v>0</v>
      </c>
      <c r="AG311" s="77">
        <v>0</v>
      </c>
      <c r="AH311" s="77">
        <v>860</v>
      </c>
      <c r="AI311" s="77">
        <v>0.33300000000000002</v>
      </c>
      <c r="AJ311" s="77">
        <v>0.63</v>
      </c>
      <c r="AK311" s="77">
        <v>0.26900000000000002</v>
      </c>
      <c r="AL311" s="77">
        <v>0.35699999999999998</v>
      </c>
      <c r="AM311" s="77">
        <v>0.626</v>
      </c>
      <c r="AN311" s="77">
        <v>10.15</v>
      </c>
      <c r="AO311" s="77">
        <v>1.8</v>
      </c>
      <c r="AP311" s="77">
        <v>7.2</v>
      </c>
      <c r="AQ311" s="77">
        <v>5.64</v>
      </c>
      <c r="AR311" s="77">
        <v>15.64</v>
      </c>
    </row>
    <row r="312" spans="1:44" ht="12.75" customHeight="1" x14ac:dyDescent="0.2">
      <c r="A312" t="s">
        <v>1161</v>
      </c>
      <c r="B312" s="77" t="s">
        <v>258</v>
      </c>
      <c r="C312" s="77">
        <v>1</v>
      </c>
      <c r="D312" s="77">
        <v>0</v>
      </c>
      <c r="E312" s="77">
        <v>7.15</v>
      </c>
      <c r="F312" s="77">
        <v>4</v>
      </c>
      <c r="G312" s="77">
        <v>2</v>
      </c>
      <c r="H312" s="77">
        <v>0</v>
      </c>
      <c r="I312" s="77">
        <v>0</v>
      </c>
      <c r="J312" s="77">
        <v>0</v>
      </c>
      <c r="K312" s="77">
        <v>0</v>
      </c>
      <c r="L312" s="77">
        <v>11.1</v>
      </c>
      <c r="M312" s="77">
        <v>16</v>
      </c>
      <c r="N312" s="77">
        <v>9</v>
      </c>
      <c r="O312" s="77">
        <v>9</v>
      </c>
      <c r="P312" s="77">
        <v>3</v>
      </c>
      <c r="Q312" s="77">
        <v>5</v>
      </c>
      <c r="R312" s="77">
        <v>0</v>
      </c>
      <c r="S312" s="77">
        <v>8</v>
      </c>
      <c r="T312" s="77">
        <v>54</v>
      </c>
      <c r="U312" s="77">
        <v>0.33300000000000002</v>
      </c>
      <c r="V312" s="77">
        <v>1.85</v>
      </c>
      <c r="W312" s="77">
        <v>0</v>
      </c>
      <c r="X312" s="77">
        <v>0</v>
      </c>
      <c r="Y312" s="77">
        <v>0</v>
      </c>
      <c r="Z312" s="77">
        <v>1</v>
      </c>
      <c r="AA312" s="77">
        <v>11</v>
      </c>
      <c r="AB312" s="77">
        <v>14</v>
      </c>
      <c r="AC312" s="77">
        <v>0</v>
      </c>
      <c r="AD312" s="77">
        <v>1</v>
      </c>
      <c r="AE312" s="77">
        <v>0</v>
      </c>
      <c r="AF312" s="77">
        <v>0</v>
      </c>
      <c r="AG312" s="77">
        <v>0</v>
      </c>
      <c r="AH312" s="77">
        <v>215</v>
      </c>
      <c r="AI312" s="77">
        <v>1</v>
      </c>
      <c r="AJ312" s="77">
        <v>0.79</v>
      </c>
      <c r="AK312" s="77">
        <v>0.38900000000000001</v>
      </c>
      <c r="AL312" s="77">
        <v>0.60399999999999998</v>
      </c>
      <c r="AM312" s="77">
        <v>0.99299999999999999</v>
      </c>
      <c r="AN312" s="77">
        <v>6.35</v>
      </c>
      <c r="AO312" s="77">
        <v>3.97</v>
      </c>
      <c r="AP312" s="77">
        <v>12.71</v>
      </c>
      <c r="AQ312" s="77">
        <v>1.6</v>
      </c>
      <c r="AR312" s="77">
        <v>18.97</v>
      </c>
    </row>
    <row r="313" spans="1:44" ht="12.75" customHeight="1" x14ac:dyDescent="0.2">
      <c r="A313" s="96"/>
      <c r="B313" s="77"/>
      <c r="C313" s="77"/>
      <c r="D313" s="77"/>
      <c r="E313" s="98"/>
      <c r="F313" s="77"/>
      <c r="G313" s="77"/>
      <c r="H313" s="77"/>
      <c r="I313" s="77"/>
      <c r="J313" s="77"/>
      <c r="K313" s="98"/>
      <c r="L313" s="98"/>
      <c r="M313" s="77"/>
      <c r="N313" s="77"/>
      <c r="O313" s="77"/>
      <c r="P313" s="77"/>
      <c r="Q313" s="77"/>
      <c r="R313" s="77"/>
      <c r="S313" s="77"/>
      <c r="T313" s="77"/>
      <c r="U313" s="101"/>
      <c r="V313" s="98"/>
      <c r="W313" s="77"/>
      <c r="X313" s="77"/>
      <c r="Y313" s="77"/>
      <c r="Z313" s="77"/>
      <c r="AA313" s="77"/>
      <c r="AB313" s="77"/>
      <c r="AC313" s="77"/>
      <c r="AD313" s="77"/>
      <c r="AE313" s="77"/>
      <c r="AF313" s="77"/>
      <c r="AG313" s="77"/>
      <c r="AH313" s="101"/>
      <c r="AI313" s="101"/>
      <c r="AJ313" s="101"/>
      <c r="AK313" s="101"/>
      <c r="AL313" s="101"/>
      <c r="AM313" s="101"/>
      <c r="AN313" s="98"/>
      <c r="AO313" s="98"/>
      <c r="AP313" s="98"/>
      <c r="AQ313" s="98"/>
    </row>
    <row r="314" spans="1:44" ht="12.75" customHeight="1" x14ac:dyDescent="0.2">
      <c r="A314" s="95" t="s">
        <v>151</v>
      </c>
      <c r="B314" s="76" t="s">
        <v>245</v>
      </c>
      <c r="C314" s="76" t="s">
        <v>301</v>
      </c>
      <c r="D314" s="76" t="s">
        <v>302</v>
      </c>
      <c r="E314" s="97" t="s">
        <v>152</v>
      </c>
      <c r="F314" s="76" t="s">
        <v>303</v>
      </c>
      <c r="G314" s="76" t="s">
        <v>304</v>
      </c>
      <c r="H314" s="76" t="s">
        <v>316</v>
      </c>
      <c r="I314" s="76" t="s">
        <v>317</v>
      </c>
      <c r="J314" s="76" t="s">
        <v>305</v>
      </c>
      <c r="K314" s="97" t="s">
        <v>306</v>
      </c>
      <c r="L314" s="97" t="s">
        <v>307</v>
      </c>
      <c r="M314" s="76" t="s">
        <v>308</v>
      </c>
      <c r="N314" s="76" t="s">
        <v>309</v>
      </c>
      <c r="O314" s="76" t="s">
        <v>310</v>
      </c>
      <c r="P314" s="76" t="s">
        <v>311</v>
      </c>
      <c r="Q314" s="76" t="s">
        <v>312</v>
      </c>
      <c r="R314" s="76" t="s">
        <v>319</v>
      </c>
      <c r="S314" s="76" t="s">
        <v>313</v>
      </c>
      <c r="T314" s="76" t="s">
        <v>330</v>
      </c>
      <c r="U314" s="100" t="s">
        <v>314</v>
      </c>
      <c r="V314" s="97" t="s">
        <v>315</v>
      </c>
      <c r="W314" s="76" t="s">
        <v>318</v>
      </c>
      <c r="X314" s="76" t="s">
        <v>320</v>
      </c>
      <c r="Y314" s="76" t="s">
        <v>321</v>
      </c>
      <c r="Z314" s="76" t="s">
        <v>322</v>
      </c>
      <c r="AA314" s="76" t="s">
        <v>323</v>
      </c>
      <c r="AB314" s="76" t="s">
        <v>324</v>
      </c>
      <c r="AC314" s="76" t="s">
        <v>325</v>
      </c>
      <c r="AD314" s="76" t="s">
        <v>326</v>
      </c>
      <c r="AE314" s="76" t="s">
        <v>327</v>
      </c>
      <c r="AF314" s="76" t="s">
        <v>328</v>
      </c>
      <c r="AG314" s="76" t="s">
        <v>329</v>
      </c>
      <c r="AH314" s="100" t="s">
        <v>331</v>
      </c>
      <c r="AI314" s="100" t="s">
        <v>332</v>
      </c>
      <c r="AJ314" s="100" t="s">
        <v>333</v>
      </c>
      <c r="AK314" s="100" t="s">
        <v>334</v>
      </c>
      <c r="AL314" s="100" t="s">
        <v>335</v>
      </c>
      <c r="AM314" s="100" t="s">
        <v>336</v>
      </c>
      <c r="AN314" s="97" t="s">
        <v>337</v>
      </c>
      <c r="AO314" s="97" t="s">
        <v>338</v>
      </c>
      <c r="AP314" s="97" t="s">
        <v>339</v>
      </c>
      <c r="AQ314" s="97" t="s">
        <v>340</v>
      </c>
      <c r="AR314" s="18" t="s">
        <v>341</v>
      </c>
    </row>
    <row r="315" spans="1:44" ht="12.75" customHeight="1" x14ac:dyDescent="0.2">
      <c r="A315" s="42" t="s">
        <v>658</v>
      </c>
      <c r="B315" s="77" t="s">
        <v>259</v>
      </c>
      <c r="C315" s="77">
        <v>4</v>
      </c>
      <c r="D315" s="77">
        <v>2</v>
      </c>
      <c r="E315" s="77">
        <v>2.2799999999999998</v>
      </c>
      <c r="F315" s="77">
        <v>62</v>
      </c>
      <c r="G315" s="77">
        <v>0</v>
      </c>
      <c r="H315" s="77">
        <v>0</v>
      </c>
      <c r="I315" s="77">
        <v>0</v>
      </c>
      <c r="J315" s="77">
        <v>0</v>
      </c>
      <c r="K315" s="77">
        <v>3</v>
      </c>
      <c r="L315" s="77">
        <v>55.1</v>
      </c>
      <c r="M315" s="77">
        <v>47</v>
      </c>
      <c r="N315" s="77">
        <v>14</v>
      </c>
      <c r="O315" s="77">
        <v>14</v>
      </c>
      <c r="P315" s="77">
        <v>1</v>
      </c>
      <c r="Q315" s="77">
        <v>14</v>
      </c>
      <c r="R315" s="77">
        <v>1</v>
      </c>
      <c r="S315" s="77">
        <v>41</v>
      </c>
      <c r="T315" s="77">
        <v>225</v>
      </c>
      <c r="U315" s="77">
        <v>0.22900000000000001</v>
      </c>
      <c r="V315" s="77">
        <v>1.1000000000000001</v>
      </c>
      <c r="W315" s="77">
        <v>4</v>
      </c>
      <c r="X315" s="77">
        <v>9</v>
      </c>
      <c r="Y315" s="77">
        <v>18</v>
      </c>
      <c r="Z315" s="77">
        <v>6</v>
      </c>
      <c r="AA315" s="77">
        <v>87</v>
      </c>
      <c r="AB315" s="77">
        <v>32</v>
      </c>
      <c r="AC315" s="77">
        <v>4</v>
      </c>
      <c r="AD315" s="77">
        <v>1</v>
      </c>
      <c r="AE315" s="77">
        <v>6</v>
      </c>
      <c r="AF315" s="77">
        <v>0</v>
      </c>
      <c r="AG315" s="77">
        <v>0</v>
      </c>
      <c r="AH315" s="77">
        <v>838</v>
      </c>
      <c r="AI315" s="77">
        <v>0.66700000000000004</v>
      </c>
      <c r="AJ315" s="77">
        <v>2.72</v>
      </c>
      <c r="AK315" s="77">
        <v>0.28999999999999998</v>
      </c>
      <c r="AL315" s="77">
        <v>0.30199999999999999</v>
      </c>
      <c r="AM315" s="77">
        <v>0.59299999999999997</v>
      </c>
      <c r="AN315" s="77">
        <v>6.67</v>
      </c>
      <c r="AO315" s="77">
        <v>2.2799999999999998</v>
      </c>
      <c r="AP315" s="77">
        <v>7.64</v>
      </c>
      <c r="AQ315" s="77">
        <v>2.93</v>
      </c>
      <c r="AR315" s="77">
        <v>15.14</v>
      </c>
    </row>
    <row r="316" spans="1:44" ht="12.75" customHeight="1" x14ac:dyDescent="0.2">
      <c r="A316" t="s">
        <v>1165</v>
      </c>
      <c r="B316" s="77" t="s">
        <v>259</v>
      </c>
      <c r="C316" s="77">
        <v>0</v>
      </c>
      <c r="D316" s="77">
        <v>0</v>
      </c>
      <c r="E316" s="77">
        <v>5.4</v>
      </c>
      <c r="F316" s="77">
        <v>3</v>
      </c>
      <c r="G316" s="77">
        <v>0</v>
      </c>
      <c r="H316" s="77">
        <v>0</v>
      </c>
      <c r="I316" s="77">
        <v>0</v>
      </c>
      <c r="J316" s="77">
        <v>0</v>
      </c>
      <c r="K316" s="77">
        <v>0</v>
      </c>
      <c r="L316" s="77">
        <v>3.1</v>
      </c>
      <c r="M316" s="77">
        <v>1</v>
      </c>
      <c r="N316" s="77">
        <v>2</v>
      </c>
      <c r="O316" s="77">
        <v>2</v>
      </c>
      <c r="P316" s="77">
        <v>1</v>
      </c>
      <c r="Q316" s="77">
        <v>2</v>
      </c>
      <c r="R316" s="77">
        <v>0</v>
      </c>
      <c r="S316" s="77">
        <v>3</v>
      </c>
      <c r="T316" s="77">
        <v>14</v>
      </c>
      <c r="U316" s="77">
        <v>9.0999999999999998E-2</v>
      </c>
      <c r="V316" s="77">
        <v>0.9</v>
      </c>
      <c r="W316" s="77">
        <v>1</v>
      </c>
      <c r="X316" s="77">
        <v>2</v>
      </c>
      <c r="Y316" s="77">
        <v>0</v>
      </c>
      <c r="Z316" s="77">
        <v>0</v>
      </c>
      <c r="AA316" s="77">
        <v>3</v>
      </c>
      <c r="AB316" s="77">
        <v>4</v>
      </c>
      <c r="AC316" s="77">
        <v>0</v>
      </c>
      <c r="AD316" s="77">
        <v>0</v>
      </c>
      <c r="AE316" s="77">
        <v>0</v>
      </c>
      <c r="AF316" s="77">
        <v>0</v>
      </c>
      <c r="AG316" s="77">
        <v>0</v>
      </c>
      <c r="AH316" s="77">
        <v>64</v>
      </c>
      <c r="AI316" s="77" t="s">
        <v>342</v>
      </c>
      <c r="AJ316" s="77">
        <v>0.75</v>
      </c>
      <c r="AK316" s="77">
        <v>0.28599999999999998</v>
      </c>
      <c r="AL316" s="77">
        <v>0.36399999999999999</v>
      </c>
      <c r="AM316" s="77">
        <v>0.64900000000000002</v>
      </c>
      <c r="AN316" s="77">
        <v>8.1</v>
      </c>
      <c r="AO316" s="77">
        <v>5.4</v>
      </c>
      <c r="AP316" s="77">
        <v>2.7</v>
      </c>
      <c r="AQ316" s="77">
        <v>1.5</v>
      </c>
      <c r="AR316" s="77">
        <v>19.2</v>
      </c>
    </row>
    <row r="317" spans="1:44" ht="12.75" customHeight="1" x14ac:dyDescent="0.2">
      <c r="A317" s="42" t="s">
        <v>655</v>
      </c>
      <c r="B317" s="77" t="s">
        <v>259</v>
      </c>
      <c r="C317" s="77">
        <v>18</v>
      </c>
      <c r="D317" s="77">
        <v>10</v>
      </c>
      <c r="E317" s="77">
        <v>2.98</v>
      </c>
      <c r="F317" s="77">
        <v>33</v>
      </c>
      <c r="G317" s="77">
        <v>33</v>
      </c>
      <c r="H317" s="77">
        <v>4</v>
      </c>
      <c r="I317" s="77">
        <v>2</v>
      </c>
      <c r="J317" s="77">
        <v>0</v>
      </c>
      <c r="K317" s="77">
        <v>0</v>
      </c>
      <c r="L317" s="77">
        <v>217.1</v>
      </c>
      <c r="M317" s="77">
        <v>194</v>
      </c>
      <c r="N317" s="77">
        <v>81</v>
      </c>
      <c r="O317" s="77">
        <v>72</v>
      </c>
      <c r="P317" s="77">
        <v>21</v>
      </c>
      <c r="Q317" s="77">
        <v>43</v>
      </c>
      <c r="R317" s="77">
        <v>3</v>
      </c>
      <c r="S317" s="77">
        <v>219</v>
      </c>
      <c r="T317" s="77">
        <v>873</v>
      </c>
      <c r="U317" s="77">
        <v>0.24</v>
      </c>
      <c r="V317" s="77">
        <v>1.0900000000000001</v>
      </c>
      <c r="W317" s="77">
        <v>6</v>
      </c>
      <c r="X317" s="77">
        <v>0</v>
      </c>
      <c r="Y317" s="77">
        <v>0</v>
      </c>
      <c r="Z317" s="77">
        <v>18</v>
      </c>
      <c r="AA317" s="77">
        <v>211</v>
      </c>
      <c r="AB317" s="77">
        <v>200</v>
      </c>
      <c r="AC317" s="77">
        <v>4</v>
      </c>
      <c r="AD317" s="77">
        <v>1</v>
      </c>
      <c r="AE317" s="77">
        <v>7</v>
      </c>
      <c r="AF317" s="77">
        <v>10</v>
      </c>
      <c r="AG317" s="77">
        <v>6</v>
      </c>
      <c r="AH317" s="77">
        <v>3372</v>
      </c>
      <c r="AI317" s="77">
        <v>0.64300000000000002</v>
      </c>
      <c r="AJ317" s="77">
        <v>1.06</v>
      </c>
      <c r="AK317" s="77">
        <v>0.28100000000000003</v>
      </c>
      <c r="AL317" s="77">
        <v>0.372</v>
      </c>
      <c r="AM317" s="77">
        <v>0.65300000000000002</v>
      </c>
      <c r="AN317" s="77">
        <v>9.07</v>
      </c>
      <c r="AO317" s="77">
        <v>1.78</v>
      </c>
      <c r="AP317" s="77">
        <v>8.0299999999999994</v>
      </c>
      <c r="AQ317" s="77">
        <v>5.09</v>
      </c>
      <c r="AR317" s="77">
        <v>15.52</v>
      </c>
    </row>
    <row r="318" spans="1:44" ht="12.75" customHeight="1" x14ac:dyDescent="0.2">
      <c r="A318" s="42" t="s">
        <v>659</v>
      </c>
      <c r="B318" s="77" t="s">
        <v>259</v>
      </c>
      <c r="C318" s="77">
        <v>2</v>
      </c>
      <c r="D318" s="77">
        <v>7</v>
      </c>
      <c r="E318" s="77">
        <v>4.18</v>
      </c>
      <c r="F318" s="77">
        <v>15</v>
      </c>
      <c r="G318" s="77">
        <v>15</v>
      </c>
      <c r="H318" s="77">
        <v>0</v>
      </c>
      <c r="I318" s="77">
        <v>0</v>
      </c>
      <c r="J318" s="77">
        <v>0</v>
      </c>
      <c r="K318" s="77">
        <v>0</v>
      </c>
      <c r="L318" s="77">
        <v>90.1</v>
      </c>
      <c r="M318" s="77">
        <v>81</v>
      </c>
      <c r="N318" s="77">
        <v>47</v>
      </c>
      <c r="O318" s="77">
        <v>42</v>
      </c>
      <c r="P318" s="77">
        <v>13</v>
      </c>
      <c r="Q318" s="77">
        <v>32</v>
      </c>
      <c r="R318" s="77">
        <v>2</v>
      </c>
      <c r="S318" s="77">
        <v>70</v>
      </c>
      <c r="T318" s="77">
        <v>374</v>
      </c>
      <c r="U318" s="77">
        <v>0.24199999999999999</v>
      </c>
      <c r="V318" s="77">
        <v>1.25</v>
      </c>
      <c r="W318" s="77">
        <v>2</v>
      </c>
      <c r="X318" s="77">
        <v>0</v>
      </c>
      <c r="Y318" s="77">
        <v>0</v>
      </c>
      <c r="Z318" s="77">
        <v>9</v>
      </c>
      <c r="AA318" s="77">
        <v>95</v>
      </c>
      <c r="AB318" s="77">
        <v>94</v>
      </c>
      <c r="AC318" s="77">
        <v>2</v>
      </c>
      <c r="AD318" s="77">
        <v>0</v>
      </c>
      <c r="AE318" s="77">
        <v>8</v>
      </c>
      <c r="AF318" s="77">
        <v>5</v>
      </c>
      <c r="AG318" s="77">
        <v>1</v>
      </c>
      <c r="AH318" s="77">
        <v>1440</v>
      </c>
      <c r="AI318" s="77">
        <v>0.222</v>
      </c>
      <c r="AJ318" s="77">
        <v>1.01</v>
      </c>
      <c r="AK318" s="77">
        <v>0.31</v>
      </c>
      <c r="AL318" s="77">
        <v>0.41499999999999998</v>
      </c>
      <c r="AM318" s="77">
        <v>0.72499999999999998</v>
      </c>
      <c r="AN318" s="77">
        <v>6.97</v>
      </c>
      <c r="AO318" s="77">
        <v>3.19</v>
      </c>
      <c r="AP318" s="77">
        <v>8.07</v>
      </c>
      <c r="AQ318" s="77">
        <v>2.19</v>
      </c>
      <c r="AR318" s="77">
        <v>15.94</v>
      </c>
    </row>
    <row r="319" spans="1:44" ht="12.75" customHeight="1" x14ac:dyDescent="0.2">
      <c r="A319" s="42" t="s">
        <v>652</v>
      </c>
      <c r="B319" s="77" t="s">
        <v>259</v>
      </c>
      <c r="C319" s="77">
        <v>3</v>
      </c>
      <c r="D319" s="77">
        <v>3</v>
      </c>
      <c r="E319" s="77">
        <v>1.7</v>
      </c>
      <c r="F319" s="77">
        <v>54</v>
      </c>
      <c r="G319" s="77">
        <v>0</v>
      </c>
      <c r="H319" s="77">
        <v>0</v>
      </c>
      <c r="I319" s="77">
        <v>0</v>
      </c>
      <c r="J319" s="77">
        <v>19</v>
      </c>
      <c r="K319" s="77">
        <v>23</v>
      </c>
      <c r="L319" s="77">
        <v>58.1</v>
      </c>
      <c r="M319" s="77">
        <v>35</v>
      </c>
      <c r="N319" s="77">
        <v>13</v>
      </c>
      <c r="O319" s="77">
        <v>11</v>
      </c>
      <c r="P319" s="77">
        <v>3</v>
      </c>
      <c r="Q319" s="77">
        <v>15</v>
      </c>
      <c r="R319" s="77">
        <v>2</v>
      </c>
      <c r="S319" s="77">
        <v>45</v>
      </c>
      <c r="T319" s="77">
        <v>218</v>
      </c>
      <c r="U319" s="77">
        <v>0.17699999999999999</v>
      </c>
      <c r="V319" s="77">
        <v>0.86</v>
      </c>
      <c r="W319" s="77">
        <v>3</v>
      </c>
      <c r="X319" s="77">
        <v>31</v>
      </c>
      <c r="Y319" s="77">
        <v>10</v>
      </c>
      <c r="Z319" s="77">
        <v>11</v>
      </c>
      <c r="AA319" s="77">
        <v>74</v>
      </c>
      <c r="AB319" s="77">
        <v>46</v>
      </c>
      <c r="AC319" s="77">
        <v>3</v>
      </c>
      <c r="AD319" s="77">
        <v>1</v>
      </c>
      <c r="AE319" s="77">
        <v>1</v>
      </c>
      <c r="AF319" s="77">
        <v>0</v>
      </c>
      <c r="AG319" s="77">
        <v>0</v>
      </c>
      <c r="AH319" s="77">
        <v>861</v>
      </c>
      <c r="AI319" s="77">
        <v>0.5</v>
      </c>
      <c r="AJ319" s="77">
        <v>1.61</v>
      </c>
      <c r="AK319" s="77">
        <v>0.245</v>
      </c>
      <c r="AL319" s="77">
        <v>0.247</v>
      </c>
      <c r="AM319" s="77">
        <v>0.49299999999999999</v>
      </c>
      <c r="AN319" s="77">
        <v>6.94</v>
      </c>
      <c r="AO319" s="77">
        <v>2.31</v>
      </c>
      <c r="AP319" s="77">
        <v>5.4</v>
      </c>
      <c r="AQ319" s="77">
        <v>3</v>
      </c>
      <c r="AR319" s="77">
        <v>14.76</v>
      </c>
    </row>
    <row r="320" spans="1:44" ht="12.75" customHeight="1" x14ac:dyDescent="0.2">
      <c r="A320" t="s">
        <v>1163</v>
      </c>
      <c r="B320" s="77" t="s">
        <v>259</v>
      </c>
      <c r="C320" s="77">
        <v>0</v>
      </c>
      <c r="D320" s="77">
        <v>0</v>
      </c>
      <c r="E320" s="77">
        <v>1.5</v>
      </c>
      <c r="F320" s="77">
        <v>7</v>
      </c>
      <c r="G320" s="77">
        <v>0</v>
      </c>
      <c r="H320" s="77">
        <v>0</v>
      </c>
      <c r="I320" s="77">
        <v>0</v>
      </c>
      <c r="J320" s="77">
        <v>0</v>
      </c>
      <c r="K320" s="77">
        <v>0</v>
      </c>
      <c r="L320" s="77">
        <v>6</v>
      </c>
      <c r="M320" s="77">
        <v>5</v>
      </c>
      <c r="N320" s="77">
        <v>4</v>
      </c>
      <c r="O320" s="77">
        <v>1</v>
      </c>
      <c r="P320" s="77">
        <v>0</v>
      </c>
      <c r="Q320" s="77">
        <v>2</v>
      </c>
      <c r="R320" s="77">
        <v>0</v>
      </c>
      <c r="S320" s="77">
        <v>9</v>
      </c>
      <c r="T320" s="77">
        <v>28</v>
      </c>
      <c r="U320" s="77">
        <v>0.217</v>
      </c>
      <c r="V320" s="77">
        <v>1.17</v>
      </c>
      <c r="W320" s="77">
        <v>3</v>
      </c>
      <c r="X320" s="77">
        <v>2</v>
      </c>
      <c r="Y320" s="77">
        <v>0</v>
      </c>
      <c r="Z320" s="77">
        <v>0</v>
      </c>
      <c r="AA320" s="77">
        <v>4</v>
      </c>
      <c r="AB320" s="77">
        <v>5</v>
      </c>
      <c r="AC320" s="77">
        <v>1</v>
      </c>
      <c r="AD320" s="77">
        <v>0</v>
      </c>
      <c r="AE320" s="77">
        <v>0</v>
      </c>
      <c r="AF320" s="77">
        <v>1</v>
      </c>
      <c r="AG320" s="77">
        <v>0</v>
      </c>
      <c r="AH320" s="77">
        <v>109</v>
      </c>
      <c r="AI320" s="77" t="s">
        <v>342</v>
      </c>
      <c r="AJ320" s="77">
        <v>0.8</v>
      </c>
      <c r="AK320" s="77">
        <v>0.35699999999999998</v>
      </c>
      <c r="AL320" s="77">
        <v>0.217</v>
      </c>
      <c r="AM320" s="77">
        <v>0.57499999999999996</v>
      </c>
      <c r="AN320" s="77">
        <v>13.5</v>
      </c>
      <c r="AO320" s="77">
        <v>3</v>
      </c>
      <c r="AP320" s="77">
        <v>7.5</v>
      </c>
      <c r="AQ320" s="77">
        <v>4.5</v>
      </c>
      <c r="AR320" s="77">
        <v>18.170000000000002</v>
      </c>
    </row>
    <row r="321" spans="1:44" ht="12.75" customHeight="1" x14ac:dyDescent="0.2">
      <c r="A321" t="s">
        <v>656</v>
      </c>
      <c r="B321" s="77" t="s">
        <v>259</v>
      </c>
      <c r="C321" s="77">
        <v>0</v>
      </c>
      <c r="D321" s="77">
        <v>0</v>
      </c>
      <c r="E321" s="77">
        <v>0</v>
      </c>
      <c r="F321" s="77">
        <v>1</v>
      </c>
      <c r="G321" s="77">
        <v>0</v>
      </c>
      <c r="H321" s="77">
        <v>0</v>
      </c>
      <c r="I321" s="77">
        <v>0</v>
      </c>
      <c r="J321" s="77">
        <v>0</v>
      </c>
      <c r="K321" s="77">
        <v>0</v>
      </c>
      <c r="L321" s="77">
        <v>0.2</v>
      </c>
      <c r="M321" s="77">
        <v>0</v>
      </c>
      <c r="N321" s="77">
        <v>0</v>
      </c>
      <c r="O321" s="77">
        <v>0</v>
      </c>
      <c r="P321" s="77">
        <v>0</v>
      </c>
      <c r="Q321" s="77">
        <v>1</v>
      </c>
      <c r="R321" s="77">
        <v>0</v>
      </c>
      <c r="S321" s="77">
        <v>0</v>
      </c>
      <c r="T321" s="77">
        <v>2</v>
      </c>
      <c r="U321" s="77" t="s">
        <v>342</v>
      </c>
      <c r="V321" s="77">
        <v>1.5</v>
      </c>
      <c r="W321" s="77">
        <v>0</v>
      </c>
      <c r="X321" s="77">
        <v>0</v>
      </c>
      <c r="Y321" s="77">
        <v>0</v>
      </c>
      <c r="Z321" s="77">
        <v>0</v>
      </c>
      <c r="AA321" s="77">
        <v>0</v>
      </c>
      <c r="AB321" s="77">
        <v>1</v>
      </c>
      <c r="AC321" s="77">
        <v>2</v>
      </c>
      <c r="AD321" s="77">
        <v>0</v>
      </c>
      <c r="AE321" s="77">
        <v>0</v>
      </c>
      <c r="AF321" s="77">
        <v>0</v>
      </c>
      <c r="AG321" s="77">
        <v>0</v>
      </c>
      <c r="AH321" s="77">
        <v>13</v>
      </c>
      <c r="AI321" s="77" t="s">
        <v>342</v>
      </c>
      <c r="AJ321" s="77">
        <v>0</v>
      </c>
      <c r="AK321" s="77">
        <v>0.5</v>
      </c>
      <c r="AL321" s="77" t="s">
        <v>342</v>
      </c>
      <c r="AM321" s="77">
        <v>0.5</v>
      </c>
      <c r="AN321" s="77">
        <v>0</v>
      </c>
      <c r="AO321" s="77">
        <v>13.5</v>
      </c>
      <c r="AP321" s="77">
        <v>0</v>
      </c>
      <c r="AQ321" s="77">
        <v>0</v>
      </c>
      <c r="AR321" s="77">
        <v>19.5</v>
      </c>
    </row>
    <row r="322" spans="1:44" ht="12.75" customHeight="1" x14ac:dyDescent="0.2">
      <c r="A322" s="42" t="s">
        <v>809</v>
      </c>
      <c r="B322" s="77" t="s">
        <v>259</v>
      </c>
      <c r="C322" s="77">
        <v>1</v>
      </c>
      <c r="D322" s="77">
        <v>2</v>
      </c>
      <c r="E322" s="77">
        <v>3.96</v>
      </c>
      <c r="F322" s="77">
        <v>61</v>
      </c>
      <c r="G322" s="77">
        <v>0</v>
      </c>
      <c r="H322" s="77">
        <v>0</v>
      </c>
      <c r="I322" s="77">
        <v>0</v>
      </c>
      <c r="J322" s="77">
        <v>0</v>
      </c>
      <c r="K322" s="77">
        <v>1</v>
      </c>
      <c r="L322" s="77">
        <v>63.2</v>
      </c>
      <c r="M322" s="77">
        <v>60</v>
      </c>
      <c r="N322" s="77">
        <v>30</v>
      </c>
      <c r="O322" s="77">
        <v>28</v>
      </c>
      <c r="P322" s="77">
        <v>7</v>
      </c>
      <c r="Q322" s="77">
        <v>16</v>
      </c>
      <c r="R322" s="77">
        <v>2</v>
      </c>
      <c r="S322" s="77">
        <v>44</v>
      </c>
      <c r="T322" s="77">
        <v>268</v>
      </c>
      <c r="U322" s="77">
        <v>0.247</v>
      </c>
      <c r="V322" s="77">
        <v>1.19</v>
      </c>
      <c r="W322" s="77">
        <v>2</v>
      </c>
      <c r="X322" s="77">
        <v>14</v>
      </c>
      <c r="Y322" s="77">
        <v>10</v>
      </c>
      <c r="Z322" s="77">
        <v>2</v>
      </c>
      <c r="AA322" s="77">
        <v>60</v>
      </c>
      <c r="AB322" s="77">
        <v>86</v>
      </c>
      <c r="AC322" s="77">
        <v>1</v>
      </c>
      <c r="AD322" s="77">
        <v>0</v>
      </c>
      <c r="AE322" s="77">
        <v>7</v>
      </c>
      <c r="AF322" s="77">
        <v>1</v>
      </c>
      <c r="AG322" s="77">
        <v>0</v>
      </c>
      <c r="AH322" s="77">
        <v>960</v>
      </c>
      <c r="AI322" s="77">
        <v>0.33300000000000002</v>
      </c>
      <c r="AJ322" s="77">
        <v>0.7</v>
      </c>
      <c r="AK322" s="77">
        <v>0.29399999999999998</v>
      </c>
      <c r="AL322" s="77">
        <v>0.436</v>
      </c>
      <c r="AM322" s="77">
        <v>0.73099999999999998</v>
      </c>
      <c r="AN322" s="77">
        <v>6.22</v>
      </c>
      <c r="AO322" s="77">
        <v>2.2599999999999998</v>
      </c>
      <c r="AP322" s="77">
        <v>8.48</v>
      </c>
      <c r="AQ322" s="77">
        <v>2.75</v>
      </c>
      <c r="AR322" s="77">
        <v>15.08</v>
      </c>
    </row>
    <row r="323" spans="1:44" ht="12.75" customHeight="1" x14ac:dyDescent="0.2">
      <c r="A323" t="s">
        <v>1164</v>
      </c>
      <c r="B323" s="77" t="s">
        <v>259</v>
      </c>
      <c r="C323" s="77">
        <v>0</v>
      </c>
      <c r="D323" s="77">
        <v>0</v>
      </c>
      <c r="E323" s="77">
        <v>5.0599999999999996</v>
      </c>
      <c r="F323" s="77">
        <v>3</v>
      </c>
      <c r="G323" s="77">
        <v>1</v>
      </c>
      <c r="H323" s="77">
        <v>0</v>
      </c>
      <c r="I323" s="77">
        <v>0</v>
      </c>
      <c r="J323" s="77">
        <v>0</v>
      </c>
      <c r="K323" s="77">
        <v>0</v>
      </c>
      <c r="L323" s="77">
        <v>5.0999999999999996</v>
      </c>
      <c r="M323" s="77">
        <v>6</v>
      </c>
      <c r="N323" s="77">
        <v>3</v>
      </c>
      <c r="O323" s="77">
        <v>3</v>
      </c>
      <c r="P323" s="77">
        <v>0</v>
      </c>
      <c r="Q323" s="77">
        <v>3</v>
      </c>
      <c r="R323" s="77">
        <v>0</v>
      </c>
      <c r="S323" s="77">
        <v>4</v>
      </c>
      <c r="T323" s="77">
        <v>24</v>
      </c>
      <c r="U323" s="77">
        <v>0.3</v>
      </c>
      <c r="V323" s="77">
        <v>1.69</v>
      </c>
      <c r="W323" s="77">
        <v>0</v>
      </c>
      <c r="X323" s="77">
        <v>2</v>
      </c>
      <c r="Y323" s="77">
        <v>0</v>
      </c>
      <c r="Z323" s="77">
        <v>1</v>
      </c>
      <c r="AA323" s="77">
        <v>6</v>
      </c>
      <c r="AB323" s="77">
        <v>5</v>
      </c>
      <c r="AC323" s="77">
        <v>1</v>
      </c>
      <c r="AD323" s="77">
        <v>0</v>
      </c>
      <c r="AE323" s="77">
        <v>0</v>
      </c>
      <c r="AF323" s="77">
        <v>0</v>
      </c>
      <c r="AG323" s="77">
        <v>0</v>
      </c>
      <c r="AH323" s="77">
        <v>103</v>
      </c>
      <c r="AI323" s="77" t="s">
        <v>342</v>
      </c>
      <c r="AJ323" s="77">
        <v>1.2</v>
      </c>
      <c r="AK323" s="77">
        <v>0.375</v>
      </c>
      <c r="AL323" s="77">
        <v>0.3</v>
      </c>
      <c r="AM323" s="77">
        <v>0.67500000000000004</v>
      </c>
      <c r="AN323" s="77">
        <v>6.75</v>
      </c>
      <c r="AO323" s="77">
        <v>5.0599999999999996</v>
      </c>
      <c r="AP323" s="77">
        <v>10.130000000000001</v>
      </c>
      <c r="AQ323" s="77">
        <v>1.33</v>
      </c>
      <c r="AR323" s="77">
        <v>19.309999999999999</v>
      </c>
    </row>
    <row r="324" spans="1:44" ht="12.75" customHeight="1" x14ac:dyDescent="0.2">
      <c r="A324" s="42" t="s">
        <v>468</v>
      </c>
      <c r="B324" s="77" t="s">
        <v>259</v>
      </c>
      <c r="C324" s="77">
        <v>9</v>
      </c>
      <c r="D324" s="77">
        <v>13</v>
      </c>
      <c r="E324" s="77">
        <v>3.57</v>
      </c>
      <c r="F324" s="77">
        <v>31</v>
      </c>
      <c r="G324" s="77">
        <v>31</v>
      </c>
      <c r="H324" s="77">
        <v>1</v>
      </c>
      <c r="I324" s="77">
        <v>0</v>
      </c>
      <c r="J324" s="77">
        <v>0</v>
      </c>
      <c r="K324" s="77">
        <v>0</v>
      </c>
      <c r="L324" s="77">
        <v>189.1</v>
      </c>
      <c r="M324" s="77">
        <v>199</v>
      </c>
      <c r="N324" s="77">
        <v>86</v>
      </c>
      <c r="O324" s="77">
        <v>75</v>
      </c>
      <c r="P324" s="77">
        <v>15</v>
      </c>
      <c r="Q324" s="77">
        <v>34</v>
      </c>
      <c r="R324" s="77">
        <v>3</v>
      </c>
      <c r="S324" s="77">
        <v>120</v>
      </c>
      <c r="T324" s="77">
        <v>789</v>
      </c>
      <c r="U324" s="77">
        <v>0.27</v>
      </c>
      <c r="V324" s="77">
        <v>1.23</v>
      </c>
      <c r="W324" s="77">
        <v>7</v>
      </c>
      <c r="X324" s="77">
        <v>0</v>
      </c>
      <c r="Y324" s="77">
        <v>0</v>
      </c>
      <c r="Z324" s="77">
        <v>18</v>
      </c>
      <c r="AA324" s="77">
        <v>268</v>
      </c>
      <c r="AB324" s="77">
        <v>161</v>
      </c>
      <c r="AC324" s="77">
        <v>2</v>
      </c>
      <c r="AD324" s="77">
        <v>0</v>
      </c>
      <c r="AE324" s="77">
        <v>15</v>
      </c>
      <c r="AF324" s="77">
        <v>3</v>
      </c>
      <c r="AG324" s="77">
        <v>1</v>
      </c>
      <c r="AH324" s="77">
        <v>2784</v>
      </c>
      <c r="AI324" s="77">
        <v>0.40899999999999997</v>
      </c>
      <c r="AJ324" s="77">
        <v>1.66</v>
      </c>
      <c r="AK324" s="77">
        <v>0.30599999999999999</v>
      </c>
      <c r="AL324" s="77">
        <v>0.40699999999999997</v>
      </c>
      <c r="AM324" s="77">
        <v>0.71299999999999997</v>
      </c>
      <c r="AN324" s="77">
        <v>5.7</v>
      </c>
      <c r="AO324" s="77">
        <v>1.62</v>
      </c>
      <c r="AP324" s="77">
        <v>9.4600000000000009</v>
      </c>
      <c r="AQ324" s="77">
        <v>3.53</v>
      </c>
      <c r="AR324" s="77">
        <v>14.7</v>
      </c>
    </row>
    <row r="325" spans="1:44" ht="12.75" customHeight="1" x14ac:dyDescent="0.2">
      <c r="A325" t="s">
        <v>766</v>
      </c>
      <c r="B325" s="77" t="s">
        <v>259</v>
      </c>
      <c r="C325" s="77">
        <v>1</v>
      </c>
      <c r="D325" s="77">
        <v>0</v>
      </c>
      <c r="E325" s="77">
        <v>6.3</v>
      </c>
      <c r="F325" s="77">
        <v>16</v>
      </c>
      <c r="G325" s="77">
        <v>0</v>
      </c>
      <c r="H325" s="77">
        <v>0</v>
      </c>
      <c r="I325" s="77">
        <v>0</v>
      </c>
      <c r="J325" s="77">
        <v>0</v>
      </c>
      <c r="K325" s="77">
        <v>0</v>
      </c>
      <c r="L325" s="77">
        <v>20</v>
      </c>
      <c r="M325" s="77">
        <v>27</v>
      </c>
      <c r="N325" s="77">
        <v>15</v>
      </c>
      <c r="O325" s="77">
        <v>14</v>
      </c>
      <c r="P325" s="77">
        <v>2</v>
      </c>
      <c r="Q325" s="77">
        <v>6</v>
      </c>
      <c r="R325" s="77">
        <v>0</v>
      </c>
      <c r="S325" s="77">
        <v>11</v>
      </c>
      <c r="T325" s="77">
        <v>92</v>
      </c>
      <c r="U325" s="77">
        <v>0.318</v>
      </c>
      <c r="V325" s="77">
        <v>1.65</v>
      </c>
      <c r="W325" s="77">
        <v>1</v>
      </c>
      <c r="X325" s="77">
        <v>3</v>
      </c>
      <c r="Y325" s="77">
        <v>1</v>
      </c>
      <c r="Z325" s="77">
        <v>3</v>
      </c>
      <c r="AA325" s="77">
        <v>27</v>
      </c>
      <c r="AB325" s="77">
        <v>20</v>
      </c>
      <c r="AC325" s="77">
        <v>0</v>
      </c>
      <c r="AD325" s="77">
        <v>0</v>
      </c>
      <c r="AE325" s="77">
        <v>2</v>
      </c>
      <c r="AF325" s="77">
        <v>0</v>
      </c>
      <c r="AG325" s="77">
        <v>0</v>
      </c>
      <c r="AH325" s="77">
        <v>331</v>
      </c>
      <c r="AI325" s="77">
        <v>1</v>
      </c>
      <c r="AJ325" s="77">
        <v>1.35</v>
      </c>
      <c r="AK325" s="77">
        <v>0.37</v>
      </c>
      <c r="AL325" s="77">
        <v>0.42399999999999999</v>
      </c>
      <c r="AM325" s="77">
        <v>0.79300000000000004</v>
      </c>
      <c r="AN325" s="77">
        <v>4.95</v>
      </c>
      <c r="AO325" s="77">
        <v>2.7</v>
      </c>
      <c r="AP325" s="77">
        <v>12.15</v>
      </c>
      <c r="AQ325" s="77">
        <v>1.83</v>
      </c>
      <c r="AR325" s="77">
        <v>16.55</v>
      </c>
    </row>
    <row r="326" spans="1:44" ht="12.75" customHeight="1" x14ac:dyDescent="0.2">
      <c r="A326" t="s">
        <v>663</v>
      </c>
      <c r="B326" s="77" t="s">
        <v>259</v>
      </c>
      <c r="C326" s="77">
        <v>0</v>
      </c>
      <c r="D326" s="77">
        <v>0</v>
      </c>
      <c r="E326" s="77">
        <v>22.5</v>
      </c>
      <c r="F326" s="77">
        <v>2</v>
      </c>
      <c r="G326" s="77">
        <v>0</v>
      </c>
      <c r="H326" s="77">
        <v>0</v>
      </c>
      <c r="I326" s="77">
        <v>0</v>
      </c>
      <c r="J326" s="77">
        <v>0</v>
      </c>
      <c r="K326" s="77">
        <v>0</v>
      </c>
      <c r="L326" s="77">
        <v>2</v>
      </c>
      <c r="M326" s="77">
        <v>8</v>
      </c>
      <c r="N326" s="77">
        <v>5</v>
      </c>
      <c r="O326" s="77">
        <v>5</v>
      </c>
      <c r="P326" s="77">
        <v>1</v>
      </c>
      <c r="Q326" s="77">
        <v>1</v>
      </c>
      <c r="R326" s="77">
        <v>0</v>
      </c>
      <c r="S326" s="77">
        <v>1</v>
      </c>
      <c r="T326" s="77">
        <v>16</v>
      </c>
      <c r="U326" s="77">
        <v>0.53300000000000003</v>
      </c>
      <c r="V326" s="77">
        <v>4.5</v>
      </c>
      <c r="W326" s="77">
        <v>0</v>
      </c>
      <c r="X326" s="77">
        <v>0</v>
      </c>
      <c r="Y326" s="77">
        <v>0</v>
      </c>
      <c r="Z326" s="77">
        <v>0</v>
      </c>
      <c r="AA326" s="77">
        <v>5</v>
      </c>
      <c r="AB326" s="77">
        <v>1</v>
      </c>
      <c r="AC326" s="77">
        <v>0</v>
      </c>
      <c r="AD326" s="77">
        <v>0</v>
      </c>
      <c r="AE326" s="77">
        <v>1</v>
      </c>
      <c r="AF326" s="77">
        <v>0</v>
      </c>
      <c r="AG326" s="77">
        <v>0</v>
      </c>
      <c r="AH326" s="77">
        <v>53</v>
      </c>
      <c r="AI326" s="77" t="s">
        <v>342</v>
      </c>
      <c r="AJ326" s="77">
        <v>5</v>
      </c>
      <c r="AK326" s="77">
        <v>0.56299999999999994</v>
      </c>
      <c r="AL326" s="77">
        <v>0.73299999999999998</v>
      </c>
      <c r="AM326" s="77">
        <v>1.296</v>
      </c>
      <c r="AN326" s="77">
        <v>4.5</v>
      </c>
      <c r="AO326" s="77">
        <v>4.5</v>
      </c>
      <c r="AP326" s="77">
        <v>36</v>
      </c>
      <c r="AQ326" s="77">
        <v>1</v>
      </c>
      <c r="AR326" s="77">
        <v>26.5</v>
      </c>
    </row>
    <row r="327" spans="1:44" ht="12.75" customHeight="1" x14ac:dyDescent="0.2">
      <c r="A327" s="42" t="s">
        <v>661</v>
      </c>
      <c r="B327" s="77" t="s">
        <v>259</v>
      </c>
      <c r="C327" s="77">
        <v>4</v>
      </c>
      <c r="D327" s="77">
        <v>0</v>
      </c>
      <c r="E327" s="77">
        <v>2.78</v>
      </c>
      <c r="F327" s="77">
        <v>24</v>
      </c>
      <c r="G327" s="77">
        <v>0</v>
      </c>
      <c r="H327" s="77">
        <v>0</v>
      </c>
      <c r="I327" s="77">
        <v>0</v>
      </c>
      <c r="J327" s="77">
        <v>0</v>
      </c>
      <c r="K327" s="77">
        <v>0</v>
      </c>
      <c r="L327" s="77">
        <v>32.1</v>
      </c>
      <c r="M327" s="77">
        <v>24</v>
      </c>
      <c r="N327" s="77">
        <v>10</v>
      </c>
      <c r="O327" s="77">
        <v>10</v>
      </c>
      <c r="P327" s="77">
        <v>1</v>
      </c>
      <c r="Q327" s="77">
        <v>11</v>
      </c>
      <c r="R327" s="77">
        <v>3</v>
      </c>
      <c r="S327" s="77">
        <v>27</v>
      </c>
      <c r="T327" s="77">
        <v>125</v>
      </c>
      <c r="U327" s="77">
        <v>0.21099999999999999</v>
      </c>
      <c r="V327" s="77">
        <v>1.08</v>
      </c>
      <c r="W327" s="77">
        <v>0</v>
      </c>
      <c r="X327" s="77">
        <v>7</v>
      </c>
      <c r="Y327" s="77">
        <v>1</v>
      </c>
      <c r="Z327" s="77">
        <v>3</v>
      </c>
      <c r="AA327" s="77">
        <v>26</v>
      </c>
      <c r="AB327" s="77">
        <v>37</v>
      </c>
      <c r="AC327" s="77">
        <v>1</v>
      </c>
      <c r="AD327" s="77">
        <v>0</v>
      </c>
      <c r="AE327" s="77">
        <v>4</v>
      </c>
      <c r="AF327" s="77">
        <v>3</v>
      </c>
      <c r="AG327" s="77">
        <v>1</v>
      </c>
      <c r="AH327" s="77">
        <v>469</v>
      </c>
      <c r="AI327" s="77">
        <v>1</v>
      </c>
      <c r="AJ327" s="77">
        <v>0.7</v>
      </c>
      <c r="AK327" s="77">
        <v>0.28000000000000003</v>
      </c>
      <c r="AL327" s="77">
        <v>0.307</v>
      </c>
      <c r="AM327" s="77">
        <v>0.58699999999999997</v>
      </c>
      <c r="AN327" s="77">
        <v>7.52</v>
      </c>
      <c r="AO327" s="77">
        <v>3.06</v>
      </c>
      <c r="AP327" s="77">
        <v>6.68</v>
      </c>
      <c r="AQ327" s="77">
        <v>2.4500000000000002</v>
      </c>
      <c r="AR327" s="77">
        <v>14.51</v>
      </c>
    </row>
    <row r="328" spans="1:44" ht="12.75" customHeight="1" x14ac:dyDescent="0.2">
      <c r="A328" s="42" t="s">
        <v>660</v>
      </c>
      <c r="B328" s="77" t="s">
        <v>259</v>
      </c>
      <c r="C328" s="77">
        <v>12</v>
      </c>
      <c r="D328" s="77">
        <v>9</v>
      </c>
      <c r="E328" s="77">
        <v>4.74</v>
      </c>
      <c r="F328" s="77">
        <v>33</v>
      </c>
      <c r="G328" s="77">
        <v>26</v>
      </c>
      <c r="H328" s="77">
        <v>1</v>
      </c>
      <c r="I328" s="77">
        <v>1</v>
      </c>
      <c r="J328" s="77">
        <v>1</v>
      </c>
      <c r="K328" s="77">
        <v>1</v>
      </c>
      <c r="L328" s="77">
        <v>155.19999999999999</v>
      </c>
      <c r="M328" s="77">
        <v>154</v>
      </c>
      <c r="N328" s="77">
        <v>86</v>
      </c>
      <c r="O328" s="77">
        <v>82</v>
      </c>
      <c r="P328" s="77">
        <v>19</v>
      </c>
      <c r="Q328" s="77">
        <v>63</v>
      </c>
      <c r="R328" s="77">
        <v>0</v>
      </c>
      <c r="S328" s="77">
        <v>134</v>
      </c>
      <c r="T328" s="77">
        <v>673</v>
      </c>
      <c r="U328" s="77">
        <v>0.25800000000000001</v>
      </c>
      <c r="V328" s="77">
        <v>1.39</v>
      </c>
      <c r="W328" s="77">
        <v>5</v>
      </c>
      <c r="X328" s="77">
        <v>3</v>
      </c>
      <c r="Y328" s="77">
        <v>0</v>
      </c>
      <c r="Z328" s="77">
        <v>11</v>
      </c>
      <c r="AA328" s="77">
        <v>187</v>
      </c>
      <c r="AB328" s="77">
        <v>130</v>
      </c>
      <c r="AC328" s="77">
        <v>15</v>
      </c>
      <c r="AD328" s="77">
        <v>1</v>
      </c>
      <c r="AE328" s="77">
        <v>22</v>
      </c>
      <c r="AF328" s="77">
        <v>6</v>
      </c>
      <c r="AG328" s="77">
        <v>0</v>
      </c>
      <c r="AH328" s="77">
        <v>2665</v>
      </c>
      <c r="AI328" s="77">
        <v>0.57099999999999995</v>
      </c>
      <c r="AJ328" s="77">
        <v>1.44</v>
      </c>
      <c r="AK328" s="77">
        <v>0.33200000000000002</v>
      </c>
      <c r="AL328" s="77">
        <v>0.441</v>
      </c>
      <c r="AM328" s="77">
        <v>0.77200000000000002</v>
      </c>
      <c r="AN328" s="77">
        <v>7.75</v>
      </c>
      <c r="AO328" s="77">
        <v>3.64</v>
      </c>
      <c r="AP328" s="77">
        <v>8.9</v>
      </c>
      <c r="AQ328" s="77">
        <v>2.13</v>
      </c>
      <c r="AR328" s="77">
        <v>17.12</v>
      </c>
    </row>
    <row r="329" spans="1:44" ht="12.75" customHeight="1" x14ac:dyDescent="0.2">
      <c r="A329" s="42" t="s">
        <v>651</v>
      </c>
      <c r="B329" s="77" t="s">
        <v>259</v>
      </c>
      <c r="C329" s="77">
        <v>1</v>
      </c>
      <c r="D329" s="77">
        <v>1</v>
      </c>
      <c r="E329" s="77">
        <v>3.11</v>
      </c>
      <c r="F329" s="77">
        <v>65</v>
      </c>
      <c r="G329" s="77">
        <v>0</v>
      </c>
      <c r="H329" s="77">
        <v>0</v>
      </c>
      <c r="I329" s="77">
        <v>0</v>
      </c>
      <c r="J329" s="77">
        <v>0</v>
      </c>
      <c r="K329" s="77">
        <v>2</v>
      </c>
      <c r="L329" s="77">
        <v>37.200000000000003</v>
      </c>
      <c r="M329" s="77">
        <v>31</v>
      </c>
      <c r="N329" s="77">
        <v>14</v>
      </c>
      <c r="O329" s="77">
        <v>13</v>
      </c>
      <c r="P329" s="77">
        <v>2</v>
      </c>
      <c r="Q329" s="77">
        <v>19</v>
      </c>
      <c r="R329" s="77">
        <v>6</v>
      </c>
      <c r="S329" s="77">
        <v>22</v>
      </c>
      <c r="T329" s="77">
        <v>167</v>
      </c>
      <c r="U329" s="77">
        <v>0.22</v>
      </c>
      <c r="V329" s="77">
        <v>1.33</v>
      </c>
      <c r="W329" s="77">
        <v>2</v>
      </c>
      <c r="X329" s="77">
        <v>14</v>
      </c>
      <c r="Y329" s="77">
        <v>12</v>
      </c>
      <c r="Z329" s="77">
        <v>2</v>
      </c>
      <c r="AA329" s="77">
        <v>67</v>
      </c>
      <c r="AB329" s="77">
        <v>26</v>
      </c>
      <c r="AC329" s="77">
        <v>1</v>
      </c>
      <c r="AD329" s="77">
        <v>0</v>
      </c>
      <c r="AE329" s="77">
        <v>1</v>
      </c>
      <c r="AF329" s="77">
        <v>0</v>
      </c>
      <c r="AG329" s="77">
        <v>0</v>
      </c>
      <c r="AH329" s="77">
        <v>599</v>
      </c>
      <c r="AI329" s="77">
        <v>0.5</v>
      </c>
      <c r="AJ329" s="77">
        <v>2.58</v>
      </c>
      <c r="AK329" s="77">
        <v>0.317</v>
      </c>
      <c r="AL329" s="77">
        <v>0.312</v>
      </c>
      <c r="AM329" s="77">
        <v>0.629</v>
      </c>
      <c r="AN329" s="77">
        <v>5.26</v>
      </c>
      <c r="AO329" s="77">
        <v>4.54</v>
      </c>
      <c r="AP329" s="77">
        <v>7.41</v>
      </c>
      <c r="AQ329" s="77">
        <v>1.1599999999999999</v>
      </c>
      <c r="AR329" s="77">
        <v>15.9</v>
      </c>
    </row>
    <row r="330" spans="1:44" ht="12.75" customHeight="1" x14ac:dyDescent="0.2">
      <c r="A330" s="42" t="s">
        <v>653</v>
      </c>
      <c r="B330" s="77" t="s">
        <v>259</v>
      </c>
      <c r="C330" s="77">
        <v>7</v>
      </c>
      <c r="D330" s="77">
        <v>1</v>
      </c>
      <c r="E330" s="77">
        <v>2.58</v>
      </c>
      <c r="F330" s="77">
        <v>71</v>
      </c>
      <c r="G330" s="77">
        <v>0</v>
      </c>
      <c r="H330" s="77">
        <v>0</v>
      </c>
      <c r="I330" s="77">
        <v>0</v>
      </c>
      <c r="J330" s="77">
        <v>2</v>
      </c>
      <c r="K330" s="77">
        <v>5</v>
      </c>
      <c r="L330" s="77">
        <v>66.099999999999994</v>
      </c>
      <c r="M330" s="77">
        <v>45</v>
      </c>
      <c r="N330" s="77">
        <v>19</v>
      </c>
      <c r="O330" s="77">
        <v>19</v>
      </c>
      <c r="P330" s="77">
        <v>5</v>
      </c>
      <c r="Q330" s="77">
        <v>18</v>
      </c>
      <c r="R330" s="77">
        <v>3</v>
      </c>
      <c r="S330" s="77">
        <v>51</v>
      </c>
      <c r="T330" s="77">
        <v>249</v>
      </c>
      <c r="U330" s="77">
        <v>0.20100000000000001</v>
      </c>
      <c r="V330" s="77">
        <v>0.95</v>
      </c>
      <c r="W330" s="77">
        <v>1</v>
      </c>
      <c r="X330" s="77">
        <v>13</v>
      </c>
      <c r="Y330" s="77">
        <v>17</v>
      </c>
      <c r="Z330" s="77">
        <v>12</v>
      </c>
      <c r="AA330" s="77">
        <v>83</v>
      </c>
      <c r="AB330" s="77">
        <v>51</v>
      </c>
      <c r="AC330" s="77">
        <v>5</v>
      </c>
      <c r="AD330" s="77">
        <v>1</v>
      </c>
      <c r="AE330" s="77">
        <v>3</v>
      </c>
      <c r="AF330" s="77">
        <v>3</v>
      </c>
      <c r="AG330" s="77">
        <v>1</v>
      </c>
      <c r="AH330" s="77">
        <v>927</v>
      </c>
      <c r="AI330" s="77">
        <v>0.875</v>
      </c>
      <c r="AJ330" s="77">
        <v>1.63</v>
      </c>
      <c r="AK330" s="77">
        <v>0.26200000000000001</v>
      </c>
      <c r="AL330" s="77">
        <v>0.33900000000000002</v>
      </c>
      <c r="AM330" s="77">
        <v>0.60199999999999998</v>
      </c>
      <c r="AN330" s="77">
        <v>6.92</v>
      </c>
      <c r="AO330" s="77">
        <v>2.44</v>
      </c>
      <c r="AP330" s="77">
        <v>6.11</v>
      </c>
      <c r="AQ330" s="77">
        <v>2.83</v>
      </c>
      <c r="AR330" s="77">
        <v>13.97</v>
      </c>
    </row>
    <row r="331" spans="1:44" ht="12.75" customHeight="1" x14ac:dyDescent="0.2">
      <c r="A331" s="42" t="s">
        <v>723</v>
      </c>
      <c r="B331" s="77" t="s">
        <v>259</v>
      </c>
      <c r="C331" s="77">
        <v>6</v>
      </c>
      <c r="D331" s="77">
        <v>4</v>
      </c>
      <c r="E331" s="77">
        <v>2.17</v>
      </c>
      <c r="F331" s="77">
        <v>12</v>
      </c>
      <c r="G331" s="77">
        <v>12</v>
      </c>
      <c r="H331" s="77">
        <v>0</v>
      </c>
      <c r="I331" s="77">
        <v>0</v>
      </c>
      <c r="J331" s="77">
        <v>0</v>
      </c>
      <c r="K331" s="77">
        <v>0</v>
      </c>
      <c r="L331" s="77">
        <v>78.2</v>
      </c>
      <c r="M331" s="77">
        <v>65</v>
      </c>
      <c r="N331" s="77">
        <v>24</v>
      </c>
      <c r="O331" s="77">
        <v>19</v>
      </c>
      <c r="P331" s="77">
        <v>3</v>
      </c>
      <c r="Q331" s="77">
        <v>17</v>
      </c>
      <c r="R331" s="77">
        <v>1</v>
      </c>
      <c r="S331" s="77">
        <v>58</v>
      </c>
      <c r="T331" s="77">
        <v>314</v>
      </c>
      <c r="U331" s="77">
        <v>0.23100000000000001</v>
      </c>
      <c r="V331" s="77">
        <v>1.04</v>
      </c>
      <c r="W331" s="77">
        <v>6</v>
      </c>
      <c r="X331" s="77">
        <v>0</v>
      </c>
      <c r="Y331" s="77">
        <v>0</v>
      </c>
      <c r="Z331" s="77">
        <v>11</v>
      </c>
      <c r="AA331" s="77">
        <v>77</v>
      </c>
      <c r="AB331" s="77">
        <v>91</v>
      </c>
      <c r="AC331" s="77">
        <v>3</v>
      </c>
      <c r="AD331" s="77">
        <v>1</v>
      </c>
      <c r="AE331" s="77">
        <v>1</v>
      </c>
      <c r="AF331" s="77">
        <v>3</v>
      </c>
      <c r="AG331" s="77">
        <v>1</v>
      </c>
      <c r="AH331" s="77">
        <v>1162</v>
      </c>
      <c r="AI331" s="77">
        <v>0.6</v>
      </c>
      <c r="AJ331" s="77">
        <v>0.85</v>
      </c>
      <c r="AK331" s="77">
        <v>0.28399999999999997</v>
      </c>
      <c r="AL331" s="77">
        <v>0.33800000000000002</v>
      </c>
      <c r="AM331" s="77">
        <v>0.622</v>
      </c>
      <c r="AN331" s="77">
        <v>6.64</v>
      </c>
      <c r="AO331" s="77">
        <v>1.94</v>
      </c>
      <c r="AP331" s="77">
        <v>7.44</v>
      </c>
      <c r="AQ331" s="77">
        <v>3.41</v>
      </c>
      <c r="AR331" s="77">
        <v>14.77</v>
      </c>
    </row>
    <row r="332" spans="1:44" ht="12.75" customHeight="1" x14ac:dyDescent="0.2">
      <c r="A332" s="42" t="s">
        <v>657</v>
      </c>
      <c r="B332" s="77" t="s">
        <v>259</v>
      </c>
      <c r="C332" s="77">
        <v>5</v>
      </c>
      <c r="D332" s="77">
        <v>5</v>
      </c>
      <c r="E332" s="77">
        <v>3.69</v>
      </c>
      <c r="F332" s="77">
        <v>39</v>
      </c>
      <c r="G332" s="77">
        <v>12</v>
      </c>
      <c r="H332" s="77">
        <v>1</v>
      </c>
      <c r="I332" s="77">
        <v>0</v>
      </c>
      <c r="J332" s="77">
        <v>0</v>
      </c>
      <c r="K332" s="77">
        <v>0</v>
      </c>
      <c r="L332" s="77">
        <v>117</v>
      </c>
      <c r="M332" s="77">
        <v>97</v>
      </c>
      <c r="N332" s="77">
        <v>51</v>
      </c>
      <c r="O332" s="77">
        <v>48</v>
      </c>
      <c r="P332" s="77">
        <v>12</v>
      </c>
      <c r="Q332" s="77">
        <v>22</v>
      </c>
      <c r="R332" s="77">
        <v>5</v>
      </c>
      <c r="S332" s="77">
        <v>133</v>
      </c>
      <c r="T332" s="77">
        <v>461</v>
      </c>
      <c r="U332" s="77">
        <v>0.223</v>
      </c>
      <c r="V332" s="77">
        <v>1.02</v>
      </c>
      <c r="W332" s="77">
        <v>1</v>
      </c>
      <c r="X332" s="77">
        <v>14</v>
      </c>
      <c r="Y332" s="77">
        <v>0</v>
      </c>
      <c r="Z332" s="77">
        <v>7</v>
      </c>
      <c r="AA332" s="77">
        <v>81</v>
      </c>
      <c r="AB332" s="77">
        <v>127</v>
      </c>
      <c r="AC332" s="77">
        <v>0</v>
      </c>
      <c r="AD332" s="77">
        <v>0</v>
      </c>
      <c r="AE332" s="77">
        <v>15</v>
      </c>
      <c r="AF332" s="77">
        <v>4</v>
      </c>
      <c r="AG332" s="77">
        <v>0</v>
      </c>
      <c r="AH332" s="77">
        <v>1678</v>
      </c>
      <c r="AI332" s="77">
        <v>0.5</v>
      </c>
      <c r="AJ332" s="77">
        <v>0.64</v>
      </c>
      <c r="AK332" s="77">
        <v>0.26</v>
      </c>
      <c r="AL332" s="77">
        <v>0.375</v>
      </c>
      <c r="AM332" s="77">
        <v>0.63500000000000001</v>
      </c>
      <c r="AN332" s="77">
        <v>10.23</v>
      </c>
      <c r="AO332" s="77">
        <v>1.69</v>
      </c>
      <c r="AP332" s="77">
        <v>7.46</v>
      </c>
      <c r="AQ332" s="77">
        <v>6.05</v>
      </c>
      <c r="AR332" s="77">
        <v>14.34</v>
      </c>
    </row>
    <row r="333" spans="1:44" ht="12.75" customHeight="1" x14ac:dyDescent="0.2">
      <c r="A333" s="42" t="s">
        <v>654</v>
      </c>
      <c r="B333" s="77" t="s">
        <v>259</v>
      </c>
      <c r="C333" s="77">
        <v>6</v>
      </c>
      <c r="D333" s="77">
        <v>4</v>
      </c>
      <c r="E333" s="77">
        <v>3.72</v>
      </c>
      <c r="F333" s="77">
        <v>64</v>
      </c>
      <c r="G333" s="77">
        <v>0</v>
      </c>
      <c r="H333" s="77">
        <v>0</v>
      </c>
      <c r="I333" s="77">
        <v>0</v>
      </c>
      <c r="J333" s="77">
        <v>23</v>
      </c>
      <c r="K333" s="77">
        <v>28</v>
      </c>
      <c r="L333" s="77">
        <v>58</v>
      </c>
      <c r="M333" s="77">
        <v>43</v>
      </c>
      <c r="N333" s="77">
        <v>24</v>
      </c>
      <c r="O333" s="77">
        <v>24</v>
      </c>
      <c r="P333" s="77">
        <v>9</v>
      </c>
      <c r="Q333" s="77">
        <v>12</v>
      </c>
      <c r="R333" s="77">
        <v>2</v>
      </c>
      <c r="S333" s="77">
        <v>59</v>
      </c>
      <c r="T333" s="77">
        <v>230</v>
      </c>
      <c r="U333" s="77">
        <v>0.20300000000000001</v>
      </c>
      <c r="V333" s="77">
        <v>0.95</v>
      </c>
      <c r="W333" s="77">
        <v>4</v>
      </c>
      <c r="X333" s="77">
        <v>35</v>
      </c>
      <c r="Y333" s="77">
        <v>11</v>
      </c>
      <c r="Z333" s="77">
        <v>3</v>
      </c>
      <c r="AA333" s="77">
        <v>47</v>
      </c>
      <c r="AB333" s="77">
        <v>65</v>
      </c>
      <c r="AC333" s="77">
        <v>2</v>
      </c>
      <c r="AD333" s="77">
        <v>0</v>
      </c>
      <c r="AE333" s="77">
        <v>2</v>
      </c>
      <c r="AF333" s="77">
        <v>1</v>
      </c>
      <c r="AG333" s="77">
        <v>0</v>
      </c>
      <c r="AH333" s="77">
        <v>866</v>
      </c>
      <c r="AI333" s="77">
        <v>0.6</v>
      </c>
      <c r="AJ333" s="77">
        <v>0.72</v>
      </c>
      <c r="AK333" s="77">
        <v>0.25900000000000001</v>
      </c>
      <c r="AL333" s="77">
        <v>0.36299999999999999</v>
      </c>
      <c r="AM333" s="77">
        <v>0.622</v>
      </c>
      <c r="AN333" s="77">
        <v>9.16</v>
      </c>
      <c r="AO333" s="77">
        <v>1.86</v>
      </c>
      <c r="AP333" s="77">
        <v>6.67</v>
      </c>
      <c r="AQ333" s="77">
        <v>4.92</v>
      </c>
      <c r="AR333" s="77">
        <v>14.93</v>
      </c>
    </row>
    <row r="334" spans="1:44" ht="12.75" customHeight="1" x14ac:dyDescent="0.2">
      <c r="A334" t="s">
        <v>1162</v>
      </c>
      <c r="B334" s="77" t="s">
        <v>259</v>
      </c>
      <c r="C334" s="77">
        <v>1</v>
      </c>
      <c r="D334" s="77">
        <v>0</v>
      </c>
      <c r="E334" s="77">
        <v>0</v>
      </c>
      <c r="F334" s="77">
        <v>9</v>
      </c>
      <c r="G334" s="77">
        <v>0</v>
      </c>
      <c r="H334" s="77">
        <v>0</v>
      </c>
      <c r="I334" s="77">
        <v>0</v>
      </c>
      <c r="J334" s="77">
        <v>1</v>
      </c>
      <c r="K334" s="77">
        <v>1</v>
      </c>
      <c r="L334" s="77">
        <v>7</v>
      </c>
      <c r="M334" s="77">
        <v>5</v>
      </c>
      <c r="N334" s="77">
        <v>0</v>
      </c>
      <c r="O334" s="77">
        <v>0</v>
      </c>
      <c r="P334" s="77">
        <v>0</v>
      </c>
      <c r="Q334" s="77">
        <v>0</v>
      </c>
      <c r="R334" s="77">
        <v>0</v>
      </c>
      <c r="S334" s="77">
        <v>9</v>
      </c>
      <c r="T334" s="77">
        <v>25</v>
      </c>
      <c r="U334" s="77">
        <v>0.2</v>
      </c>
      <c r="V334" s="77">
        <v>0.71</v>
      </c>
      <c r="W334" s="77">
        <v>0</v>
      </c>
      <c r="X334" s="77">
        <v>5</v>
      </c>
      <c r="Y334" s="77">
        <v>1</v>
      </c>
      <c r="Z334" s="77">
        <v>0</v>
      </c>
      <c r="AA334" s="77">
        <v>7</v>
      </c>
      <c r="AB334" s="77">
        <v>4</v>
      </c>
      <c r="AC334" s="77">
        <v>0</v>
      </c>
      <c r="AD334" s="77">
        <v>0</v>
      </c>
      <c r="AE334" s="77">
        <v>0</v>
      </c>
      <c r="AF334" s="77">
        <v>1</v>
      </c>
      <c r="AG334" s="77">
        <v>0</v>
      </c>
      <c r="AH334" s="77">
        <v>95</v>
      </c>
      <c r="AI334" s="77">
        <v>1</v>
      </c>
      <c r="AJ334" s="77">
        <v>1.75</v>
      </c>
      <c r="AK334" s="77">
        <v>0.2</v>
      </c>
      <c r="AL334" s="77">
        <v>0.24</v>
      </c>
      <c r="AM334" s="77">
        <v>0.44</v>
      </c>
      <c r="AN334" s="77">
        <v>11.57</v>
      </c>
      <c r="AO334" s="77">
        <v>0</v>
      </c>
      <c r="AP334" s="77">
        <v>6.43</v>
      </c>
      <c r="AQ334" s="77" t="s">
        <v>342</v>
      </c>
      <c r="AR334" s="77">
        <v>13.57</v>
      </c>
    </row>
    <row r="335" spans="1:44" ht="12.75" customHeight="1" x14ac:dyDescent="0.2">
      <c r="A335" s="42" t="s">
        <v>662</v>
      </c>
      <c r="B335" s="77" t="s">
        <v>259</v>
      </c>
      <c r="C335" s="77">
        <v>8</v>
      </c>
      <c r="D335" s="77">
        <v>13</v>
      </c>
      <c r="E335" s="77">
        <v>4</v>
      </c>
      <c r="F335" s="77">
        <v>32</v>
      </c>
      <c r="G335" s="77">
        <v>32</v>
      </c>
      <c r="H335" s="77">
        <v>1</v>
      </c>
      <c r="I335" s="77">
        <v>0</v>
      </c>
      <c r="J335" s="77">
        <v>0</v>
      </c>
      <c r="K335" s="77">
        <v>0</v>
      </c>
      <c r="L335" s="77">
        <v>184.2</v>
      </c>
      <c r="M335" s="77">
        <v>178</v>
      </c>
      <c r="N335" s="77">
        <v>86</v>
      </c>
      <c r="O335" s="77">
        <v>82</v>
      </c>
      <c r="P335" s="77">
        <v>18</v>
      </c>
      <c r="Q335" s="77">
        <v>58</v>
      </c>
      <c r="R335" s="77">
        <v>2</v>
      </c>
      <c r="S335" s="77">
        <v>151</v>
      </c>
      <c r="T335" s="77">
        <v>780</v>
      </c>
      <c r="U335" s="77">
        <v>0.254</v>
      </c>
      <c r="V335" s="77">
        <v>1.28</v>
      </c>
      <c r="W335" s="77">
        <v>9</v>
      </c>
      <c r="X335" s="77">
        <v>0</v>
      </c>
      <c r="Y335" s="77">
        <v>0</v>
      </c>
      <c r="Z335" s="77">
        <v>15</v>
      </c>
      <c r="AA335" s="77">
        <v>184</v>
      </c>
      <c r="AB335" s="77">
        <v>200</v>
      </c>
      <c r="AC335" s="77">
        <v>2</v>
      </c>
      <c r="AD335" s="77">
        <v>0</v>
      </c>
      <c r="AE335" s="77">
        <v>12</v>
      </c>
      <c r="AF335" s="77">
        <v>6</v>
      </c>
      <c r="AG335" s="77">
        <v>1</v>
      </c>
      <c r="AH335" s="77">
        <v>3058</v>
      </c>
      <c r="AI335" s="77">
        <v>0.38100000000000001</v>
      </c>
      <c r="AJ335" s="77">
        <v>0.92</v>
      </c>
      <c r="AK335" s="77">
        <v>0.318</v>
      </c>
      <c r="AL335" s="77">
        <v>0.41099999999999998</v>
      </c>
      <c r="AM335" s="77">
        <v>0.73</v>
      </c>
      <c r="AN335" s="77">
        <v>7.36</v>
      </c>
      <c r="AO335" s="77">
        <v>2.83</v>
      </c>
      <c r="AP335" s="77">
        <v>8.68</v>
      </c>
      <c r="AQ335" s="77">
        <v>2.6</v>
      </c>
      <c r="AR335" s="77">
        <v>16.559999999999999</v>
      </c>
    </row>
    <row r="336" spans="1:44" ht="12.75" customHeight="1" x14ac:dyDescent="0.2">
      <c r="A336" s="96"/>
      <c r="B336" s="77"/>
      <c r="C336" s="77"/>
      <c r="D336" s="77"/>
      <c r="E336" s="98"/>
      <c r="F336" s="77"/>
      <c r="G336" s="77"/>
      <c r="H336" s="77"/>
      <c r="I336" s="77"/>
      <c r="J336" s="77"/>
      <c r="K336" s="98"/>
      <c r="L336" s="98"/>
      <c r="M336" s="77"/>
      <c r="N336" s="77"/>
      <c r="O336" s="77"/>
      <c r="P336" s="77"/>
      <c r="Q336" s="77"/>
      <c r="R336" s="77"/>
      <c r="S336" s="77"/>
      <c r="T336" s="77"/>
      <c r="U336" s="101"/>
      <c r="V336" s="98"/>
      <c r="W336" s="77"/>
      <c r="X336" s="77"/>
      <c r="Y336" s="77"/>
      <c r="Z336" s="77"/>
      <c r="AA336" s="77"/>
      <c r="AB336" s="77"/>
      <c r="AC336" s="77"/>
      <c r="AD336" s="77"/>
      <c r="AE336" s="77"/>
      <c r="AF336" s="77"/>
      <c r="AG336" s="77"/>
      <c r="AH336" s="101"/>
      <c r="AI336" s="101"/>
      <c r="AJ336" s="101"/>
      <c r="AK336" s="101"/>
      <c r="AL336" s="101"/>
      <c r="AM336" s="101"/>
      <c r="AN336" s="98"/>
      <c r="AO336" s="98"/>
      <c r="AP336" s="98"/>
      <c r="AQ336" s="98"/>
    </row>
    <row r="337" spans="1:44" ht="12.75" customHeight="1" x14ac:dyDescent="0.2">
      <c r="A337" s="95" t="s">
        <v>151</v>
      </c>
      <c r="B337" s="76" t="s">
        <v>245</v>
      </c>
      <c r="C337" s="76" t="s">
        <v>301</v>
      </c>
      <c r="D337" s="76" t="s">
        <v>302</v>
      </c>
      <c r="E337" s="97" t="s">
        <v>152</v>
      </c>
      <c r="F337" s="76" t="s">
        <v>303</v>
      </c>
      <c r="G337" s="76" t="s">
        <v>304</v>
      </c>
      <c r="H337" s="76" t="s">
        <v>316</v>
      </c>
      <c r="I337" s="76" t="s">
        <v>317</v>
      </c>
      <c r="J337" s="76" t="s">
        <v>305</v>
      </c>
      <c r="K337" s="97" t="s">
        <v>306</v>
      </c>
      <c r="L337" s="97" t="s">
        <v>307</v>
      </c>
      <c r="M337" s="76" t="s">
        <v>308</v>
      </c>
      <c r="N337" s="76" t="s">
        <v>309</v>
      </c>
      <c r="O337" s="76" t="s">
        <v>310</v>
      </c>
      <c r="P337" s="76" t="s">
        <v>311</v>
      </c>
      <c r="Q337" s="76" t="s">
        <v>312</v>
      </c>
      <c r="R337" s="76" t="s">
        <v>319</v>
      </c>
      <c r="S337" s="76" t="s">
        <v>313</v>
      </c>
      <c r="T337" s="76" t="s">
        <v>330</v>
      </c>
      <c r="U337" s="100" t="s">
        <v>314</v>
      </c>
      <c r="V337" s="97" t="s">
        <v>315</v>
      </c>
      <c r="W337" s="76" t="s">
        <v>318</v>
      </c>
      <c r="X337" s="76" t="s">
        <v>320</v>
      </c>
      <c r="Y337" s="76" t="s">
        <v>321</v>
      </c>
      <c r="Z337" s="76" t="s">
        <v>322</v>
      </c>
      <c r="AA337" s="76" t="s">
        <v>323</v>
      </c>
      <c r="AB337" s="76" t="s">
        <v>324</v>
      </c>
      <c r="AC337" s="76" t="s">
        <v>325</v>
      </c>
      <c r="AD337" s="76" t="s">
        <v>326</v>
      </c>
      <c r="AE337" s="76" t="s">
        <v>327</v>
      </c>
      <c r="AF337" s="76" t="s">
        <v>328</v>
      </c>
      <c r="AG337" s="76" t="s">
        <v>329</v>
      </c>
      <c r="AH337" s="100" t="s">
        <v>331</v>
      </c>
      <c r="AI337" s="100" t="s">
        <v>332</v>
      </c>
      <c r="AJ337" s="100" t="s">
        <v>333</v>
      </c>
      <c r="AK337" s="100" t="s">
        <v>334</v>
      </c>
      <c r="AL337" s="100" t="s">
        <v>335</v>
      </c>
      <c r="AM337" s="100" t="s">
        <v>336</v>
      </c>
      <c r="AN337" s="97" t="s">
        <v>337</v>
      </c>
      <c r="AO337" s="97" t="s">
        <v>338</v>
      </c>
      <c r="AP337" s="97" t="s">
        <v>339</v>
      </c>
      <c r="AQ337" s="97" t="s">
        <v>340</v>
      </c>
      <c r="AR337" s="18" t="s">
        <v>341</v>
      </c>
    </row>
    <row r="338" spans="1:44" ht="12.75" customHeight="1" x14ac:dyDescent="0.2">
      <c r="A338" t="s">
        <v>678</v>
      </c>
      <c r="B338" s="77" t="s">
        <v>260</v>
      </c>
      <c r="C338" s="77">
        <v>0</v>
      </c>
      <c r="D338" s="77">
        <v>0</v>
      </c>
      <c r="E338" s="77">
        <v>27</v>
      </c>
      <c r="F338" s="77">
        <v>2</v>
      </c>
      <c r="G338" s="77">
        <v>0</v>
      </c>
      <c r="H338" s="77">
        <v>0</v>
      </c>
      <c r="I338" s="77">
        <v>0</v>
      </c>
      <c r="J338" s="77">
        <v>0</v>
      </c>
      <c r="K338" s="77">
        <v>0</v>
      </c>
      <c r="L338" s="77">
        <v>2</v>
      </c>
      <c r="M338" s="77">
        <v>6</v>
      </c>
      <c r="N338" s="77">
        <v>6</v>
      </c>
      <c r="O338" s="77">
        <v>6</v>
      </c>
      <c r="P338" s="77">
        <v>0</v>
      </c>
      <c r="Q338" s="77">
        <v>1</v>
      </c>
      <c r="R338" s="77">
        <v>0</v>
      </c>
      <c r="S338" s="77">
        <v>2</v>
      </c>
      <c r="T338" s="77">
        <v>14</v>
      </c>
      <c r="U338" s="77">
        <v>0.5</v>
      </c>
      <c r="V338" s="77">
        <v>3.5</v>
      </c>
      <c r="W338" s="77">
        <v>1</v>
      </c>
      <c r="X338" s="77">
        <v>1</v>
      </c>
      <c r="Y338" s="77">
        <v>0</v>
      </c>
      <c r="Z338" s="77">
        <v>0</v>
      </c>
      <c r="AA338" s="77">
        <v>3</v>
      </c>
      <c r="AB338" s="77">
        <v>1</v>
      </c>
      <c r="AC338" s="77">
        <v>0</v>
      </c>
      <c r="AD338" s="77">
        <v>0</v>
      </c>
      <c r="AE338" s="77">
        <v>0</v>
      </c>
      <c r="AF338" s="77">
        <v>0</v>
      </c>
      <c r="AG338" s="77">
        <v>0</v>
      </c>
      <c r="AH338" s="77">
        <v>54</v>
      </c>
      <c r="AI338" s="77" t="s">
        <v>342</v>
      </c>
      <c r="AJ338" s="77">
        <v>3</v>
      </c>
      <c r="AK338" s="77">
        <v>0.57099999999999995</v>
      </c>
      <c r="AL338" s="77">
        <v>0.75</v>
      </c>
      <c r="AM338" s="77">
        <v>1.321</v>
      </c>
      <c r="AN338" s="77">
        <v>9</v>
      </c>
      <c r="AO338" s="77">
        <v>4.5</v>
      </c>
      <c r="AP338" s="77">
        <v>27</v>
      </c>
      <c r="AQ338" s="77">
        <v>2</v>
      </c>
      <c r="AR338" s="77">
        <v>27</v>
      </c>
    </row>
    <row r="339" spans="1:44" ht="12.75" customHeight="1" x14ac:dyDescent="0.2">
      <c r="A339" s="42" t="s">
        <v>668</v>
      </c>
      <c r="B339" s="77" t="s">
        <v>260</v>
      </c>
      <c r="C339" s="77">
        <v>2</v>
      </c>
      <c r="D339" s="77">
        <v>2</v>
      </c>
      <c r="E339" s="77">
        <v>4.5</v>
      </c>
      <c r="F339" s="77">
        <v>61</v>
      </c>
      <c r="G339" s="77">
        <v>0</v>
      </c>
      <c r="H339" s="77">
        <v>0</v>
      </c>
      <c r="I339" s="77">
        <v>0</v>
      </c>
      <c r="J339" s="77">
        <v>0</v>
      </c>
      <c r="K339" s="77">
        <v>0</v>
      </c>
      <c r="L339" s="77">
        <v>36</v>
      </c>
      <c r="M339" s="77">
        <v>27</v>
      </c>
      <c r="N339" s="77">
        <v>18</v>
      </c>
      <c r="O339" s="77">
        <v>18</v>
      </c>
      <c r="P339" s="77">
        <v>2</v>
      </c>
      <c r="Q339" s="77">
        <v>13</v>
      </c>
      <c r="R339" s="77">
        <v>2</v>
      </c>
      <c r="S339" s="77">
        <v>32</v>
      </c>
      <c r="T339" s="77">
        <v>148</v>
      </c>
      <c r="U339" s="77">
        <v>0.21299999999999999</v>
      </c>
      <c r="V339" s="77">
        <v>1.1100000000000001</v>
      </c>
      <c r="W339" s="77">
        <v>5</v>
      </c>
      <c r="X339" s="77">
        <v>6</v>
      </c>
      <c r="Y339" s="77">
        <v>10</v>
      </c>
      <c r="Z339" s="77">
        <v>6</v>
      </c>
      <c r="AA339" s="77">
        <v>46</v>
      </c>
      <c r="AB339" s="77">
        <v>25</v>
      </c>
      <c r="AC339" s="77">
        <v>0</v>
      </c>
      <c r="AD339" s="77">
        <v>0</v>
      </c>
      <c r="AE339" s="77">
        <v>3</v>
      </c>
      <c r="AF339" s="77">
        <v>1</v>
      </c>
      <c r="AG339" s="77">
        <v>0</v>
      </c>
      <c r="AH339" s="77">
        <v>589</v>
      </c>
      <c r="AI339" s="77">
        <v>0.5</v>
      </c>
      <c r="AJ339" s="77">
        <v>1.84</v>
      </c>
      <c r="AK339" s="77">
        <v>0.30599999999999999</v>
      </c>
      <c r="AL339" s="77">
        <v>0.28299999999999997</v>
      </c>
      <c r="AM339" s="77">
        <v>0.59</v>
      </c>
      <c r="AN339" s="77">
        <v>8</v>
      </c>
      <c r="AO339" s="77">
        <v>3.25</v>
      </c>
      <c r="AP339" s="77">
        <v>6.75</v>
      </c>
      <c r="AQ339" s="77">
        <v>2.46</v>
      </c>
      <c r="AR339" s="77">
        <v>16.36</v>
      </c>
    </row>
    <row r="340" spans="1:44" ht="12.75" customHeight="1" x14ac:dyDescent="0.2">
      <c r="A340" t="s">
        <v>1166</v>
      </c>
      <c r="B340" s="77" t="s">
        <v>260</v>
      </c>
      <c r="C340" s="77">
        <v>0</v>
      </c>
      <c r="D340" s="77">
        <v>0</v>
      </c>
      <c r="E340" s="77">
        <v>0</v>
      </c>
      <c r="F340" s="77">
        <v>1</v>
      </c>
      <c r="G340" s="77">
        <v>0</v>
      </c>
      <c r="H340" s="77">
        <v>0</v>
      </c>
      <c r="I340" s="77">
        <v>0</v>
      </c>
      <c r="J340" s="77">
        <v>0</v>
      </c>
      <c r="K340" s="77">
        <v>0</v>
      </c>
      <c r="L340" s="77">
        <v>0.1</v>
      </c>
      <c r="M340" s="77">
        <v>0</v>
      </c>
      <c r="N340" s="77">
        <v>0</v>
      </c>
      <c r="O340" s="77">
        <v>0</v>
      </c>
      <c r="P340" s="77">
        <v>0</v>
      </c>
      <c r="Q340" s="77">
        <v>0</v>
      </c>
      <c r="R340" s="77">
        <v>0</v>
      </c>
      <c r="S340" s="77">
        <v>0</v>
      </c>
      <c r="T340" s="77">
        <v>1</v>
      </c>
      <c r="U340" s="77">
        <v>0</v>
      </c>
      <c r="V340" s="77">
        <v>0</v>
      </c>
      <c r="W340" s="77">
        <v>0</v>
      </c>
      <c r="X340" s="77">
        <v>1</v>
      </c>
      <c r="Y340" s="77">
        <v>0</v>
      </c>
      <c r="Z340" s="77">
        <v>0</v>
      </c>
      <c r="AA340" s="77">
        <v>0</v>
      </c>
      <c r="AB340" s="77">
        <v>1</v>
      </c>
      <c r="AC340" s="77">
        <v>0</v>
      </c>
      <c r="AD340" s="77">
        <v>0</v>
      </c>
      <c r="AE340" s="77">
        <v>0</v>
      </c>
      <c r="AF340" s="77">
        <v>0</v>
      </c>
      <c r="AG340" s="77">
        <v>0</v>
      </c>
      <c r="AH340" s="77">
        <v>2</v>
      </c>
      <c r="AI340" s="77" t="s">
        <v>342</v>
      </c>
      <c r="AJ340" s="77">
        <v>0</v>
      </c>
      <c r="AK340" s="77">
        <v>0</v>
      </c>
      <c r="AL340" s="77">
        <v>0</v>
      </c>
      <c r="AM340" s="77">
        <v>0</v>
      </c>
      <c r="AN340" s="77">
        <v>0</v>
      </c>
      <c r="AO340" s="77">
        <v>0</v>
      </c>
      <c r="AP340" s="77">
        <v>0</v>
      </c>
      <c r="AQ340" s="77" t="s">
        <v>342</v>
      </c>
      <c r="AR340" s="77">
        <v>6</v>
      </c>
    </row>
    <row r="341" spans="1:44" ht="12.75" customHeight="1" x14ac:dyDescent="0.2">
      <c r="A341" t="s">
        <v>1169</v>
      </c>
      <c r="B341" s="77" t="s">
        <v>260</v>
      </c>
      <c r="C341" s="77">
        <v>0</v>
      </c>
      <c r="D341" s="77">
        <v>0</v>
      </c>
      <c r="E341" s="77">
        <v>4.66</v>
      </c>
      <c r="F341" s="77">
        <v>8</v>
      </c>
      <c r="G341" s="77">
        <v>0</v>
      </c>
      <c r="H341" s="77">
        <v>0</v>
      </c>
      <c r="I341" s="77">
        <v>0</v>
      </c>
      <c r="J341" s="77">
        <v>0</v>
      </c>
      <c r="K341" s="77">
        <v>0</v>
      </c>
      <c r="L341" s="77">
        <v>9.1999999999999993</v>
      </c>
      <c r="M341" s="77">
        <v>11</v>
      </c>
      <c r="N341" s="77">
        <v>6</v>
      </c>
      <c r="O341" s="77">
        <v>5</v>
      </c>
      <c r="P341" s="77">
        <v>0</v>
      </c>
      <c r="Q341" s="77">
        <v>1</v>
      </c>
      <c r="R341" s="77">
        <v>0</v>
      </c>
      <c r="S341" s="77">
        <v>3</v>
      </c>
      <c r="T341" s="77">
        <v>42</v>
      </c>
      <c r="U341" s="77">
        <v>0.28199999999999997</v>
      </c>
      <c r="V341" s="77">
        <v>1.24</v>
      </c>
      <c r="W341" s="77">
        <v>1</v>
      </c>
      <c r="X341" s="77">
        <v>6</v>
      </c>
      <c r="Y341" s="77">
        <v>0</v>
      </c>
      <c r="Z341" s="77">
        <v>1</v>
      </c>
      <c r="AA341" s="77">
        <v>12</v>
      </c>
      <c r="AB341" s="77">
        <v>14</v>
      </c>
      <c r="AC341" s="77">
        <v>0</v>
      </c>
      <c r="AD341" s="77">
        <v>0</v>
      </c>
      <c r="AE341" s="77">
        <v>0</v>
      </c>
      <c r="AF341" s="77">
        <v>0</v>
      </c>
      <c r="AG341" s="77">
        <v>0</v>
      </c>
      <c r="AH341" s="77">
        <v>159</v>
      </c>
      <c r="AI341" s="77" t="s">
        <v>342</v>
      </c>
      <c r="AJ341" s="77">
        <v>0.86</v>
      </c>
      <c r="AK341" s="77">
        <v>0.31</v>
      </c>
      <c r="AL341" s="77">
        <v>0.35899999999999999</v>
      </c>
      <c r="AM341" s="77">
        <v>0.66800000000000004</v>
      </c>
      <c r="AN341" s="77">
        <v>2.79</v>
      </c>
      <c r="AO341" s="77">
        <v>0.93</v>
      </c>
      <c r="AP341" s="77">
        <v>10.24</v>
      </c>
      <c r="AQ341" s="77">
        <v>3</v>
      </c>
      <c r="AR341" s="77">
        <v>16.45</v>
      </c>
    </row>
    <row r="342" spans="1:44" ht="12.75" customHeight="1" x14ac:dyDescent="0.2">
      <c r="A342" s="42" t="s">
        <v>667</v>
      </c>
      <c r="B342" s="77" t="s">
        <v>260</v>
      </c>
      <c r="C342" s="77">
        <v>2</v>
      </c>
      <c r="D342" s="77">
        <v>0</v>
      </c>
      <c r="E342" s="77">
        <v>2.61</v>
      </c>
      <c r="F342" s="77">
        <v>44</v>
      </c>
      <c r="G342" s="77">
        <v>0</v>
      </c>
      <c r="H342" s="77">
        <v>0</v>
      </c>
      <c r="I342" s="77">
        <v>0</v>
      </c>
      <c r="J342" s="77">
        <v>0</v>
      </c>
      <c r="K342" s="77">
        <v>0</v>
      </c>
      <c r="L342" s="77">
        <v>38</v>
      </c>
      <c r="M342" s="77">
        <v>34</v>
      </c>
      <c r="N342" s="77">
        <v>13</v>
      </c>
      <c r="O342" s="77">
        <v>11</v>
      </c>
      <c r="P342" s="77">
        <v>2</v>
      </c>
      <c r="Q342" s="77">
        <v>19</v>
      </c>
      <c r="R342" s="77">
        <v>0</v>
      </c>
      <c r="S342" s="77">
        <v>35</v>
      </c>
      <c r="T342" s="77">
        <v>169</v>
      </c>
      <c r="U342" s="77">
        <v>0.23599999999999999</v>
      </c>
      <c r="V342" s="77">
        <v>1.39</v>
      </c>
      <c r="W342" s="77">
        <v>4</v>
      </c>
      <c r="X342" s="77">
        <v>9</v>
      </c>
      <c r="Y342" s="77">
        <v>11</v>
      </c>
      <c r="Z342" s="77">
        <v>5</v>
      </c>
      <c r="AA342" s="77">
        <v>48</v>
      </c>
      <c r="AB342" s="77">
        <v>29</v>
      </c>
      <c r="AC342" s="77">
        <v>3</v>
      </c>
      <c r="AD342" s="77">
        <v>0</v>
      </c>
      <c r="AE342" s="77">
        <v>1</v>
      </c>
      <c r="AF342" s="77">
        <v>1</v>
      </c>
      <c r="AG342" s="77">
        <v>0</v>
      </c>
      <c r="AH342" s="77">
        <v>667</v>
      </c>
      <c r="AI342" s="77">
        <v>1</v>
      </c>
      <c r="AJ342" s="77">
        <v>1.66</v>
      </c>
      <c r="AK342" s="77">
        <v>0.33900000000000002</v>
      </c>
      <c r="AL342" s="77">
        <v>0.29899999999999999</v>
      </c>
      <c r="AM342" s="77">
        <v>0.63800000000000001</v>
      </c>
      <c r="AN342" s="77">
        <v>8.2899999999999991</v>
      </c>
      <c r="AO342" s="77">
        <v>4.5</v>
      </c>
      <c r="AP342" s="77">
        <v>8.0500000000000007</v>
      </c>
      <c r="AQ342" s="77">
        <v>1.84</v>
      </c>
      <c r="AR342" s="77">
        <v>17.55</v>
      </c>
    </row>
    <row r="343" spans="1:44" ht="12.75" customHeight="1" x14ac:dyDescent="0.2">
      <c r="A343" s="42" t="s">
        <v>676</v>
      </c>
      <c r="B343" s="77" t="s">
        <v>260</v>
      </c>
      <c r="C343" s="77">
        <v>3</v>
      </c>
      <c r="D343" s="77">
        <v>1</v>
      </c>
      <c r="E343" s="77">
        <v>4.12</v>
      </c>
      <c r="F343" s="77">
        <v>7</v>
      </c>
      <c r="G343" s="77">
        <v>7</v>
      </c>
      <c r="H343" s="77">
        <v>0</v>
      </c>
      <c r="I343" s="77">
        <v>0</v>
      </c>
      <c r="J343" s="77">
        <v>0</v>
      </c>
      <c r="K343" s="77">
        <v>0</v>
      </c>
      <c r="L343" s="77">
        <v>43.2</v>
      </c>
      <c r="M343" s="77">
        <v>39</v>
      </c>
      <c r="N343" s="77">
        <v>20</v>
      </c>
      <c r="O343" s="77">
        <v>20</v>
      </c>
      <c r="P343" s="77">
        <v>6</v>
      </c>
      <c r="Q343" s="77">
        <v>7</v>
      </c>
      <c r="R343" s="77">
        <v>0</v>
      </c>
      <c r="S343" s="77">
        <v>39</v>
      </c>
      <c r="T343" s="77">
        <v>177</v>
      </c>
      <c r="U343" s="77">
        <v>0.23400000000000001</v>
      </c>
      <c r="V343" s="77">
        <v>1.05</v>
      </c>
      <c r="W343" s="77">
        <v>3</v>
      </c>
      <c r="X343" s="77">
        <v>0</v>
      </c>
      <c r="Y343" s="77">
        <v>0</v>
      </c>
      <c r="Z343" s="77">
        <v>3</v>
      </c>
      <c r="AA343" s="77">
        <v>58</v>
      </c>
      <c r="AB343" s="77">
        <v>31</v>
      </c>
      <c r="AC343" s="77">
        <v>1</v>
      </c>
      <c r="AD343" s="77">
        <v>0</v>
      </c>
      <c r="AE343" s="77">
        <v>0</v>
      </c>
      <c r="AF343" s="77">
        <v>0</v>
      </c>
      <c r="AG343" s="77">
        <v>0</v>
      </c>
      <c r="AH343" s="77">
        <v>631</v>
      </c>
      <c r="AI343" s="77">
        <v>0.75</v>
      </c>
      <c r="AJ343" s="77">
        <v>1.87</v>
      </c>
      <c r="AK343" s="77">
        <v>0.27700000000000002</v>
      </c>
      <c r="AL343" s="77">
        <v>0.41899999999999998</v>
      </c>
      <c r="AM343" s="77">
        <v>0.69599999999999995</v>
      </c>
      <c r="AN343" s="77">
        <v>8.0399999999999991</v>
      </c>
      <c r="AO343" s="77">
        <v>1.44</v>
      </c>
      <c r="AP343" s="77">
        <v>8.0399999999999991</v>
      </c>
      <c r="AQ343" s="77">
        <v>5.57</v>
      </c>
      <c r="AR343" s="77">
        <v>14.45</v>
      </c>
    </row>
    <row r="344" spans="1:44" ht="12.75" customHeight="1" x14ac:dyDescent="0.2">
      <c r="A344" t="s">
        <v>1168</v>
      </c>
      <c r="B344" s="77" t="s">
        <v>260</v>
      </c>
      <c r="C344" s="77">
        <v>4</v>
      </c>
      <c r="D344" s="77">
        <v>2</v>
      </c>
      <c r="E344" s="77">
        <v>4.1500000000000004</v>
      </c>
      <c r="F344" s="77">
        <v>10</v>
      </c>
      <c r="G344" s="77">
        <v>5</v>
      </c>
      <c r="H344" s="77">
        <v>0</v>
      </c>
      <c r="I344" s="77">
        <v>0</v>
      </c>
      <c r="J344" s="77">
        <v>0</v>
      </c>
      <c r="K344" s="77">
        <v>0</v>
      </c>
      <c r="L344" s="77">
        <v>34.200000000000003</v>
      </c>
      <c r="M344" s="77">
        <v>32</v>
      </c>
      <c r="N344" s="77">
        <v>16</v>
      </c>
      <c r="O344" s="77">
        <v>16</v>
      </c>
      <c r="P344" s="77">
        <v>4</v>
      </c>
      <c r="Q344" s="77">
        <v>21</v>
      </c>
      <c r="R344" s="77">
        <v>1</v>
      </c>
      <c r="S344" s="77">
        <v>31</v>
      </c>
      <c r="T344" s="77">
        <v>156</v>
      </c>
      <c r="U344" s="77">
        <v>0.24099999999999999</v>
      </c>
      <c r="V344" s="77">
        <v>1.53</v>
      </c>
      <c r="W344" s="77">
        <v>1</v>
      </c>
      <c r="X344" s="77">
        <v>0</v>
      </c>
      <c r="Y344" s="77">
        <v>1</v>
      </c>
      <c r="Z344" s="77">
        <v>3</v>
      </c>
      <c r="AA344" s="77">
        <v>32</v>
      </c>
      <c r="AB344" s="77">
        <v>39</v>
      </c>
      <c r="AC344" s="77">
        <v>0</v>
      </c>
      <c r="AD344" s="77">
        <v>0</v>
      </c>
      <c r="AE344" s="77">
        <v>0</v>
      </c>
      <c r="AF344" s="77">
        <v>2</v>
      </c>
      <c r="AG344" s="77">
        <v>1</v>
      </c>
      <c r="AH344" s="77">
        <v>623</v>
      </c>
      <c r="AI344" s="77">
        <v>0.66700000000000004</v>
      </c>
      <c r="AJ344" s="77">
        <v>0.82</v>
      </c>
      <c r="AK344" s="77">
        <v>0.34599999999999997</v>
      </c>
      <c r="AL344" s="77">
        <v>0.39100000000000001</v>
      </c>
      <c r="AM344" s="77">
        <v>0.73699999999999999</v>
      </c>
      <c r="AN344" s="77">
        <v>8.0500000000000007</v>
      </c>
      <c r="AO344" s="77">
        <v>5.45</v>
      </c>
      <c r="AP344" s="77">
        <v>8.31</v>
      </c>
      <c r="AQ344" s="77">
        <v>1.48</v>
      </c>
      <c r="AR344" s="77">
        <v>17.97</v>
      </c>
    </row>
    <row r="345" spans="1:44" ht="12.75" customHeight="1" x14ac:dyDescent="0.2">
      <c r="A345" t="s">
        <v>1171</v>
      </c>
      <c r="B345" s="77" t="s">
        <v>260</v>
      </c>
      <c r="C345" s="77">
        <v>2</v>
      </c>
      <c r="D345" s="77">
        <v>1</v>
      </c>
      <c r="E345" s="77">
        <v>4.75</v>
      </c>
      <c r="F345" s="77">
        <v>19</v>
      </c>
      <c r="G345" s="77">
        <v>1</v>
      </c>
      <c r="H345" s="77">
        <v>0</v>
      </c>
      <c r="I345" s="77">
        <v>0</v>
      </c>
      <c r="J345" s="77">
        <v>0</v>
      </c>
      <c r="K345" s="77">
        <v>0</v>
      </c>
      <c r="L345" s="77">
        <v>36</v>
      </c>
      <c r="M345" s="77">
        <v>36</v>
      </c>
      <c r="N345" s="77">
        <v>19</v>
      </c>
      <c r="O345" s="77">
        <v>19</v>
      </c>
      <c r="P345" s="77">
        <v>5</v>
      </c>
      <c r="Q345" s="77">
        <v>5</v>
      </c>
      <c r="R345" s="77">
        <v>1</v>
      </c>
      <c r="S345" s="77">
        <v>17</v>
      </c>
      <c r="T345" s="77">
        <v>145</v>
      </c>
      <c r="U345" s="77">
        <v>0.25900000000000001</v>
      </c>
      <c r="V345" s="77">
        <v>1.1399999999999999</v>
      </c>
      <c r="W345" s="77">
        <v>1</v>
      </c>
      <c r="X345" s="77">
        <v>8</v>
      </c>
      <c r="Y345" s="77">
        <v>1</v>
      </c>
      <c r="Z345" s="77">
        <v>4</v>
      </c>
      <c r="AA345" s="77">
        <v>61</v>
      </c>
      <c r="AB345" s="77">
        <v>25</v>
      </c>
      <c r="AC345" s="77">
        <v>0</v>
      </c>
      <c r="AD345" s="77">
        <v>0</v>
      </c>
      <c r="AE345" s="77">
        <v>1</v>
      </c>
      <c r="AF345" s="77">
        <v>0</v>
      </c>
      <c r="AG345" s="77">
        <v>0</v>
      </c>
      <c r="AH345" s="77">
        <v>489</v>
      </c>
      <c r="AI345" s="77">
        <v>0.66700000000000004</v>
      </c>
      <c r="AJ345" s="77">
        <v>2.44</v>
      </c>
      <c r="AK345" s="77">
        <v>0.28999999999999998</v>
      </c>
      <c r="AL345" s="77">
        <v>0.41</v>
      </c>
      <c r="AM345" s="77">
        <v>0.7</v>
      </c>
      <c r="AN345" s="77">
        <v>4.25</v>
      </c>
      <c r="AO345" s="77">
        <v>1.25</v>
      </c>
      <c r="AP345" s="77">
        <v>9</v>
      </c>
      <c r="AQ345" s="77">
        <v>3.4</v>
      </c>
      <c r="AR345" s="77">
        <v>13.58</v>
      </c>
    </row>
    <row r="346" spans="1:44" ht="12.75" customHeight="1" x14ac:dyDescent="0.2">
      <c r="A346" t="s">
        <v>671</v>
      </c>
      <c r="B346" s="77" t="s">
        <v>260</v>
      </c>
      <c r="C346" s="77">
        <v>2</v>
      </c>
      <c r="D346" s="77">
        <v>2</v>
      </c>
      <c r="E346" s="77">
        <v>4.37</v>
      </c>
      <c r="F346" s="77">
        <v>7</v>
      </c>
      <c r="G346" s="77">
        <v>7</v>
      </c>
      <c r="H346" s="77">
        <v>0</v>
      </c>
      <c r="I346" s="77">
        <v>0</v>
      </c>
      <c r="J346" s="77">
        <v>0</v>
      </c>
      <c r="K346" s="77">
        <v>0</v>
      </c>
      <c r="L346" s="77">
        <v>35</v>
      </c>
      <c r="M346" s="77">
        <v>41</v>
      </c>
      <c r="N346" s="77">
        <v>19</v>
      </c>
      <c r="O346" s="77">
        <v>17</v>
      </c>
      <c r="P346" s="77">
        <v>3</v>
      </c>
      <c r="Q346" s="77">
        <v>10</v>
      </c>
      <c r="R346" s="77">
        <v>0</v>
      </c>
      <c r="S346" s="77">
        <v>25</v>
      </c>
      <c r="T346" s="77">
        <v>156</v>
      </c>
      <c r="U346" s="77">
        <v>0.29099999999999998</v>
      </c>
      <c r="V346" s="77">
        <v>1.46</v>
      </c>
      <c r="W346" s="77">
        <v>3</v>
      </c>
      <c r="X346" s="77">
        <v>0</v>
      </c>
      <c r="Y346" s="77">
        <v>0</v>
      </c>
      <c r="Z346" s="77">
        <v>6</v>
      </c>
      <c r="AA346" s="77">
        <v>50</v>
      </c>
      <c r="AB346" s="77">
        <v>27</v>
      </c>
      <c r="AC346" s="77">
        <v>3</v>
      </c>
      <c r="AD346" s="77">
        <v>0</v>
      </c>
      <c r="AE346" s="77">
        <v>4</v>
      </c>
      <c r="AF346" s="77">
        <v>1</v>
      </c>
      <c r="AG346" s="77">
        <v>0</v>
      </c>
      <c r="AH346" s="77">
        <v>602</v>
      </c>
      <c r="AI346" s="77">
        <v>0.5</v>
      </c>
      <c r="AJ346" s="77">
        <v>1.85</v>
      </c>
      <c r="AK346" s="77">
        <v>0.34799999999999998</v>
      </c>
      <c r="AL346" s="77">
        <v>0.42599999999999999</v>
      </c>
      <c r="AM346" s="77">
        <v>0.77400000000000002</v>
      </c>
      <c r="AN346" s="77">
        <v>6.43</v>
      </c>
      <c r="AO346" s="77">
        <v>2.57</v>
      </c>
      <c r="AP346" s="77">
        <v>10.54</v>
      </c>
      <c r="AQ346" s="77">
        <v>2.5</v>
      </c>
      <c r="AR346" s="77">
        <v>17.2</v>
      </c>
    </row>
    <row r="347" spans="1:44" ht="12.75" customHeight="1" x14ac:dyDescent="0.2">
      <c r="A347" s="42" t="s">
        <v>718</v>
      </c>
      <c r="B347" s="77" t="s">
        <v>260</v>
      </c>
      <c r="C347" s="77">
        <v>3</v>
      </c>
      <c r="D347" s="77">
        <v>3</v>
      </c>
      <c r="E347" s="77">
        <v>4.3</v>
      </c>
      <c r="F347" s="77">
        <v>10</v>
      </c>
      <c r="G347" s="77">
        <v>10</v>
      </c>
      <c r="H347" s="77">
        <v>0</v>
      </c>
      <c r="I347" s="77">
        <v>0</v>
      </c>
      <c r="J347" s="77">
        <v>0</v>
      </c>
      <c r="K347" s="77">
        <v>0</v>
      </c>
      <c r="L347" s="77">
        <v>60.2</v>
      </c>
      <c r="M347" s="77">
        <v>69</v>
      </c>
      <c r="N347" s="77">
        <v>34</v>
      </c>
      <c r="O347" s="77">
        <v>29</v>
      </c>
      <c r="P347" s="77">
        <v>9</v>
      </c>
      <c r="Q347" s="77">
        <v>15</v>
      </c>
      <c r="R347" s="77">
        <v>1</v>
      </c>
      <c r="S347" s="77">
        <v>48</v>
      </c>
      <c r="T347" s="77">
        <v>261</v>
      </c>
      <c r="U347" s="77">
        <v>0.28599999999999998</v>
      </c>
      <c r="V347" s="77">
        <v>1.38</v>
      </c>
      <c r="W347" s="77">
        <v>1</v>
      </c>
      <c r="X347" s="77">
        <v>0</v>
      </c>
      <c r="Y347" s="77">
        <v>0</v>
      </c>
      <c r="Z347" s="77">
        <v>7</v>
      </c>
      <c r="AA347" s="77">
        <v>56</v>
      </c>
      <c r="AB347" s="77">
        <v>72</v>
      </c>
      <c r="AC347" s="77">
        <v>1</v>
      </c>
      <c r="AD347" s="77">
        <v>1</v>
      </c>
      <c r="AE347" s="77">
        <v>2</v>
      </c>
      <c r="AF347" s="77">
        <v>2</v>
      </c>
      <c r="AG347" s="77">
        <v>0</v>
      </c>
      <c r="AH347" s="77">
        <v>936</v>
      </c>
      <c r="AI347" s="77">
        <v>0.5</v>
      </c>
      <c r="AJ347" s="77">
        <v>0.78</v>
      </c>
      <c r="AK347" s="77">
        <v>0.33100000000000002</v>
      </c>
      <c r="AL347" s="77">
        <v>0.46100000000000002</v>
      </c>
      <c r="AM347" s="77">
        <v>0.79100000000000004</v>
      </c>
      <c r="AN347" s="77">
        <v>7.12</v>
      </c>
      <c r="AO347" s="77">
        <v>2.23</v>
      </c>
      <c r="AP347" s="77">
        <v>10.24</v>
      </c>
      <c r="AQ347" s="77">
        <v>3.2</v>
      </c>
      <c r="AR347" s="77">
        <v>15.43</v>
      </c>
    </row>
    <row r="348" spans="1:44" ht="12.75" customHeight="1" x14ac:dyDescent="0.2">
      <c r="A348" s="42" t="s">
        <v>677</v>
      </c>
      <c r="B348" s="77" t="s">
        <v>260</v>
      </c>
      <c r="C348" s="77">
        <v>15</v>
      </c>
      <c r="D348" s="77">
        <v>10</v>
      </c>
      <c r="E348" s="77">
        <v>2.74</v>
      </c>
      <c r="F348" s="77">
        <v>33</v>
      </c>
      <c r="G348" s="77">
        <v>33</v>
      </c>
      <c r="H348" s="77">
        <v>2</v>
      </c>
      <c r="I348" s="77">
        <v>1</v>
      </c>
      <c r="J348" s="77">
        <v>0</v>
      </c>
      <c r="K348" s="77">
        <v>0</v>
      </c>
      <c r="L348" s="77">
        <v>203.2</v>
      </c>
      <c r="M348" s="77">
        <v>185</v>
      </c>
      <c r="N348" s="77">
        <v>72</v>
      </c>
      <c r="O348" s="77">
        <v>62</v>
      </c>
      <c r="P348" s="77">
        <v>13</v>
      </c>
      <c r="Q348" s="77">
        <v>72</v>
      </c>
      <c r="R348" s="77">
        <v>1</v>
      </c>
      <c r="S348" s="77">
        <v>181</v>
      </c>
      <c r="T348" s="77">
        <v>866</v>
      </c>
      <c r="U348" s="77">
        <v>0.23799999999999999</v>
      </c>
      <c r="V348" s="77">
        <v>1.26</v>
      </c>
      <c r="W348" s="77">
        <v>7</v>
      </c>
      <c r="X348" s="77">
        <v>0</v>
      </c>
      <c r="Y348" s="77">
        <v>0</v>
      </c>
      <c r="Z348" s="77">
        <v>12</v>
      </c>
      <c r="AA348" s="77">
        <v>211</v>
      </c>
      <c r="AB348" s="77">
        <v>210</v>
      </c>
      <c r="AC348" s="77">
        <v>7</v>
      </c>
      <c r="AD348" s="77">
        <v>0</v>
      </c>
      <c r="AE348" s="77">
        <v>1</v>
      </c>
      <c r="AF348" s="77">
        <v>3</v>
      </c>
      <c r="AG348" s="77">
        <v>0</v>
      </c>
      <c r="AH348" s="77">
        <v>3450</v>
      </c>
      <c r="AI348" s="77">
        <v>0.6</v>
      </c>
      <c r="AJ348" s="77">
        <v>1</v>
      </c>
      <c r="AK348" s="77">
        <v>0.307</v>
      </c>
      <c r="AL348" s="77">
        <v>0.35499999999999998</v>
      </c>
      <c r="AM348" s="77">
        <v>0.66200000000000003</v>
      </c>
      <c r="AN348" s="77">
        <v>8</v>
      </c>
      <c r="AO348" s="77">
        <v>3.18</v>
      </c>
      <c r="AP348" s="77">
        <v>8.18</v>
      </c>
      <c r="AQ348" s="77">
        <v>2.5099999999999998</v>
      </c>
      <c r="AR348" s="77">
        <v>16.940000000000001</v>
      </c>
    </row>
    <row r="349" spans="1:44" ht="12.75" customHeight="1" x14ac:dyDescent="0.2">
      <c r="A349" t="s">
        <v>680</v>
      </c>
      <c r="B349" s="77" t="s">
        <v>260</v>
      </c>
      <c r="C349" s="77">
        <v>0</v>
      </c>
      <c r="D349" s="77">
        <v>4</v>
      </c>
      <c r="E349" s="77">
        <v>4.42</v>
      </c>
      <c r="F349" s="77">
        <v>11</v>
      </c>
      <c r="G349" s="77">
        <v>4</v>
      </c>
      <c r="H349" s="77">
        <v>0</v>
      </c>
      <c r="I349" s="77">
        <v>0</v>
      </c>
      <c r="J349" s="77">
        <v>0</v>
      </c>
      <c r="K349" s="77">
        <v>0</v>
      </c>
      <c r="L349" s="77">
        <v>36.200000000000003</v>
      </c>
      <c r="M349" s="77">
        <v>33</v>
      </c>
      <c r="N349" s="77">
        <v>23</v>
      </c>
      <c r="O349" s="77">
        <v>18</v>
      </c>
      <c r="P349" s="77">
        <v>4</v>
      </c>
      <c r="Q349" s="77">
        <v>11</v>
      </c>
      <c r="R349" s="77">
        <v>2</v>
      </c>
      <c r="S349" s="77">
        <v>36</v>
      </c>
      <c r="T349" s="77">
        <v>155</v>
      </c>
      <c r="U349" s="77">
        <v>0.23599999999999999</v>
      </c>
      <c r="V349" s="77">
        <v>1.2</v>
      </c>
      <c r="W349" s="77">
        <v>2</v>
      </c>
      <c r="X349" s="77">
        <v>1</v>
      </c>
      <c r="Y349" s="77">
        <v>0</v>
      </c>
      <c r="Z349" s="77">
        <v>3</v>
      </c>
      <c r="AA349" s="77">
        <v>37</v>
      </c>
      <c r="AB349" s="77">
        <v>36</v>
      </c>
      <c r="AC349" s="77">
        <v>0</v>
      </c>
      <c r="AD349" s="77">
        <v>0</v>
      </c>
      <c r="AE349" s="77">
        <v>1</v>
      </c>
      <c r="AF349" s="77">
        <v>1</v>
      </c>
      <c r="AG349" s="77">
        <v>1</v>
      </c>
      <c r="AH349" s="77">
        <v>535</v>
      </c>
      <c r="AI349" s="77">
        <v>0</v>
      </c>
      <c r="AJ349" s="77">
        <v>1.03</v>
      </c>
      <c r="AK349" s="77">
        <v>0.29899999999999999</v>
      </c>
      <c r="AL349" s="77">
        <v>0.379</v>
      </c>
      <c r="AM349" s="77">
        <v>0.67700000000000005</v>
      </c>
      <c r="AN349" s="77">
        <v>8.84</v>
      </c>
      <c r="AO349" s="77">
        <v>2.7</v>
      </c>
      <c r="AP349" s="77">
        <v>8.1</v>
      </c>
      <c r="AQ349" s="77">
        <v>3.27</v>
      </c>
      <c r="AR349" s="77">
        <v>14.59</v>
      </c>
    </row>
    <row r="350" spans="1:44" ht="12.75" customHeight="1" x14ac:dyDescent="0.2">
      <c r="A350" s="42" t="s">
        <v>669</v>
      </c>
      <c r="B350" s="77" t="s">
        <v>260</v>
      </c>
      <c r="C350" s="77">
        <v>6</v>
      </c>
      <c r="D350" s="77">
        <v>4</v>
      </c>
      <c r="E350" s="77">
        <v>2.91</v>
      </c>
      <c r="F350" s="77">
        <v>73</v>
      </c>
      <c r="G350" s="77">
        <v>0</v>
      </c>
      <c r="H350" s="77">
        <v>0</v>
      </c>
      <c r="I350" s="77">
        <v>0</v>
      </c>
      <c r="J350" s="77">
        <v>3</v>
      </c>
      <c r="K350" s="77">
        <v>3</v>
      </c>
      <c r="L350" s="77">
        <v>80.099999999999994</v>
      </c>
      <c r="M350" s="77">
        <v>77</v>
      </c>
      <c r="N350" s="77">
        <v>29</v>
      </c>
      <c r="O350" s="77">
        <v>26</v>
      </c>
      <c r="P350" s="77">
        <v>7</v>
      </c>
      <c r="Q350" s="77">
        <v>11</v>
      </c>
      <c r="R350" s="77">
        <v>3</v>
      </c>
      <c r="S350" s="77">
        <v>55</v>
      </c>
      <c r="T350" s="77">
        <v>317</v>
      </c>
      <c r="U350" s="77">
        <v>0.26100000000000001</v>
      </c>
      <c r="V350" s="77">
        <v>1.1000000000000001</v>
      </c>
      <c r="W350" s="77">
        <v>2</v>
      </c>
      <c r="X350" s="77">
        <v>17</v>
      </c>
      <c r="Y350" s="77">
        <v>11</v>
      </c>
      <c r="Z350" s="77">
        <v>12</v>
      </c>
      <c r="AA350" s="77">
        <v>113</v>
      </c>
      <c r="AB350" s="77">
        <v>59</v>
      </c>
      <c r="AC350" s="77">
        <v>2</v>
      </c>
      <c r="AD350" s="77">
        <v>1</v>
      </c>
      <c r="AE350" s="77">
        <v>1</v>
      </c>
      <c r="AF350" s="77">
        <v>3</v>
      </c>
      <c r="AG350" s="77">
        <v>0</v>
      </c>
      <c r="AH350" s="77">
        <v>1094</v>
      </c>
      <c r="AI350" s="77">
        <v>0.6</v>
      </c>
      <c r="AJ350" s="77">
        <v>1.92</v>
      </c>
      <c r="AK350" s="77">
        <v>0.28799999999999998</v>
      </c>
      <c r="AL350" s="77">
        <v>0.38</v>
      </c>
      <c r="AM350" s="77">
        <v>0.66800000000000004</v>
      </c>
      <c r="AN350" s="77">
        <v>6.16</v>
      </c>
      <c r="AO350" s="77">
        <v>1.23</v>
      </c>
      <c r="AP350" s="77">
        <v>8.6300000000000008</v>
      </c>
      <c r="AQ350" s="77">
        <v>5</v>
      </c>
      <c r="AR350" s="77">
        <v>13.62</v>
      </c>
    </row>
    <row r="351" spans="1:44" ht="12.75" customHeight="1" x14ac:dyDescent="0.2">
      <c r="A351" s="42" t="s">
        <v>470</v>
      </c>
      <c r="B351" s="77" t="s">
        <v>260</v>
      </c>
      <c r="C351" s="77">
        <v>2</v>
      </c>
      <c r="D351" s="77">
        <v>4</v>
      </c>
      <c r="E351" s="77">
        <v>4.03</v>
      </c>
      <c r="F351" s="77">
        <v>57</v>
      </c>
      <c r="G351" s="77">
        <v>7</v>
      </c>
      <c r="H351" s="77">
        <v>0</v>
      </c>
      <c r="I351" s="77">
        <v>0</v>
      </c>
      <c r="J351" s="77">
        <v>1</v>
      </c>
      <c r="K351" s="77">
        <v>6</v>
      </c>
      <c r="L351" s="77">
        <v>89.1</v>
      </c>
      <c r="M351" s="77">
        <v>90</v>
      </c>
      <c r="N351" s="77">
        <v>41</v>
      </c>
      <c r="O351" s="77">
        <v>40</v>
      </c>
      <c r="P351" s="77">
        <v>4</v>
      </c>
      <c r="Q351" s="77">
        <v>36</v>
      </c>
      <c r="R351" s="77">
        <v>8</v>
      </c>
      <c r="S351" s="77">
        <v>84</v>
      </c>
      <c r="T351" s="77">
        <v>386</v>
      </c>
      <c r="U351" s="77">
        <v>0.26600000000000001</v>
      </c>
      <c r="V351" s="77">
        <v>1.41</v>
      </c>
      <c r="W351" s="77">
        <v>4</v>
      </c>
      <c r="X351" s="77">
        <v>13</v>
      </c>
      <c r="Y351" s="77">
        <v>17</v>
      </c>
      <c r="Z351" s="77">
        <v>5</v>
      </c>
      <c r="AA351" s="77">
        <v>103</v>
      </c>
      <c r="AB351" s="77">
        <v>69</v>
      </c>
      <c r="AC351" s="77">
        <v>8</v>
      </c>
      <c r="AD351" s="77">
        <v>1</v>
      </c>
      <c r="AE351" s="77">
        <v>5</v>
      </c>
      <c r="AF351" s="77">
        <v>3</v>
      </c>
      <c r="AG351" s="77">
        <v>0</v>
      </c>
      <c r="AH351" s="77">
        <v>1379</v>
      </c>
      <c r="AI351" s="77">
        <v>0.33300000000000002</v>
      </c>
      <c r="AJ351" s="77">
        <v>1.49</v>
      </c>
      <c r="AK351" s="77">
        <v>0.34300000000000003</v>
      </c>
      <c r="AL351" s="77">
        <v>0.37</v>
      </c>
      <c r="AM351" s="77">
        <v>0.71299999999999997</v>
      </c>
      <c r="AN351" s="77">
        <v>8.4600000000000009</v>
      </c>
      <c r="AO351" s="77">
        <v>3.63</v>
      </c>
      <c r="AP351" s="77">
        <v>9.07</v>
      </c>
      <c r="AQ351" s="77">
        <v>2.33</v>
      </c>
      <c r="AR351" s="77">
        <v>15.44</v>
      </c>
    </row>
    <row r="352" spans="1:44" ht="12.75" customHeight="1" x14ac:dyDescent="0.2">
      <c r="A352" s="42" t="s">
        <v>755</v>
      </c>
      <c r="B352" s="77" t="s">
        <v>260</v>
      </c>
      <c r="C352" s="77">
        <v>3</v>
      </c>
      <c r="D352" s="77">
        <v>3</v>
      </c>
      <c r="E352" s="77">
        <v>7.04</v>
      </c>
      <c r="F352" s="77">
        <v>9</v>
      </c>
      <c r="G352" s="77">
        <v>6</v>
      </c>
      <c r="H352" s="77">
        <v>0</v>
      </c>
      <c r="I352" s="77">
        <v>0</v>
      </c>
      <c r="J352" s="77">
        <v>0</v>
      </c>
      <c r="K352" s="77">
        <v>0</v>
      </c>
      <c r="L352" s="77">
        <v>30.2</v>
      </c>
      <c r="M352" s="77">
        <v>35</v>
      </c>
      <c r="N352" s="77">
        <v>24</v>
      </c>
      <c r="O352" s="77">
        <v>24</v>
      </c>
      <c r="P352" s="77">
        <v>6</v>
      </c>
      <c r="Q352" s="77">
        <v>13</v>
      </c>
      <c r="R352" s="77">
        <v>0</v>
      </c>
      <c r="S352" s="77">
        <v>23</v>
      </c>
      <c r="T352" s="77">
        <v>140</v>
      </c>
      <c r="U352" s="77">
        <v>0.29399999999999998</v>
      </c>
      <c r="V352" s="77">
        <v>1.57</v>
      </c>
      <c r="W352" s="77">
        <v>4</v>
      </c>
      <c r="X352" s="77">
        <v>1</v>
      </c>
      <c r="Y352" s="77">
        <v>0</v>
      </c>
      <c r="Z352" s="77">
        <v>4</v>
      </c>
      <c r="AA352" s="77">
        <v>45</v>
      </c>
      <c r="AB352" s="77">
        <v>20</v>
      </c>
      <c r="AC352" s="77">
        <v>5</v>
      </c>
      <c r="AD352" s="77">
        <v>0</v>
      </c>
      <c r="AE352" s="77">
        <v>4</v>
      </c>
      <c r="AF352" s="77">
        <v>0</v>
      </c>
      <c r="AG352" s="77">
        <v>0</v>
      </c>
      <c r="AH352" s="77">
        <v>536</v>
      </c>
      <c r="AI352" s="77">
        <v>0.5</v>
      </c>
      <c r="AJ352" s="77">
        <v>2.25</v>
      </c>
      <c r="AK352" s="77">
        <v>0.38200000000000001</v>
      </c>
      <c r="AL352" s="77">
        <v>0.496</v>
      </c>
      <c r="AM352" s="77">
        <v>0.878</v>
      </c>
      <c r="AN352" s="77">
        <v>6.75</v>
      </c>
      <c r="AO352" s="77">
        <v>3.82</v>
      </c>
      <c r="AP352" s="77">
        <v>10.27</v>
      </c>
      <c r="AQ352" s="77">
        <v>1.77</v>
      </c>
      <c r="AR352" s="77">
        <v>17.48</v>
      </c>
    </row>
    <row r="353" spans="1:44" ht="12.75" customHeight="1" x14ac:dyDescent="0.2">
      <c r="A353" s="42" t="s">
        <v>675</v>
      </c>
      <c r="B353" s="77" t="s">
        <v>260</v>
      </c>
      <c r="C353" s="77">
        <v>10</v>
      </c>
      <c r="D353" s="77">
        <v>9</v>
      </c>
      <c r="E353" s="77">
        <v>3.74</v>
      </c>
      <c r="F353" s="77">
        <v>32</v>
      </c>
      <c r="G353" s="77">
        <v>31</v>
      </c>
      <c r="H353" s="77">
        <v>1</v>
      </c>
      <c r="I353" s="77">
        <v>1</v>
      </c>
      <c r="J353" s="77">
        <v>0</v>
      </c>
      <c r="K353" s="77">
        <v>0</v>
      </c>
      <c r="L353" s="77">
        <v>183</v>
      </c>
      <c r="M353" s="77">
        <v>160</v>
      </c>
      <c r="N353" s="77">
        <v>78</v>
      </c>
      <c r="O353" s="77">
        <v>76</v>
      </c>
      <c r="P353" s="77">
        <v>22</v>
      </c>
      <c r="Q353" s="77">
        <v>73</v>
      </c>
      <c r="R353" s="77">
        <v>4</v>
      </c>
      <c r="S353" s="77">
        <v>127</v>
      </c>
      <c r="T353" s="77">
        <v>764</v>
      </c>
      <c r="U353" s="77">
        <v>0.23599999999999999</v>
      </c>
      <c r="V353" s="77">
        <v>1.27</v>
      </c>
      <c r="W353" s="77">
        <v>2</v>
      </c>
      <c r="X353" s="77">
        <v>0</v>
      </c>
      <c r="Y353" s="77">
        <v>0</v>
      </c>
      <c r="Z353" s="77">
        <v>14</v>
      </c>
      <c r="AA353" s="77">
        <v>179</v>
      </c>
      <c r="AB353" s="77">
        <v>223</v>
      </c>
      <c r="AC353" s="77">
        <v>4</v>
      </c>
      <c r="AD353" s="77">
        <v>0</v>
      </c>
      <c r="AE353" s="77">
        <v>14</v>
      </c>
      <c r="AF353" s="77">
        <v>6</v>
      </c>
      <c r="AG353" s="77">
        <v>1</v>
      </c>
      <c r="AH353" s="77">
        <v>2858</v>
      </c>
      <c r="AI353" s="77">
        <v>0.52600000000000002</v>
      </c>
      <c r="AJ353" s="77">
        <v>0.8</v>
      </c>
      <c r="AK353" s="77">
        <v>0.31</v>
      </c>
      <c r="AL353" s="77">
        <v>0.38800000000000001</v>
      </c>
      <c r="AM353" s="77">
        <v>0.69799999999999995</v>
      </c>
      <c r="AN353" s="77">
        <v>6.25</v>
      </c>
      <c r="AO353" s="77">
        <v>3.59</v>
      </c>
      <c r="AP353" s="77">
        <v>7.87</v>
      </c>
      <c r="AQ353" s="77">
        <v>1.74</v>
      </c>
      <c r="AR353" s="77">
        <v>15.62</v>
      </c>
    </row>
    <row r="354" spans="1:44" ht="12.75" customHeight="1" x14ac:dyDescent="0.2">
      <c r="A354" s="42" t="s">
        <v>1170</v>
      </c>
      <c r="B354" s="77" t="s">
        <v>260</v>
      </c>
      <c r="C354" s="77">
        <v>1</v>
      </c>
      <c r="D354" s="77">
        <v>0</v>
      </c>
      <c r="E354" s="77">
        <v>4.68</v>
      </c>
      <c r="F354" s="77">
        <v>29</v>
      </c>
      <c r="G354" s="77">
        <v>0</v>
      </c>
      <c r="H354" s="77">
        <v>0</v>
      </c>
      <c r="I354" s="77">
        <v>0</v>
      </c>
      <c r="J354" s="77">
        <v>0</v>
      </c>
      <c r="K354" s="77">
        <v>0</v>
      </c>
      <c r="L354" s="77">
        <v>25</v>
      </c>
      <c r="M354" s="77">
        <v>29</v>
      </c>
      <c r="N354" s="77">
        <v>14</v>
      </c>
      <c r="O354" s="77">
        <v>13</v>
      </c>
      <c r="P354" s="77">
        <v>7</v>
      </c>
      <c r="Q354" s="77">
        <v>9</v>
      </c>
      <c r="R354" s="77">
        <v>0</v>
      </c>
      <c r="S354" s="77">
        <v>17</v>
      </c>
      <c r="T354" s="77">
        <v>110</v>
      </c>
      <c r="U354" s="77">
        <v>0.29299999999999998</v>
      </c>
      <c r="V354" s="77">
        <v>1.52</v>
      </c>
      <c r="W354" s="77">
        <v>0</v>
      </c>
      <c r="X354" s="77">
        <v>10</v>
      </c>
      <c r="Y354" s="77">
        <v>1</v>
      </c>
      <c r="Z354" s="77">
        <v>1</v>
      </c>
      <c r="AA354" s="77">
        <v>22</v>
      </c>
      <c r="AB354" s="77">
        <v>33</v>
      </c>
      <c r="AC354" s="77">
        <v>1</v>
      </c>
      <c r="AD354" s="77">
        <v>0</v>
      </c>
      <c r="AE354" s="77">
        <v>1</v>
      </c>
      <c r="AF354" s="77">
        <v>0</v>
      </c>
      <c r="AG354" s="77">
        <v>1</v>
      </c>
      <c r="AH354" s="77">
        <v>410</v>
      </c>
      <c r="AI354" s="77">
        <v>1</v>
      </c>
      <c r="AJ354" s="77">
        <v>0.67</v>
      </c>
      <c r="AK354" s="77">
        <v>0.34499999999999997</v>
      </c>
      <c r="AL354" s="77">
        <v>0.54500000000000004</v>
      </c>
      <c r="AM354" s="77">
        <v>0.89100000000000001</v>
      </c>
      <c r="AN354" s="77">
        <v>6.12</v>
      </c>
      <c r="AO354" s="77">
        <v>3.24</v>
      </c>
      <c r="AP354" s="77">
        <v>10.44</v>
      </c>
      <c r="AQ354" s="77">
        <v>1.89</v>
      </c>
      <c r="AR354" s="77">
        <v>16.399999999999999</v>
      </c>
    </row>
    <row r="355" spans="1:44" ht="12.75" customHeight="1" x14ac:dyDescent="0.2">
      <c r="A355" s="42" t="s">
        <v>868</v>
      </c>
      <c r="B355" s="77" t="s">
        <v>260</v>
      </c>
      <c r="C355" s="77">
        <v>7</v>
      </c>
      <c r="D355" s="77">
        <v>2</v>
      </c>
      <c r="E355" s="77">
        <v>1.87</v>
      </c>
      <c r="F355" s="77">
        <v>71</v>
      </c>
      <c r="G355" s="77">
        <v>0</v>
      </c>
      <c r="H355" s="77">
        <v>0</v>
      </c>
      <c r="I355" s="77">
        <v>0</v>
      </c>
      <c r="J355" s="77">
        <v>6</v>
      </c>
      <c r="K355" s="77">
        <v>10</v>
      </c>
      <c r="L355" s="77">
        <v>67.099999999999994</v>
      </c>
      <c r="M355" s="77">
        <v>44</v>
      </c>
      <c r="N355" s="77">
        <v>14</v>
      </c>
      <c r="O355" s="77">
        <v>14</v>
      </c>
      <c r="P355" s="77">
        <v>4</v>
      </c>
      <c r="Q355" s="77">
        <v>9</v>
      </c>
      <c r="R355" s="77">
        <v>2</v>
      </c>
      <c r="S355" s="77">
        <v>68</v>
      </c>
      <c r="T355" s="77">
        <v>255</v>
      </c>
      <c r="U355" s="77">
        <v>0.183</v>
      </c>
      <c r="V355" s="77">
        <v>0.79</v>
      </c>
      <c r="W355" s="77">
        <v>2</v>
      </c>
      <c r="X355" s="77">
        <v>17</v>
      </c>
      <c r="Y355" s="77">
        <v>25</v>
      </c>
      <c r="Z355" s="77">
        <v>2</v>
      </c>
      <c r="AA355" s="77">
        <v>49</v>
      </c>
      <c r="AB355" s="77">
        <v>83</v>
      </c>
      <c r="AC355" s="77">
        <v>1</v>
      </c>
      <c r="AD355" s="77">
        <v>0</v>
      </c>
      <c r="AE355" s="77">
        <v>2</v>
      </c>
      <c r="AF355" s="77">
        <v>1</v>
      </c>
      <c r="AG355" s="77">
        <v>0</v>
      </c>
      <c r="AH355" s="77">
        <v>985</v>
      </c>
      <c r="AI355" s="77">
        <v>0.77800000000000002</v>
      </c>
      <c r="AJ355" s="77">
        <v>0.59</v>
      </c>
      <c r="AK355" s="77">
        <v>0.217</v>
      </c>
      <c r="AL355" s="77">
        <v>0.26300000000000001</v>
      </c>
      <c r="AM355" s="77">
        <v>0.48</v>
      </c>
      <c r="AN355" s="77">
        <v>9.09</v>
      </c>
      <c r="AO355" s="77">
        <v>1.2</v>
      </c>
      <c r="AP355" s="77">
        <v>5.88</v>
      </c>
      <c r="AQ355" s="77">
        <v>7.56</v>
      </c>
      <c r="AR355" s="77">
        <v>14.63</v>
      </c>
    </row>
    <row r="356" spans="1:44" ht="12.75" customHeight="1" x14ac:dyDescent="0.2">
      <c r="A356" t="s">
        <v>1167</v>
      </c>
      <c r="B356" s="77" t="s">
        <v>260</v>
      </c>
      <c r="C356" s="77">
        <v>0</v>
      </c>
      <c r="D356" s="77">
        <v>0</v>
      </c>
      <c r="E356" s="77">
        <v>0</v>
      </c>
      <c r="F356" s="77">
        <v>1</v>
      </c>
      <c r="G356" s="77">
        <v>0</v>
      </c>
      <c r="H356" s="77">
        <v>0</v>
      </c>
      <c r="I356" s="77">
        <v>0</v>
      </c>
      <c r="J356" s="77">
        <v>0</v>
      </c>
      <c r="K356" s="77">
        <v>0</v>
      </c>
      <c r="L356" s="77">
        <v>1</v>
      </c>
      <c r="M356" s="77">
        <v>0</v>
      </c>
      <c r="N356" s="77">
        <v>0</v>
      </c>
      <c r="O356" s="77">
        <v>0</v>
      </c>
      <c r="P356" s="77">
        <v>0</v>
      </c>
      <c r="Q356" s="77">
        <v>1</v>
      </c>
      <c r="R356" s="77">
        <v>0</v>
      </c>
      <c r="S356" s="77">
        <v>0</v>
      </c>
      <c r="T356" s="77">
        <v>4</v>
      </c>
      <c r="U356" s="77">
        <v>0</v>
      </c>
      <c r="V356" s="77">
        <v>1</v>
      </c>
      <c r="W356" s="77">
        <v>0</v>
      </c>
      <c r="X356" s="77">
        <v>0</v>
      </c>
      <c r="Y356" s="77">
        <v>0</v>
      </c>
      <c r="Z356" s="77">
        <v>0</v>
      </c>
      <c r="AA356" s="77">
        <v>2</v>
      </c>
      <c r="AB356" s="77">
        <v>1</v>
      </c>
      <c r="AC356" s="77">
        <v>0</v>
      </c>
      <c r="AD356" s="77">
        <v>0</v>
      </c>
      <c r="AE356" s="77">
        <v>0</v>
      </c>
      <c r="AF356" s="77">
        <v>0</v>
      </c>
      <c r="AG356" s="77">
        <v>0</v>
      </c>
      <c r="AH356" s="77">
        <v>15</v>
      </c>
      <c r="AI356" s="77" t="s">
        <v>342</v>
      </c>
      <c r="AJ356" s="77">
        <v>2</v>
      </c>
      <c r="AK356" s="77">
        <v>0.25</v>
      </c>
      <c r="AL356" s="77">
        <v>0</v>
      </c>
      <c r="AM356" s="77">
        <v>0.25</v>
      </c>
      <c r="AN356" s="77">
        <v>0</v>
      </c>
      <c r="AO356" s="77">
        <v>9</v>
      </c>
      <c r="AP356" s="77">
        <v>0</v>
      </c>
      <c r="AQ356" s="77">
        <v>0</v>
      </c>
      <c r="AR356" s="77">
        <v>15</v>
      </c>
    </row>
    <row r="357" spans="1:44" ht="12.75" customHeight="1" x14ac:dyDescent="0.2">
      <c r="A357" s="42" t="s">
        <v>670</v>
      </c>
      <c r="B357" s="77" t="s">
        <v>260</v>
      </c>
      <c r="C357" s="77">
        <v>2</v>
      </c>
      <c r="D357" s="77">
        <v>6</v>
      </c>
      <c r="E357" s="77">
        <v>3.2</v>
      </c>
      <c r="F357" s="77">
        <v>72</v>
      </c>
      <c r="G357" s="77">
        <v>0</v>
      </c>
      <c r="H357" s="77">
        <v>0</v>
      </c>
      <c r="I357" s="77">
        <v>0</v>
      </c>
      <c r="J357" s="77">
        <v>45</v>
      </c>
      <c r="K357" s="77">
        <v>51</v>
      </c>
      <c r="L357" s="77">
        <v>70.099999999999994</v>
      </c>
      <c r="M357" s="77">
        <v>57</v>
      </c>
      <c r="N357" s="77">
        <v>25</v>
      </c>
      <c r="O357" s="77">
        <v>25</v>
      </c>
      <c r="P357" s="77">
        <v>2</v>
      </c>
      <c r="Q357" s="77">
        <v>42</v>
      </c>
      <c r="R357" s="77">
        <v>5</v>
      </c>
      <c r="S357" s="77">
        <v>87</v>
      </c>
      <c r="T357" s="77">
        <v>308</v>
      </c>
      <c r="U357" s="77">
        <v>0.223</v>
      </c>
      <c r="V357" s="77">
        <v>1.41</v>
      </c>
      <c r="W357" s="77">
        <v>4</v>
      </c>
      <c r="X357" s="77">
        <v>59</v>
      </c>
      <c r="Y357" s="77">
        <v>2</v>
      </c>
      <c r="Z357" s="77">
        <v>8</v>
      </c>
      <c r="AA357" s="77">
        <v>53</v>
      </c>
      <c r="AB357" s="77">
        <v>65</v>
      </c>
      <c r="AC357" s="77">
        <v>1</v>
      </c>
      <c r="AD357" s="77">
        <v>1</v>
      </c>
      <c r="AE357" s="77">
        <v>2</v>
      </c>
      <c r="AF357" s="77">
        <v>0</v>
      </c>
      <c r="AG357" s="77">
        <v>0</v>
      </c>
      <c r="AH357" s="77">
        <v>1263</v>
      </c>
      <c r="AI357" s="77">
        <v>0.25</v>
      </c>
      <c r="AJ357" s="77">
        <v>0.82</v>
      </c>
      <c r="AK357" s="77">
        <v>0.33700000000000002</v>
      </c>
      <c r="AL357" s="77">
        <v>0.30499999999999999</v>
      </c>
      <c r="AM357" s="77">
        <v>0.64100000000000001</v>
      </c>
      <c r="AN357" s="77">
        <v>11.13</v>
      </c>
      <c r="AO357" s="77">
        <v>5.37</v>
      </c>
      <c r="AP357" s="77">
        <v>7.29</v>
      </c>
      <c r="AQ357" s="77">
        <v>2.0699999999999998</v>
      </c>
      <c r="AR357" s="77">
        <v>17.96</v>
      </c>
    </row>
    <row r="358" spans="1:44" ht="12.75" customHeight="1" x14ac:dyDescent="0.2">
      <c r="A358" s="42" t="s">
        <v>666</v>
      </c>
      <c r="B358" s="77" t="s">
        <v>260</v>
      </c>
      <c r="C358" s="77">
        <v>1</v>
      </c>
      <c r="D358" s="77">
        <v>4</v>
      </c>
      <c r="E358" s="77">
        <v>6.82</v>
      </c>
      <c r="F358" s="77">
        <v>37</v>
      </c>
      <c r="G358" s="77">
        <v>0</v>
      </c>
      <c r="H358" s="77">
        <v>0</v>
      </c>
      <c r="I358" s="77">
        <v>0</v>
      </c>
      <c r="J358" s="77">
        <v>0</v>
      </c>
      <c r="K358" s="77">
        <v>1</v>
      </c>
      <c r="L358" s="77">
        <v>30.1</v>
      </c>
      <c r="M358" s="77">
        <v>32</v>
      </c>
      <c r="N358" s="77">
        <v>23</v>
      </c>
      <c r="O358" s="77">
        <v>23</v>
      </c>
      <c r="P358" s="77">
        <v>5</v>
      </c>
      <c r="Q358" s="77">
        <v>16</v>
      </c>
      <c r="R358" s="77">
        <v>0</v>
      </c>
      <c r="S358" s="77">
        <v>37</v>
      </c>
      <c r="T358" s="77">
        <v>140</v>
      </c>
      <c r="U358" s="77">
        <v>0.26700000000000002</v>
      </c>
      <c r="V358" s="77">
        <v>1.58</v>
      </c>
      <c r="W358" s="77">
        <v>2</v>
      </c>
      <c r="X358" s="77">
        <v>5</v>
      </c>
      <c r="Y358" s="77">
        <v>16</v>
      </c>
      <c r="Z358" s="77">
        <v>0</v>
      </c>
      <c r="AA358" s="77">
        <v>19</v>
      </c>
      <c r="AB358" s="77">
        <v>34</v>
      </c>
      <c r="AC358" s="77">
        <v>1</v>
      </c>
      <c r="AD358" s="77">
        <v>0</v>
      </c>
      <c r="AE358" s="77">
        <v>6</v>
      </c>
      <c r="AF358" s="77">
        <v>1</v>
      </c>
      <c r="AG358" s="77">
        <v>0</v>
      </c>
      <c r="AH358" s="77">
        <v>579</v>
      </c>
      <c r="AI358" s="77">
        <v>0.2</v>
      </c>
      <c r="AJ358" s="77">
        <v>0.56000000000000005</v>
      </c>
      <c r="AK358" s="77">
        <v>0.36</v>
      </c>
      <c r="AL358" s="77">
        <v>0.45800000000000002</v>
      </c>
      <c r="AM358" s="77">
        <v>0.81799999999999995</v>
      </c>
      <c r="AN358" s="77">
        <v>10.98</v>
      </c>
      <c r="AO358" s="77">
        <v>4.75</v>
      </c>
      <c r="AP358" s="77">
        <v>9.49</v>
      </c>
      <c r="AQ358" s="77">
        <v>2.31</v>
      </c>
      <c r="AR358" s="77">
        <v>19.09</v>
      </c>
    </row>
    <row r="359" spans="1:44" ht="12.75" customHeight="1" x14ac:dyDescent="0.2">
      <c r="A359" t="s">
        <v>1172</v>
      </c>
      <c r="B359" s="77" t="s">
        <v>260</v>
      </c>
      <c r="C359" s="77">
        <v>0</v>
      </c>
      <c r="D359" s="77">
        <v>0</v>
      </c>
      <c r="E359" s="77">
        <v>36</v>
      </c>
      <c r="F359" s="77">
        <v>2</v>
      </c>
      <c r="G359" s="77">
        <v>0</v>
      </c>
      <c r="H359" s="77">
        <v>0</v>
      </c>
      <c r="I359" s="77">
        <v>0</v>
      </c>
      <c r="J359" s="77">
        <v>0</v>
      </c>
      <c r="K359" s="77">
        <v>0</v>
      </c>
      <c r="L359" s="77">
        <v>1</v>
      </c>
      <c r="M359" s="77">
        <v>5</v>
      </c>
      <c r="N359" s="77">
        <v>4</v>
      </c>
      <c r="O359" s="77">
        <v>4</v>
      </c>
      <c r="P359" s="77">
        <v>2</v>
      </c>
      <c r="Q359" s="77">
        <v>2</v>
      </c>
      <c r="R359" s="77">
        <v>0</v>
      </c>
      <c r="S359" s="77">
        <v>1</v>
      </c>
      <c r="T359" s="77">
        <v>10</v>
      </c>
      <c r="U359" s="77">
        <v>0.625</v>
      </c>
      <c r="V359" s="77">
        <v>7</v>
      </c>
      <c r="W359" s="77">
        <v>0</v>
      </c>
      <c r="X359" s="77">
        <v>0</v>
      </c>
      <c r="Y359" s="77">
        <v>0</v>
      </c>
      <c r="Z359" s="77">
        <v>0</v>
      </c>
      <c r="AA359" s="77">
        <v>0</v>
      </c>
      <c r="AB359" s="77">
        <v>2</v>
      </c>
      <c r="AC359" s="77">
        <v>0</v>
      </c>
      <c r="AD359" s="77">
        <v>0</v>
      </c>
      <c r="AE359" s="77">
        <v>0</v>
      </c>
      <c r="AF359" s="77">
        <v>0</v>
      </c>
      <c r="AG359" s="77">
        <v>0</v>
      </c>
      <c r="AH359" s="77">
        <v>42</v>
      </c>
      <c r="AI359" s="77" t="s">
        <v>342</v>
      </c>
      <c r="AJ359" s="77">
        <v>0</v>
      </c>
      <c r="AK359" s="77">
        <v>0.7</v>
      </c>
      <c r="AL359" s="77">
        <v>1.375</v>
      </c>
      <c r="AM359" s="77">
        <v>2.0750000000000002</v>
      </c>
      <c r="AN359" s="77">
        <v>9</v>
      </c>
      <c r="AO359" s="77">
        <v>18</v>
      </c>
      <c r="AP359" s="77">
        <v>45</v>
      </c>
      <c r="AQ359" s="77">
        <v>0.5</v>
      </c>
      <c r="AR359" s="77">
        <v>42</v>
      </c>
    </row>
    <row r="360" spans="1:44" ht="12.75" customHeight="1" x14ac:dyDescent="0.2">
      <c r="A360" s="42" t="s">
        <v>673</v>
      </c>
      <c r="B360" s="77" t="s">
        <v>260</v>
      </c>
      <c r="C360" s="77">
        <v>5</v>
      </c>
      <c r="D360" s="77">
        <v>6</v>
      </c>
      <c r="E360" s="77">
        <v>3.2</v>
      </c>
      <c r="F360" s="77">
        <v>19</v>
      </c>
      <c r="G360" s="77">
        <v>19</v>
      </c>
      <c r="H360" s="77">
        <v>0</v>
      </c>
      <c r="I360" s="77">
        <v>0</v>
      </c>
      <c r="J360" s="77">
        <v>0</v>
      </c>
      <c r="K360" s="77">
        <v>0</v>
      </c>
      <c r="L360" s="77">
        <v>107</v>
      </c>
      <c r="M360" s="77">
        <v>95</v>
      </c>
      <c r="N360" s="77">
        <v>41</v>
      </c>
      <c r="O360" s="77">
        <v>38</v>
      </c>
      <c r="P360" s="77">
        <v>6</v>
      </c>
      <c r="Q360" s="77">
        <v>33</v>
      </c>
      <c r="R360" s="77">
        <v>0</v>
      </c>
      <c r="S360" s="77">
        <v>94</v>
      </c>
      <c r="T360" s="77">
        <v>447</v>
      </c>
      <c r="U360" s="77">
        <v>0.23400000000000001</v>
      </c>
      <c r="V360" s="77">
        <v>1.2</v>
      </c>
      <c r="W360" s="77">
        <v>5</v>
      </c>
      <c r="X360" s="77">
        <v>0</v>
      </c>
      <c r="Y360" s="77">
        <v>0</v>
      </c>
      <c r="Z360" s="77">
        <v>10</v>
      </c>
      <c r="AA360" s="77">
        <v>102</v>
      </c>
      <c r="AB360" s="77">
        <v>118</v>
      </c>
      <c r="AC360" s="77">
        <v>2</v>
      </c>
      <c r="AD360" s="77">
        <v>0</v>
      </c>
      <c r="AE360" s="77">
        <v>0</v>
      </c>
      <c r="AF360" s="77">
        <v>2</v>
      </c>
      <c r="AG360" s="77">
        <v>1</v>
      </c>
      <c r="AH360" s="77">
        <v>1694</v>
      </c>
      <c r="AI360" s="77">
        <v>0.45500000000000002</v>
      </c>
      <c r="AJ360" s="77">
        <v>0.86</v>
      </c>
      <c r="AK360" s="77">
        <v>0.29799999999999999</v>
      </c>
      <c r="AL360" s="77">
        <v>0.33700000000000002</v>
      </c>
      <c r="AM360" s="77">
        <v>0.63600000000000001</v>
      </c>
      <c r="AN360" s="77">
        <v>7.91</v>
      </c>
      <c r="AO360" s="77">
        <v>2.78</v>
      </c>
      <c r="AP360" s="77">
        <v>7.99</v>
      </c>
      <c r="AQ360" s="77">
        <v>2.85</v>
      </c>
      <c r="AR360" s="77">
        <v>15.83</v>
      </c>
    </row>
    <row r="361" spans="1:44" ht="12.75" customHeight="1" x14ac:dyDescent="0.2">
      <c r="A361" s="42" t="s">
        <v>674</v>
      </c>
      <c r="B361" s="77" t="s">
        <v>260</v>
      </c>
      <c r="C361" s="77">
        <v>20</v>
      </c>
      <c r="D361" s="77">
        <v>9</v>
      </c>
      <c r="E361" s="77">
        <v>2.38</v>
      </c>
      <c r="F361" s="77">
        <v>32</v>
      </c>
      <c r="G361" s="77">
        <v>32</v>
      </c>
      <c r="H361" s="77">
        <v>5</v>
      </c>
      <c r="I361" s="77">
        <v>3</v>
      </c>
      <c r="J361" s="77">
        <v>0</v>
      </c>
      <c r="K361" s="77">
        <v>0</v>
      </c>
      <c r="L361" s="77">
        <v>227</v>
      </c>
      <c r="M361" s="77">
        <v>184</v>
      </c>
      <c r="N361" s="77">
        <v>64</v>
      </c>
      <c r="O361" s="77">
        <v>60</v>
      </c>
      <c r="P361" s="77">
        <v>10</v>
      </c>
      <c r="Q361" s="77">
        <v>50</v>
      </c>
      <c r="R361" s="77">
        <v>5</v>
      </c>
      <c r="S361" s="77">
        <v>179</v>
      </c>
      <c r="T361" s="77">
        <v>898</v>
      </c>
      <c r="U361" s="77">
        <v>0.222</v>
      </c>
      <c r="V361" s="77">
        <v>1.03</v>
      </c>
      <c r="W361" s="77">
        <v>7</v>
      </c>
      <c r="X361" s="77">
        <v>0</v>
      </c>
      <c r="Y361" s="77">
        <v>0</v>
      </c>
      <c r="Z361" s="77">
        <v>24</v>
      </c>
      <c r="AA361" s="77">
        <v>258</v>
      </c>
      <c r="AB361" s="77">
        <v>220</v>
      </c>
      <c r="AC361" s="77">
        <v>4</v>
      </c>
      <c r="AD361" s="77">
        <v>1</v>
      </c>
      <c r="AE361" s="77">
        <v>6</v>
      </c>
      <c r="AF361" s="77">
        <v>2</v>
      </c>
      <c r="AG361" s="77">
        <v>0</v>
      </c>
      <c r="AH361" s="77">
        <v>3258</v>
      </c>
      <c r="AI361" s="77">
        <v>0.69</v>
      </c>
      <c r="AJ361" s="77">
        <v>1.17</v>
      </c>
      <c r="AK361" s="77">
        <v>0.27100000000000002</v>
      </c>
      <c r="AL361" s="77">
        <v>0.31</v>
      </c>
      <c r="AM361" s="77">
        <v>0.57999999999999996</v>
      </c>
      <c r="AN361" s="77">
        <v>7.1</v>
      </c>
      <c r="AO361" s="77">
        <v>1.98</v>
      </c>
      <c r="AP361" s="77">
        <v>7.3</v>
      </c>
      <c r="AQ361" s="77">
        <v>3.58</v>
      </c>
      <c r="AR361" s="77">
        <v>14.35</v>
      </c>
    </row>
    <row r="362" spans="1:44" ht="12.75" customHeight="1" x14ac:dyDescent="0.2">
      <c r="A362" s="96"/>
      <c r="B362" s="77"/>
      <c r="C362" s="77"/>
      <c r="D362" s="77"/>
      <c r="E362" s="98"/>
      <c r="F362" s="77"/>
      <c r="G362" s="77"/>
      <c r="H362" s="77"/>
      <c r="I362" s="77"/>
      <c r="J362" s="77"/>
      <c r="K362" s="98"/>
      <c r="L362" s="98"/>
      <c r="M362" s="77"/>
      <c r="N362" s="77"/>
      <c r="O362" s="77"/>
      <c r="P362" s="77"/>
      <c r="Q362" s="77"/>
      <c r="R362" s="77"/>
      <c r="S362" s="77"/>
      <c r="T362" s="77"/>
      <c r="U362" s="101"/>
      <c r="V362" s="98"/>
      <c r="W362" s="77"/>
      <c r="X362" s="77"/>
      <c r="Y362" s="77"/>
      <c r="Z362" s="77"/>
      <c r="AA362" s="77"/>
      <c r="AB362" s="77"/>
      <c r="AC362" s="77"/>
      <c r="AD362" s="77"/>
      <c r="AE362" s="77"/>
      <c r="AF362" s="77"/>
      <c r="AG362" s="77"/>
      <c r="AH362" s="101"/>
      <c r="AI362" s="101"/>
      <c r="AJ362" s="101"/>
      <c r="AK362" s="101"/>
      <c r="AL362" s="101"/>
      <c r="AM362" s="101"/>
      <c r="AN362" s="98"/>
      <c r="AO362" s="98"/>
      <c r="AP362" s="98"/>
      <c r="AQ362" s="98"/>
    </row>
    <row r="363" spans="1:44" ht="12.75" customHeight="1" x14ac:dyDescent="0.2">
      <c r="A363" s="95" t="s">
        <v>151</v>
      </c>
      <c r="B363" s="76" t="s">
        <v>245</v>
      </c>
      <c r="C363" s="76" t="s">
        <v>301</v>
      </c>
      <c r="D363" s="76" t="s">
        <v>302</v>
      </c>
      <c r="E363" s="97" t="s">
        <v>152</v>
      </c>
      <c r="F363" s="76" t="s">
        <v>303</v>
      </c>
      <c r="G363" s="76" t="s">
        <v>304</v>
      </c>
      <c r="H363" s="76" t="s">
        <v>316</v>
      </c>
      <c r="I363" s="76" t="s">
        <v>317</v>
      </c>
      <c r="J363" s="76" t="s">
        <v>305</v>
      </c>
      <c r="K363" s="97" t="s">
        <v>306</v>
      </c>
      <c r="L363" s="97" t="s">
        <v>307</v>
      </c>
      <c r="M363" s="76" t="s">
        <v>308</v>
      </c>
      <c r="N363" s="76" t="s">
        <v>309</v>
      </c>
      <c r="O363" s="76" t="s">
        <v>310</v>
      </c>
      <c r="P363" s="76" t="s">
        <v>311</v>
      </c>
      <c r="Q363" s="76" t="s">
        <v>312</v>
      </c>
      <c r="R363" s="76" t="s">
        <v>319</v>
      </c>
      <c r="S363" s="76" t="s">
        <v>313</v>
      </c>
      <c r="T363" s="76" t="s">
        <v>330</v>
      </c>
      <c r="U363" s="100" t="s">
        <v>314</v>
      </c>
      <c r="V363" s="97" t="s">
        <v>315</v>
      </c>
      <c r="W363" s="76" t="s">
        <v>318</v>
      </c>
      <c r="X363" s="76" t="s">
        <v>320</v>
      </c>
      <c r="Y363" s="76" t="s">
        <v>321</v>
      </c>
      <c r="Z363" s="76" t="s">
        <v>322</v>
      </c>
      <c r="AA363" s="76" t="s">
        <v>323</v>
      </c>
      <c r="AB363" s="76" t="s">
        <v>324</v>
      </c>
      <c r="AC363" s="76" t="s">
        <v>325</v>
      </c>
      <c r="AD363" s="76" t="s">
        <v>326</v>
      </c>
      <c r="AE363" s="76" t="s">
        <v>327</v>
      </c>
      <c r="AF363" s="76" t="s">
        <v>328</v>
      </c>
      <c r="AG363" s="76" t="s">
        <v>329</v>
      </c>
      <c r="AH363" s="100" t="s">
        <v>331</v>
      </c>
      <c r="AI363" s="100" t="s">
        <v>332</v>
      </c>
      <c r="AJ363" s="100" t="s">
        <v>333</v>
      </c>
      <c r="AK363" s="100" t="s">
        <v>334</v>
      </c>
      <c r="AL363" s="100" t="s">
        <v>335</v>
      </c>
      <c r="AM363" s="100" t="s">
        <v>336</v>
      </c>
      <c r="AN363" s="97" t="s">
        <v>337</v>
      </c>
      <c r="AO363" s="97" t="s">
        <v>338</v>
      </c>
      <c r="AP363" s="97" t="s">
        <v>339</v>
      </c>
      <c r="AQ363" s="97" t="s">
        <v>340</v>
      </c>
      <c r="AR363" s="18" t="s">
        <v>341</v>
      </c>
    </row>
    <row r="364" spans="1:44" ht="12.75" customHeight="1" x14ac:dyDescent="0.2">
      <c r="A364" s="42" t="s">
        <v>1174</v>
      </c>
      <c r="B364" s="77" t="s">
        <v>261</v>
      </c>
      <c r="C364" s="77">
        <v>3</v>
      </c>
      <c r="D364" s="77">
        <v>0</v>
      </c>
      <c r="E364" s="77">
        <v>2.66</v>
      </c>
      <c r="F364" s="77">
        <v>50</v>
      </c>
      <c r="G364" s="77">
        <v>0</v>
      </c>
      <c r="H364" s="77">
        <v>0</v>
      </c>
      <c r="I364" s="77">
        <v>0</v>
      </c>
      <c r="J364" s="77">
        <v>0</v>
      </c>
      <c r="K364" s="77">
        <v>0</v>
      </c>
      <c r="L364" s="77">
        <v>40.200000000000003</v>
      </c>
      <c r="M364" s="77">
        <v>33</v>
      </c>
      <c r="N364" s="77">
        <v>17</v>
      </c>
      <c r="O364" s="77">
        <v>12</v>
      </c>
      <c r="P364" s="77">
        <v>1</v>
      </c>
      <c r="Q364" s="77">
        <v>20</v>
      </c>
      <c r="R364" s="77">
        <v>2</v>
      </c>
      <c r="S364" s="77">
        <v>49</v>
      </c>
      <c r="T364" s="77">
        <v>174</v>
      </c>
      <c r="U364" s="77">
        <v>0.22</v>
      </c>
      <c r="V364" s="77">
        <v>1.3</v>
      </c>
      <c r="W364" s="77">
        <v>1</v>
      </c>
      <c r="X364" s="77">
        <v>12</v>
      </c>
      <c r="Y364" s="77">
        <v>8</v>
      </c>
      <c r="Z364" s="77">
        <v>4</v>
      </c>
      <c r="AA364" s="77">
        <v>39</v>
      </c>
      <c r="AB364" s="77">
        <v>32</v>
      </c>
      <c r="AC364" s="77">
        <v>6</v>
      </c>
      <c r="AD364" s="77">
        <v>1</v>
      </c>
      <c r="AE364" s="77">
        <v>3</v>
      </c>
      <c r="AF364" s="77">
        <v>2</v>
      </c>
      <c r="AG364" s="77">
        <v>0</v>
      </c>
      <c r="AH364" s="77">
        <v>675</v>
      </c>
      <c r="AI364" s="77">
        <v>1</v>
      </c>
      <c r="AJ364" s="77">
        <v>1.22</v>
      </c>
      <c r="AK364" s="77">
        <v>0.312</v>
      </c>
      <c r="AL364" s="77">
        <v>0.29299999999999998</v>
      </c>
      <c r="AM364" s="77">
        <v>0.60499999999999998</v>
      </c>
      <c r="AN364" s="77">
        <v>10.84</v>
      </c>
      <c r="AO364" s="77">
        <v>4.43</v>
      </c>
      <c r="AP364" s="77">
        <v>7.3</v>
      </c>
      <c r="AQ364" s="77">
        <v>2.4500000000000002</v>
      </c>
      <c r="AR364" s="77">
        <v>16.600000000000001</v>
      </c>
    </row>
    <row r="365" spans="1:44" ht="12.75" customHeight="1" x14ac:dyDescent="0.2">
      <c r="A365" s="42" t="s">
        <v>867</v>
      </c>
      <c r="B365" s="77" t="s">
        <v>261</v>
      </c>
      <c r="C365" s="77">
        <v>2</v>
      </c>
      <c r="D365" s="77">
        <v>3</v>
      </c>
      <c r="E365" s="77">
        <v>4.87</v>
      </c>
      <c r="F365" s="77">
        <v>64</v>
      </c>
      <c r="G365" s="77">
        <v>0</v>
      </c>
      <c r="H365" s="77">
        <v>0</v>
      </c>
      <c r="I365" s="77">
        <v>0</v>
      </c>
      <c r="J365" s="77">
        <v>0</v>
      </c>
      <c r="K365" s="77">
        <v>0</v>
      </c>
      <c r="L365" s="77">
        <v>57.1</v>
      </c>
      <c r="M365" s="77">
        <v>48</v>
      </c>
      <c r="N365" s="77">
        <v>31</v>
      </c>
      <c r="O365" s="77">
        <v>31</v>
      </c>
      <c r="P365" s="77">
        <v>3</v>
      </c>
      <c r="Q365" s="77">
        <v>23</v>
      </c>
      <c r="R365" s="77">
        <v>6</v>
      </c>
      <c r="S365" s="77">
        <v>66</v>
      </c>
      <c r="T365" s="77">
        <v>240</v>
      </c>
      <c r="U365" s="77">
        <v>0.22900000000000001</v>
      </c>
      <c r="V365" s="77">
        <v>1.24</v>
      </c>
      <c r="W365" s="77">
        <v>1</v>
      </c>
      <c r="X365" s="77">
        <v>25</v>
      </c>
      <c r="Y365" s="77">
        <v>9</v>
      </c>
      <c r="Z365" s="77">
        <v>1</v>
      </c>
      <c r="AA365" s="77">
        <v>44</v>
      </c>
      <c r="AB365" s="77">
        <v>58</v>
      </c>
      <c r="AC365" s="77">
        <v>2</v>
      </c>
      <c r="AD365" s="77">
        <v>0</v>
      </c>
      <c r="AE365" s="77">
        <v>4</v>
      </c>
      <c r="AF365" s="77">
        <v>2</v>
      </c>
      <c r="AG365" s="77">
        <v>0</v>
      </c>
      <c r="AH365" s="77">
        <v>976</v>
      </c>
      <c r="AI365" s="77">
        <v>0.4</v>
      </c>
      <c r="AJ365" s="77">
        <v>0.76</v>
      </c>
      <c r="AK365" s="77">
        <v>0.30399999999999999</v>
      </c>
      <c r="AL365" s="77">
        <v>0.31900000000000001</v>
      </c>
      <c r="AM365" s="77">
        <v>0.623</v>
      </c>
      <c r="AN365" s="77">
        <v>10.36</v>
      </c>
      <c r="AO365" s="77">
        <v>3.61</v>
      </c>
      <c r="AP365" s="77">
        <v>7.53</v>
      </c>
      <c r="AQ365" s="77">
        <v>2.87</v>
      </c>
      <c r="AR365" s="77">
        <v>17.02</v>
      </c>
    </row>
    <row r="366" spans="1:44" ht="12.75" customHeight="1" x14ac:dyDescent="0.2">
      <c r="A366" t="s">
        <v>683</v>
      </c>
      <c r="B366" s="77" t="s">
        <v>261</v>
      </c>
      <c r="C366" s="77">
        <v>0</v>
      </c>
      <c r="D366" s="77">
        <v>0</v>
      </c>
      <c r="E366" s="77">
        <v>3.86</v>
      </c>
      <c r="F366" s="77">
        <v>9</v>
      </c>
      <c r="G366" s="77">
        <v>0</v>
      </c>
      <c r="H366" s="77">
        <v>0</v>
      </c>
      <c r="I366" s="77">
        <v>0</v>
      </c>
      <c r="J366" s="77">
        <v>0</v>
      </c>
      <c r="K366" s="77">
        <v>0</v>
      </c>
      <c r="L366" s="77">
        <v>7</v>
      </c>
      <c r="M366" s="77">
        <v>10</v>
      </c>
      <c r="N366" s="77">
        <v>4</v>
      </c>
      <c r="O366" s="77">
        <v>3</v>
      </c>
      <c r="P366" s="77">
        <v>1</v>
      </c>
      <c r="Q366" s="77">
        <v>0</v>
      </c>
      <c r="R366" s="77">
        <v>0</v>
      </c>
      <c r="S366" s="77">
        <v>5</v>
      </c>
      <c r="T366" s="77">
        <v>30</v>
      </c>
      <c r="U366" s="77">
        <v>0.33300000000000002</v>
      </c>
      <c r="V366" s="77">
        <v>1.43</v>
      </c>
      <c r="W366" s="77">
        <v>0</v>
      </c>
      <c r="X366" s="77">
        <v>4</v>
      </c>
      <c r="Y366" s="77">
        <v>0</v>
      </c>
      <c r="Z366" s="77">
        <v>0</v>
      </c>
      <c r="AA366" s="77">
        <v>7</v>
      </c>
      <c r="AB366" s="77">
        <v>8</v>
      </c>
      <c r="AC366" s="77">
        <v>0</v>
      </c>
      <c r="AD366" s="77">
        <v>0</v>
      </c>
      <c r="AE366" s="77">
        <v>0</v>
      </c>
      <c r="AF366" s="77">
        <v>0</v>
      </c>
      <c r="AG366" s="77">
        <v>0</v>
      </c>
      <c r="AH366" s="77">
        <v>112</v>
      </c>
      <c r="AI366" s="77" t="s">
        <v>342</v>
      </c>
      <c r="AJ366" s="77">
        <v>0.88</v>
      </c>
      <c r="AK366" s="77">
        <v>0.33300000000000002</v>
      </c>
      <c r="AL366" s="77">
        <v>0.5</v>
      </c>
      <c r="AM366" s="77">
        <v>0.83299999999999996</v>
      </c>
      <c r="AN366" s="77">
        <v>6.43</v>
      </c>
      <c r="AO366" s="77">
        <v>0</v>
      </c>
      <c r="AP366" s="77">
        <v>12.86</v>
      </c>
      <c r="AQ366" s="77" t="s">
        <v>342</v>
      </c>
      <c r="AR366" s="77">
        <v>16</v>
      </c>
    </row>
    <row r="367" spans="1:44" ht="12.75" customHeight="1" x14ac:dyDescent="0.2">
      <c r="A367" s="42" t="s">
        <v>685</v>
      </c>
      <c r="B367" s="77" t="s">
        <v>261</v>
      </c>
      <c r="C367" s="77">
        <v>7</v>
      </c>
      <c r="D367" s="77">
        <v>4</v>
      </c>
      <c r="E367" s="77">
        <v>2.1800000000000002</v>
      </c>
      <c r="F367" s="77">
        <v>75</v>
      </c>
      <c r="G367" s="77">
        <v>0</v>
      </c>
      <c r="H367" s="77">
        <v>0</v>
      </c>
      <c r="I367" s="77">
        <v>0</v>
      </c>
      <c r="J367" s="77">
        <v>1</v>
      </c>
      <c r="K367" s="77">
        <v>7</v>
      </c>
      <c r="L367" s="77">
        <v>70.099999999999994</v>
      </c>
      <c r="M367" s="77">
        <v>47</v>
      </c>
      <c r="N367" s="77">
        <v>22</v>
      </c>
      <c r="O367" s="77">
        <v>17</v>
      </c>
      <c r="P367" s="77">
        <v>5</v>
      </c>
      <c r="Q367" s="77">
        <v>23</v>
      </c>
      <c r="R367" s="77">
        <v>1</v>
      </c>
      <c r="S367" s="77">
        <v>82</v>
      </c>
      <c r="T367" s="77">
        <v>278</v>
      </c>
      <c r="U367" s="77">
        <v>0.188</v>
      </c>
      <c r="V367" s="77">
        <v>1</v>
      </c>
      <c r="W367" s="77">
        <v>1</v>
      </c>
      <c r="X367" s="77">
        <v>6</v>
      </c>
      <c r="Y367" s="77">
        <v>40</v>
      </c>
      <c r="Z367" s="77">
        <v>1</v>
      </c>
      <c r="AA367" s="77">
        <v>48</v>
      </c>
      <c r="AB367" s="77">
        <v>77</v>
      </c>
      <c r="AC367" s="77">
        <v>0</v>
      </c>
      <c r="AD367" s="77">
        <v>0</v>
      </c>
      <c r="AE367" s="77">
        <v>4</v>
      </c>
      <c r="AF367" s="77">
        <v>2</v>
      </c>
      <c r="AG367" s="77">
        <v>0</v>
      </c>
      <c r="AH367" s="77">
        <v>1148</v>
      </c>
      <c r="AI367" s="77">
        <v>0.63600000000000001</v>
      </c>
      <c r="AJ367" s="77">
        <v>0.62</v>
      </c>
      <c r="AK367" s="77">
        <v>0.25700000000000001</v>
      </c>
      <c r="AL367" s="77">
        <v>0.28399999999999997</v>
      </c>
      <c r="AM367" s="77">
        <v>0.54100000000000004</v>
      </c>
      <c r="AN367" s="77">
        <v>10.49</v>
      </c>
      <c r="AO367" s="77">
        <v>2.94</v>
      </c>
      <c r="AP367" s="77">
        <v>6.01</v>
      </c>
      <c r="AQ367" s="77">
        <v>3.57</v>
      </c>
      <c r="AR367" s="77">
        <v>16.32</v>
      </c>
    </row>
    <row r="368" spans="1:44" ht="12.75" customHeight="1" x14ac:dyDescent="0.2">
      <c r="A368" s="42" t="s">
        <v>694</v>
      </c>
      <c r="B368" s="77" t="s">
        <v>261</v>
      </c>
      <c r="C368" s="77">
        <v>2</v>
      </c>
      <c r="D368" s="77">
        <v>3</v>
      </c>
      <c r="E368" s="77">
        <v>4</v>
      </c>
      <c r="F368" s="77">
        <v>47</v>
      </c>
      <c r="G368" s="77">
        <v>0</v>
      </c>
      <c r="H368" s="77">
        <v>0</v>
      </c>
      <c r="I368" s="77">
        <v>0</v>
      </c>
      <c r="J368" s="77">
        <v>1</v>
      </c>
      <c r="K368" s="77">
        <v>2</v>
      </c>
      <c r="L368" s="77">
        <v>63</v>
      </c>
      <c r="M368" s="77">
        <v>68</v>
      </c>
      <c r="N368" s="77">
        <v>34</v>
      </c>
      <c r="O368" s="77">
        <v>28</v>
      </c>
      <c r="P368" s="77">
        <v>5</v>
      </c>
      <c r="Q368" s="77">
        <v>21</v>
      </c>
      <c r="R368" s="77">
        <v>4</v>
      </c>
      <c r="S368" s="77">
        <v>39</v>
      </c>
      <c r="T368" s="77">
        <v>274</v>
      </c>
      <c r="U368" s="77">
        <v>0.28199999999999997</v>
      </c>
      <c r="V368" s="77">
        <v>1.41</v>
      </c>
      <c r="W368" s="77">
        <v>5</v>
      </c>
      <c r="X368" s="77">
        <v>15</v>
      </c>
      <c r="Y368" s="77">
        <v>3</v>
      </c>
      <c r="Z368" s="77">
        <v>8</v>
      </c>
      <c r="AA368" s="77">
        <v>70</v>
      </c>
      <c r="AB368" s="77">
        <v>71</v>
      </c>
      <c r="AC368" s="77">
        <v>3</v>
      </c>
      <c r="AD368" s="77">
        <v>0</v>
      </c>
      <c r="AE368" s="77">
        <v>3</v>
      </c>
      <c r="AF368" s="77">
        <v>2</v>
      </c>
      <c r="AG368" s="77">
        <v>1</v>
      </c>
      <c r="AH368" s="77">
        <v>1036</v>
      </c>
      <c r="AI368" s="77">
        <v>0.4</v>
      </c>
      <c r="AJ368" s="77">
        <v>0.99</v>
      </c>
      <c r="AK368" s="77">
        <v>0.34799999999999998</v>
      </c>
      <c r="AL368" s="77">
        <v>0.38600000000000001</v>
      </c>
      <c r="AM368" s="77">
        <v>0.73399999999999999</v>
      </c>
      <c r="AN368" s="77">
        <v>5.57</v>
      </c>
      <c r="AO368" s="77">
        <v>3</v>
      </c>
      <c r="AP368" s="77">
        <v>9.7100000000000009</v>
      </c>
      <c r="AQ368" s="77">
        <v>1.86</v>
      </c>
      <c r="AR368" s="77">
        <v>16.440000000000001</v>
      </c>
    </row>
    <row r="369" spans="1:44" ht="12.75" customHeight="1" x14ac:dyDescent="0.2">
      <c r="A369" s="42" t="s">
        <v>774</v>
      </c>
      <c r="B369" s="77" t="s">
        <v>261</v>
      </c>
      <c r="C369" s="77">
        <v>16</v>
      </c>
      <c r="D369" s="77">
        <v>6</v>
      </c>
      <c r="E369" s="77">
        <v>2.41</v>
      </c>
      <c r="F369" s="77">
        <v>25</v>
      </c>
      <c r="G369" s="77">
        <v>25</v>
      </c>
      <c r="H369" s="77">
        <v>1</v>
      </c>
      <c r="I369" s="77">
        <v>1</v>
      </c>
      <c r="J369" s="77">
        <v>0</v>
      </c>
      <c r="K369" s="77">
        <v>0</v>
      </c>
      <c r="L369" s="77">
        <v>164</v>
      </c>
      <c r="M369" s="77">
        <v>153</v>
      </c>
      <c r="N369" s="77">
        <v>52</v>
      </c>
      <c r="O369" s="77">
        <v>44</v>
      </c>
      <c r="P369" s="77">
        <v>18</v>
      </c>
      <c r="Q369" s="77">
        <v>24</v>
      </c>
      <c r="R369" s="77">
        <v>0</v>
      </c>
      <c r="S369" s="77">
        <v>98</v>
      </c>
      <c r="T369" s="77">
        <v>662</v>
      </c>
      <c r="U369" s="77">
        <v>0.246</v>
      </c>
      <c r="V369" s="77">
        <v>1.08</v>
      </c>
      <c r="W369" s="77">
        <v>7</v>
      </c>
      <c r="X369" s="77">
        <v>0</v>
      </c>
      <c r="Y369" s="77">
        <v>0</v>
      </c>
      <c r="Z369" s="77">
        <v>16</v>
      </c>
      <c r="AA369" s="77">
        <v>212</v>
      </c>
      <c r="AB369" s="77">
        <v>168</v>
      </c>
      <c r="AC369" s="77">
        <v>5</v>
      </c>
      <c r="AD369" s="77">
        <v>0</v>
      </c>
      <c r="AE369" s="77">
        <v>0</v>
      </c>
      <c r="AF369" s="77">
        <v>1</v>
      </c>
      <c r="AG369" s="77">
        <v>1</v>
      </c>
      <c r="AH369" s="77">
        <v>2468</v>
      </c>
      <c r="AI369" s="77">
        <v>0.72699999999999998</v>
      </c>
      <c r="AJ369" s="77">
        <v>1.26</v>
      </c>
      <c r="AK369" s="77">
        <v>0.28000000000000003</v>
      </c>
      <c r="AL369" s="77">
        <v>0.374</v>
      </c>
      <c r="AM369" s="77">
        <v>0.65400000000000003</v>
      </c>
      <c r="AN369" s="77">
        <v>5.38</v>
      </c>
      <c r="AO369" s="77">
        <v>1.32</v>
      </c>
      <c r="AP369" s="77">
        <v>8.4</v>
      </c>
      <c r="AQ369" s="77">
        <v>4.08</v>
      </c>
      <c r="AR369" s="77">
        <v>15.05</v>
      </c>
    </row>
    <row r="370" spans="1:44" ht="12.75" customHeight="1" x14ac:dyDescent="0.2">
      <c r="A370" s="42" t="s">
        <v>691</v>
      </c>
      <c r="B370" s="77" t="s">
        <v>261</v>
      </c>
      <c r="C370" s="77">
        <v>10</v>
      </c>
      <c r="D370" s="77">
        <v>10</v>
      </c>
      <c r="E370" s="77">
        <v>3.57</v>
      </c>
      <c r="F370" s="77">
        <v>27</v>
      </c>
      <c r="G370" s="77">
        <v>27</v>
      </c>
      <c r="H370" s="77">
        <v>0</v>
      </c>
      <c r="I370" s="77">
        <v>0</v>
      </c>
      <c r="J370" s="77">
        <v>0</v>
      </c>
      <c r="K370" s="77">
        <v>0</v>
      </c>
      <c r="L370" s="77">
        <v>158.19999999999999</v>
      </c>
      <c r="M370" s="77">
        <v>134</v>
      </c>
      <c r="N370" s="77">
        <v>66</v>
      </c>
      <c r="O370" s="77">
        <v>63</v>
      </c>
      <c r="P370" s="77">
        <v>10</v>
      </c>
      <c r="Q370" s="77">
        <v>56</v>
      </c>
      <c r="R370" s="77">
        <v>0</v>
      </c>
      <c r="S370" s="77">
        <v>162</v>
      </c>
      <c r="T370" s="77">
        <v>653</v>
      </c>
      <c r="U370" s="77">
        <v>0.23</v>
      </c>
      <c r="V370" s="77">
        <v>1.2</v>
      </c>
      <c r="W370" s="77">
        <v>3</v>
      </c>
      <c r="X370" s="77">
        <v>0</v>
      </c>
      <c r="Y370" s="77">
        <v>0</v>
      </c>
      <c r="Z370" s="77">
        <v>9</v>
      </c>
      <c r="AA370" s="77">
        <v>155</v>
      </c>
      <c r="AB370" s="77">
        <v>143</v>
      </c>
      <c r="AC370" s="77">
        <v>2</v>
      </c>
      <c r="AD370" s="77">
        <v>0</v>
      </c>
      <c r="AE370" s="77">
        <v>8</v>
      </c>
      <c r="AF370" s="77">
        <v>6</v>
      </c>
      <c r="AG370" s="77">
        <v>3</v>
      </c>
      <c r="AH370" s="77">
        <v>2623</v>
      </c>
      <c r="AI370" s="77">
        <v>0.5</v>
      </c>
      <c r="AJ370" s="77">
        <v>1.08</v>
      </c>
      <c r="AK370" s="77">
        <v>0.29899999999999999</v>
      </c>
      <c r="AL370" s="77">
        <v>0.34799999999999998</v>
      </c>
      <c r="AM370" s="77">
        <v>0.64700000000000002</v>
      </c>
      <c r="AN370" s="77">
        <v>9.19</v>
      </c>
      <c r="AO370" s="77">
        <v>3.18</v>
      </c>
      <c r="AP370" s="77">
        <v>7.6</v>
      </c>
      <c r="AQ370" s="77">
        <v>2.89</v>
      </c>
      <c r="AR370" s="77">
        <v>16.53</v>
      </c>
    </row>
    <row r="371" spans="1:44" ht="12.75" customHeight="1" x14ac:dyDescent="0.2">
      <c r="A371" t="s">
        <v>1175</v>
      </c>
      <c r="B371" s="77" t="s">
        <v>261</v>
      </c>
      <c r="C371" s="77">
        <v>0</v>
      </c>
      <c r="D371" s="77">
        <v>1</v>
      </c>
      <c r="E371" s="77">
        <v>9</v>
      </c>
      <c r="F371" s="77">
        <v>3</v>
      </c>
      <c r="G371" s="77">
        <v>1</v>
      </c>
      <c r="H371" s="77">
        <v>0</v>
      </c>
      <c r="I371" s="77">
        <v>0</v>
      </c>
      <c r="J371" s="77">
        <v>0</v>
      </c>
      <c r="K371" s="77">
        <v>0</v>
      </c>
      <c r="L371" s="77">
        <v>9</v>
      </c>
      <c r="M371" s="77">
        <v>16</v>
      </c>
      <c r="N371" s="77">
        <v>9</v>
      </c>
      <c r="O371" s="77">
        <v>9</v>
      </c>
      <c r="P371" s="77">
        <v>0</v>
      </c>
      <c r="Q371" s="77">
        <v>3</v>
      </c>
      <c r="R371" s="77">
        <v>1</v>
      </c>
      <c r="S371" s="77">
        <v>5</v>
      </c>
      <c r="T371" s="77">
        <v>45</v>
      </c>
      <c r="U371" s="77">
        <v>0.41</v>
      </c>
      <c r="V371" s="77">
        <v>2.11</v>
      </c>
      <c r="W371" s="77">
        <v>2</v>
      </c>
      <c r="X371" s="77">
        <v>2</v>
      </c>
      <c r="Y371" s="77">
        <v>0</v>
      </c>
      <c r="Z371" s="77">
        <v>3</v>
      </c>
      <c r="AA371" s="77">
        <v>12</v>
      </c>
      <c r="AB371" s="77">
        <v>7</v>
      </c>
      <c r="AC371" s="77">
        <v>0</v>
      </c>
      <c r="AD371" s="77">
        <v>0</v>
      </c>
      <c r="AE371" s="77">
        <v>0</v>
      </c>
      <c r="AF371" s="77">
        <v>0</v>
      </c>
      <c r="AG371" s="77">
        <v>0</v>
      </c>
      <c r="AH371" s="77">
        <v>155</v>
      </c>
      <c r="AI371" s="77">
        <v>0</v>
      </c>
      <c r="AJ371" s="77">
        <v>1.71</v>
      </c>
      <c r="AK371" s="77">
        <v>0.47699999999999998</v>
      </c>
      <c r="AL371" s="77">
        <v>0.53800000000000003</v>
      </c>
      <c r="AM371" s="77">
        <v>1.016</v>
      </c>
      <c r="AN371" s="77">
        <v>5</v>
      </c>
      <c r="AO371" s="77">
        <v>3</v>
      </c>
      <c r="AP371" s="77">
        <v>16</v>
      </c>
      <c r="AQ371" s="77">
        <v>1.67</v>
      </c>
      <c r="AR371" s="77">
        <v>17.22</v>
      </c>
    </row>
    <row r="372" spans="1:44" ht="12.75" customHeight="1" x14ac:dyDescent="0.2">
      <c r="A372" t="s">
        <v>692</v>
      </c>
      <c r="B372" s="77" t="s">
        <v>261</v>
      </c>
      <c r="C372" s="77">
        <v>0</v>
      </c>
      <c r="D372" s="77">
        <v>3</v>
      </c>
      <c r="E372" s="77">
        <v>5.61</v>
      </c>
      <c r="F372" s="77">
        <v>5</v>
      </c>
      <c r="G372" s="77">
        <v>5</v>
      </c>
      <c r="H372" s="77">
        <v>0</v>
      </c>
      <c r="I372" s="77">
        <v>0</v>
      </c>
      <c r="J372" s="77">
        <v>0</v>
      </c>
      <c r="K372" s="77">
        <v>0</v>
      </c>
      <c r="L372" s="77">
        <v>25.2</v>
      </c>
      <c r="M372" s="77">
        <v>34</v>
      </c>
      <c r="N372" s="77">
        <v>20</v>
      </c>
      <c r="O372" s="77">
        <v>16</v>
      </c>
      <c r="P372" s="77">
        <v>3</v>
      </c>
      <c r="Q372" s="77">
        <v>8</v>
      </c>
      <c r="R372" s="77">
        <v>1</v>
      </c>
      <c r="S372" s="77">
        <v>17</v>
      </c>
      <c r="T372" s="77">
        <v>124</v>
      </c>
      <c r="U372" s="77">
        <v>0.309</v>
      </c>
      <c r="V372" s="77">
        <v>1.64</v>
      </c>
      <c r="W372" s="77">
        <v>2</v>
      </c>
      <c r="X372" s="77">
        <v>0</v>
      </c>
      <c r="Y372" s="77">
        <v>0</v>
      </c>
      <c r="Z372" s="77">
        <v>3</v>
      </c>
      <c r="AA372" s="77">
        <v>41</v>
      </c>
      <c r="AB372" s="77">
        <v>22</v>
      </c>
      <c r="AC372" s="77">
        <v>0</v>
      </c>
      <c r="AD372" s="77">
        <v>0</v>
      </c>
      <c r="AE372" s="77">
        <v>0</v>
      </c>
      <c r="AF372" s="77">
        <v>1</v>
      </c>
      <c r="AG372" s="77">
        <v>0</v>
      </c>
      <c r="AH372" s="77">
        <v>429</v>
      </c>
      <c r="AI372" s="77">
        <v>0</v>
      </c>
      <c r="AJ372" s="77">
        <v>1.86</v>
      </c>
      <c r="AK372" s="77">
        <v>0.36099999999999999</v>
      </c>
      <c r="AL372" s="77">
        <v>0.48199999999999998</v>
      </c>
      <c r="AM372" s="77">
        <v>0.84199999999999997</v>
      </c>
      <c r="AN372" s="77">
        <v>5.96</v>
      </c>
      <c r="AO372" s="77">
        <v>2.81</v>
      </c>
      <c r="AP372" s="77">
        <v>11.92</v>
      </c>
      <c r="AQ372" s="77">
        <v>2.13</v>
      </c>
      <c r="AR372" s="77">
        <v>16.71</v>
      </c>
    </row>
    <row r="373" spans="1:44" ht="12.75" customHeight="1" x14ac:dyDescent="0.2">
      <c r="A373" t="s">
        <v>697</v>
      </c>
      <c r="B373" s="77" t="s">
        <v>261</v>
      </c>
      <c r="C373" s="77">
        <v>0</v>
      </c>
      <c r="D373" s="77">
        <v>0</v>
      </c>
      <c r="E373" s="77">
        <v>1.04</v>
      </c>
      <c r="F373" s="77">
        <v>7</v>
      </c>
      <c r="G373" s="77">
        <v>0</v>
      </c>
      <c r="H373" s="77">
        <v>0</v>
      </c>
      <c r="I373" s="77">
        <v>0</v>
      </c>
      <c r="J373" s="77">
        <v>0</v>
      </c>
      <c r="K373" s="77">
        <v>0</v>
      </c>
      <c r="L373" s="77">
        <v>8.1999999999999993</v>
      </c>
      <c r="M373" s="77">
        <v>7</v>
      </c>
      <c r="N373" s="77">
        <v>1</v>
      </c>
      <c r="O373" s="77">
        <v>1</v>
      </c>
      <c r="P373" s="77">
        <v>0</v>
      </c>
      <c r="Q373" s="77">
        <v>4</v>
      </c>
      <c r="R373" s="77">
        <v>0</v>
      </c>
      <c r="S373" s="77">
        <v>4</v>
      </c>
      <c r="T373" s="77">
        <v>35</v>
      </c>
      <c r="U373" s="77">
        <v>0.23300000000000001</v>
      </c>
      <c r="V373" s="77">
        <v>1.27</v>
      </c>
      <c r="W373" s="77">
        <v>1</v>
      </c>
      <c r="X373" s="77">
        <v>4</v>
      </c>
      <c r="Y373" s="77">
        <v>0</v>
      </c>
      <c r="Z373" s="77">
        <v>3</v>
      </c>
      <c r="AA373" s="77">
        <v>10</v>
      </c>
      <c r="AB373" s="77">
        <v>9</v>
      </c>
      <c r="AC373" s="77">
        <v>0</v>
      </c>
      <c r="AD373" s="77">
        <v>0</v>
      </c>
      <c r="AE373" s="77">
        <v>0</v>
      </c>
      <c r="AF373" s="77">
        <v>0</v>
      </c>
      <c r="AG373" s="77">
        <v>0</v>
      </c>
      <c r="AH373" s="77">
        <v>121</v>
      </c>
      <c r="AI373" s="77" t="s">
        <v>342</v>
      </c>
      <c r="AJ373" s="77">
        <v>1.1100000000000001</v>
      </c>
      <c r="AK373" s="77">
        <v>0.34300000000000003</v>
      </c>
      <c r="AL373" s="77">
        <v>0.33300000000000002</v>
      </c>
      <c r="AM373" s="77">
        <v>0.67600000000000005</v>
      </c>
      <c r="AN373" s="77">
        <v>4.1500000000000004</v>
      </c>
      <c r="AO373" s="77">
        <v>4.1500000000000004</v>
      </c>
      <c r="AP373" s="77">
        <v>7.27</v>
      </c>
      <c r="AQ373" s="77">
        <v>1</v>
      </c>
      <c r="AR373" s="77">
        <v>13.96</v>
      </c>
    </row>
    <row r="374" spans="1:44" ht="12.75" customHeight="1" x14ac:dyDescent="0.2">
      <c r="A374" s="42" t="s">
        <v>684</v>
      </c>
      <c r="B374" s="77" t="s">
        <v>261</v>
      </c>
      <c r="C374" s="77">
        <v>15</v>
      </c>
      <c r="D374" s="77">
        <v>10</v>
      </c>
      <c r="E374" s="77">
        <v>2.85</v>
      </c>
      <c r="F374" s="77">
        <v>31</v>
      </c>
      <c r="G374" s="77">
        <v>31</v>
      </c>
      <c r="H374" s="77">
        <v>1</v>
      </c>
      <c r="I374" s="77">
        <v>1</v>
      </c>
      <c r="J374" s="77">
        <v>0</v>
      </c>
      <c r="K374" s="77">
        <v>0</v>
      </c>
      <c r="L374" s="77">
        <v>198.2</v>
      </c>
      <c r="M374" s="77">
        <v>178</v>
      </c>
      <c r="N374" s="77">
        <v>64</v>
      </c>
      <c r="O374" s="77">
        <v>63</v>
      </c>
      <c r="P374" s="77">
        <v>16</v>
      </c>
      <c r="Q374" s="77">
        <v>39</v>
      </c>
      <c r="R374" s="77">
        <v>1</v>
      </c>
      <c r="S374" s="77">
        <v>138</v>
      </c>
      <c r="T374" s="77">
        <v>798</v>
      </c>
      <c r="U374" s="77">
        <v>0.23899999999999999</v>
      </c>
      <c r="V374" s="77">
        <v>1.0900000000000001</v>
      </c>
      <c r="W374" s="77">
        <v>6</v>
      </c>
      <c r="X374" s="77">
        <v>0</v>
      </c>
      <c r="Y374" s="77">
        <v>0</v>
      </c>
      <c r="Z374" s="77">
        <v>17</v>
      </c>
      <c r="AA374" s="77">
        <v>206</v>
      </c>
      <c r="AB374" s="77">
        <v>231</v>
      </c>
      <c r="AC374" s="77">
        <v>0</v>
      </c>
      <c r="AD374" s="77">
        <v>0</v>
      </c>
      <c r="AE374" s="77">
        <v>8</v>
      </c>
      <c r="AF374" s="77">
        <v>5</v>
      </c>
      <c r="AG374" s="77">
        <v>1</v>
      </c>
      <c r="AH374" s="77">
        <v>2999</v>
      </c>
      <c r="AI374" s="77">
        <v>0.6</v>
      </c>
      <c r="AJ374" s="77">
        <v>0.89</v>
      </c>
      <c r="AK374" s="77">
        <v>0.28100000000000003</v>
      </c>
      <c r="AL374" s="77">
        <v>0.35099999999999998</v>
      </c>
      <c r="AM374" s="77">
        <v>0.63200000000000001</v>
      </c>
      <c r="AN374" s="77">
        <v>6.25</v>
      </c>
      <c r="AO374" s="77">
        <v>1.77</v>
      </c>
      <c r="AP374" s="77">
        <v>8.06</v>
      </c>
      <c r="AQ374" s="77">
        <v>3.54</v>
      </c>
      <c r="AR374" s="77">
        <v>15.1</v>
      </c>
    </row>
    <row r="375" spans="1:44" ht="12.75" customHeight="1" x14ac:dyDescent="0.2">
      <c r="A375" s="42" t="s">
        <v>688</v>
      </c>
      <c r="B375" s="77" t="s">
        <v>261</v>
      </c>
      <c r="C375" s="77">
        <v>4</v>
      </c>
      <c r="D375" s="77">
        <v>1</v>
      </c>
      <c r="E375" s="77">
        <v>3.19</v>
      </c>
      <c r="F375" s="77">
        <v>64</v>
      </c>
      <c r="G375" s="77">
        <v>0</v>
      </c>
      <c r="H375" s="77">
        <v>0</v>
      </c>
      <c r="I375" s="77">
        <v>0</v>
      </c>
      <c r="J375" s="77">
        <v>32</v>
      </c>
      <c r="K375" s="77">
        <v>39</v>
      </c>
      <c r="L375" s="77">
        <v>62</v>
      </c>
      <c r="M375" s="77">
        <v>51</v>
      </c>
      <c r="N375" s="77">
        <v>23</v>
      </c>
      <c r="O375" s="77">
        <v>22</v>
      </c>
      <c r="P375" s="77">
        <v>4</v>
      </c>
      <c r="Q375" s="77">
        <v>19</v>
      </c>
      <c r="R375" s="77">
        <v>0</v>
      </c>
      <c r="S375" s="77">
        <v>59</v>
      </c>
      <c r="T375" s="77">
        <v>252</v>
      </c>
      <c r="U375" s="77">
        <v>0.223</v>
      </c>
      <c r="V375" s="77">
        <v>1.1299999999999999</v>
      </c>
      <c r="W375" s="77">
        <v>2</v>
      </c>
      <c r="X375" s="77">
        <v>48</v>
      </c>
      <c r="Y375" s="77">
        <v>0</v>
      </c>
      <c r="Z375" s="77">
        <v>5</v>
      </c>
      <c r="AA375" s="77">
        <v>41</v>
      </c>
      <c r="AB375" s="77">
        <v>80</v>
      </c>
      <c r="AC375" s="77">
        <v>2</v>
      </c>
      <c r="AD375" s="77">
        <v>0</v>
      </c>
      <c r="AE375" s="77">
        <v>3</v>
      </c>
      <c r="AF375" s="77">
        <v>2</v>
      </c>
      <c r="AG375" s="77">
        <v>0</v>
      </c>
      <c r="AH375" s="77">
        <v>1008</v>
      </c>
      <c r="AI375" s="77">
        <v>0.8</v>
      </c>
      <c r="AJ375" s="77">
        <v>0.51</v>
      </c>
      <c r="AK375" s="77">
        <v>0.28599999999999998</v>
      </c>
      <c r="AL375" s="77">
        <v>0.35399999999999998</v>
      </c>
      <c r="AM375" s="77">
        <v>0.63900000000000001</v>
      </c>
      <c r="AN375" s="77">
        <v>8.56</v>
      </c>
      <c r="AO375" s="77">
        <v>2.76</v>
      </c>
      <c r="AP375" s="77">
        <v>7.4</v>
      </c>
      <c r="AQ375" s="77">
        <v>3.11</v>
      </c>
      <c r="AR375" s="77">
        <v>16.260000000000002</v>
      </c>
    </row>
    <row r="376" spans="1:44" ht="12.75" customHeight="1" x14ac:dyDescent="0.2">
      <c r="A376" s="42" t="s">
        <v>686</v>
      </c>
      <c r="B376" s="77" t="s">
        <v>261</v>
      </c>
      <c r="C376" s="77">
        <v>4</v>
      </c>
      <c r="D376" s="77">
        <v>5</v>
      </c>
      <c r="E376" s="77">
        <v>3.84</v>
      </c>
      <c r="F376" s="77">
        <v>49</v>
      </c>
      <c r="G376" s="77">
        <v>0</v>
      </c>
      <c r="H376" s="77">
        <v>0</v>
      </c>
      <c r="I376" s="77">
        <v>0</v>
      </c>
      <c r="J376" s="77">
        <v>0</v>
      </c>
      <c r="K376" s="77">
        <v>0</v>
      </c>
      <c r="L376" s="77">
        <v>72.2</v>
      </c>
      <c r="M376" s="77">
        <v>78</v>
      </c>
      <c r="N376" s="77">
        <v>34</v>
      </c>
      <c r="O376" s="77">
        <v>31</v>
      </c>
      <c r="P376" s="77">
        <v>5</v>
      </c>
      <c r="Q376" s="77">
        <v>14</v>
      </c>
      <c r="R376" s="77">
        <v>2</v>
      </c>
      <c r="S376" s="77">
        <v>56</v>
      </c>
      <c r="T376" s="77">
        <v>304</v>
      </c>
      <c r="U376" s="77">
        <v>0.27600000000000002</v>
      </c>
      <c r="V376" s="77">
        <v>1.27</v>
      </c>
      <c r="W376" s="77">
        <v>3</v>
      </c>
      <c r="X376" s="77">
        <v>15</v>
      </c>
      <c r="Y376" s="77">
        <v>7</v>
      </c>
      <c r="Z376" s="77">
        <v>8</v>
      </c>
      <c r="AA376" s="77">
        <v>84</v>
      </c>
      <c r="AB376" s="77">
        <v>69</v>
      </c>
      <c r="AC376" s="77">
        <v>1</v>
      </c>
      <c r="AD376" s="77">
        <v>1</v>
      </c>
      <c r="AE376" s="77">
        <v>5</v>
      </c>
      <c r="AF376" s="77">
        <v>1</v>
      </c>
      <c r="AG376" s="77">
        <v>0</v>
      </c>
      <c r="AH376" s="77">
        <v>1135</v>
      </c>
      <c r="AI376" s="77">
        <v>0.44400000000000001</v>
      </c>
      <c r="AJ376" s="77">
        <v>1.22</v>
      </c>
      <c r="AK376" s="77">
        <v>0.316</v>
      </c>
      <c r="AL376" s="77">
        <v>0.39200000000000002</v>
      </c>
      <c r="AM376" s="77">
        <v>0.70799999999999996</v>
      </c>
      <c r="AN376" s="77">
        <v>6.94</v>
      </c>
      <c r="AO376" s="77">
        <v>1.73</v>
      </c>
      <c r="AP376" s="77">
        <v>9.66</v>
      </c>
      <c r="AQ376" s="77">
        <v>4</v>
      </c>
      <c r="AR376" s="77">
        <v>15.62</v>
      </c>
    </row>
    <row r="377" spans="1:44" ht="12.75" customHeight="1" x14ac:dyDescent="0.2">
      <c r="A377" s="42" t="s">
        <v>695</v>
      </c>
      <c r="B377" s="77" t="s">
        <v>261</v>
      </c>
      <c r="C377" s="77">
        <v>2</v>
      </c>
      <c r="D377" s="77">
        <v>1</v>
      </c>
      <c r="E377" s="77">
        <v>1.1200000000000001</v>
      </c>
      <c r="F377" s="77">
        <v>65</v>
      </c>
      <c r="G377" s="77">
        <v>0</v>
      </c>
      <c r="H377" s="77">
        <v>0</v>
      </c>
      <c r="I377" s="77">
        <v>0</v>
      </c>
      <c r="J377" s="77">
        <v>11</v>
      </c>
      <c r="K377" s="77">
        <v>14</v>
      </c>
      <c r="L377" s="77">
        <v>56.1</v>
      </c>
      <c r="M377" s="77">
        <v>44</v>
      </c>
      <c r="N377" s="77">
        <v>8</v>
      </c>
      <c r="O377" s="77">
        <v>7</v>
      </c>
      <c r="P377" s="77">
        <v>2</v>
      </c>
      <c r="Q377" s="77">
        <v>11</v>
      </c>
      <c r="R377" s="77">
        <v>3</v>
      </c>
      <c r="S377" s="77">
        <v>46</v>
      </c>
      <c r="T377" s="77">
        <v>224</v>
      </c>
      <c r="U377" s="77">
        <v>0.215</v>
      </c>
      <c r="V377" s="77">
        <v>0.98</v>
      </c>
      <c r="W377" s="77">
        <v>3</v>
      </c>
      <c r="X377" s="77">
        <v>18</v>
      </c>
      <c r="Y377" s="77">
        <v>20</v>
      </c>
      <c r="Z377" s="77">
        <v>4</v>
      </c>
      <c r="AA377" s="77">
        <v>67</v>
      </c>
      <c r="AB377" s="77">
        <v>53</v>
      </c>
      <c r="AC377" s="77">
        <v>4</v>
      </c>
      <c r="AD377" s="77">
        <v>0</v>
      </c>
      <c r="AE377" s="77">
        <v>4</v>
      </c>
      <c r="AF377" s="77">
        <v>1</v>
      </c>
      <c r="AG377" s="77">
        <v>0</v>
      </c>
      <c r="AH377" s="77">
        <v>807</v>
      </c>
      <c r="AI377" s="77">
        <v>0.66700000000000004</v>
      </c>
      <c r="AJ377" s="77">
        <v>1.26</v>
      </c>
      <c r="AK377" s="77">
        <v>0.26200000000000001</v>
      </c>
      <c r="AL377" s="77">
        <v>0.27800000000000002</v>
      </c>
      <c r="AM377" s="77">
        <v>0.54</v>
      </c>
      <c r="AN377" s="77">
        <v>7.35</v>
      </c>
      <c r="AO377" s="77">
        <v>1.76</v>
      </c>
      <c r="AP377" s="77">
        <v>7.03</v>
      </c>
      <c r="AQ377" s="77">
        <v>4.18</v>
      </c>
      <c r="AR377" s="77">
        <v>14.33</v>
      </c>
    </row>
    <row r="378" spans="1:44" ht="12.75" customHeight="1" x14ac:dyDescent="0.2">
      <c r="A378" s="42" t="s">
        <v>687</v>
      </c>
      <c r="B378" s="77" t="s">
        <v>261</v>
      </c>
      <c r="C378" s="77">
        <v>14</v>
      </c>
      <c r="D378" s="77">
        <v>11</v>
      </c>
      <c r="E378" s="77">
        <v>3.14</v>
      </c>
      <c r="F378" s="77">
        <v>34</v>
      </c>
      <c r="G378" s="77">
        <v>34</v>
      </c>
      <c r="H378" s="77">
        <v>0</v>
      </c>
      <c r="I378" s="77">
        <v>0</v>
      </c>
      <c r="J378" s="77">
        <v>0</v>
      </c>
      <c r="K378" s="77">
        <v>0</v>
      </c>
      <c r="L378" s="77">
        <v>215</v>
      </c>
      <c r="M378" s="77">
        <v>198</v>
      </c>
      <c r="N378" s="77">
        <v>86</v>
      </c>
      <c r="O378" s="77">
        <v>75</v>
      </c>
      <c r="P378" s="77">
        <v>23</v>
      </c>
      <c r="Q378" s="77">
        <v>43</v>
      </c>
      <c r="R378" s="77">
        <v>4</v>
      </c>
      <c r="S378" s="77">
        <v>242</v>
      </c>
      <c r="T378" s="77">
        <v>868</v>
      </c>
      <c r="U378" s="77">
        <v>0.245</v>
      </c>
      <c r="V378" s="77">
        <v>1.1200000000000001</v>
      </c>
      <c r="W378" s="77">
        <v>5</v>
      </c>
      <c r="X378" s="77">
        <v>0</v>
      </c>
      <c r="Y378" s="77">
        <v>0</v>
      </c>
      <c r="Z378" s="77">
        <v>13</v>
      </c>
      <c r="AA378" s="77">
        <v>211</v>
      </c>
      <c r="AB378" s="77">
        <v>169</v>
      </c>
      <c r="AC378" s="77">
        <v>7</v>
      </c>
      <c r="AD378" s="77">
        <v>0</v>
      </c>
      <c r="AE378" s="77">
        <v>13</v>
      </c>
      <c r="AF378" s="77">
        <v>6</v>
      </c>
      <c r="AG378" s="77">
        <v>0</v>
      </c>
      <c r="AH378" s="77">
        <v>3295</v>
      </c>
      <c r="AI378" s="77">
        <v>0.56000000000000005</v>
      </c>
      <c r="AJ378" s="77">
        <v>1.25</v>
      </c>
      <c r="AK378" s="77">
        <v>0.28599999999999998</v>
      </c>
      <c r="AL378" s="77">
        <v>0.38500000000000001</v>
      </c>
      <c r="AM378" s="77">
        <v>0.67200000000000004</v>
      </c>
      <c r="AN378" s="77">
        <v>10.130000000000001</v>
      </c>
      <c r="AO378" s="77">
        <v>1.8</v>
      </c>
      <c r="AP378" s="77">
        <v>8.2899999999999991</v>
      </c>
      <c r="AQ378" s="77">
        <v>5.63</v>
      </c>
      <c r="AR378" s="77">
        <v>15.33</v>
      </c>
    </row>
    <row r="379" spans="1:44" ht="12.75" customHeight="1" x14ac:dyDescent="0.2">
      <c r="A379" s="42" t="s">
        <v>719</v>
      </c>
      <c r="B379" s="77" t="s">
        <v>261</v>
      </c>
      <c r="C379" s="77">
        <v>1</v>
      </c>
      <c r="D379" s="77">
        <v>0</v>
      </c>
      <c r="E379" s="77">
        <v>0</v>
      </c>
      <c r="F379" s="77">
        <v>18</v>
      </c>
      <c r="G379" s="77">
        <v>0</v>
      </c>
      <c r="H379" s="77">
        <v>0</v>
      </c>
      <c r="I379" s="77">
        <v>0</v>
      </c>
      <c r="J379" s="77">
        <v>0</v>
      </c>
      <c r="K379" s="77">
        <v>0</v>
      </c>
      <c r="L379" s="77">
        <v>11.1</v>
      </c>
      <c r="M379" s="77">
        <v>10</v>
      </c>
      <c r="N379" s="77">
        <v>0</v>
      </c>
      <c r="O379" s="77">
        <v>0</v>
      </c>
      <c r="P379" s="77">
        <v>0</v>
      </c>
      <c r="Q379" s="77">
        <v>2</v>
      </c>
      <c r="R379" s="77">
        <v>0</v>
      </c>
      <c r="S379" s="77">
        <v>8</v>
      </c>
      <c r="T379" s="77">
        <v>45</v>
      </c>
      <c r="U379" s="77">
        <v>0.23799999999999999</v>
      </c>
      <c r="V379" s="77">
        <v>1.06</v>
      </c>
      <c r="W379" s="77">
        <v>1</v>
      </c>
      <c r="X379" s="77">
        <v>2</v>
      </c>
      <c r="Y379" s="77">
        <v>6</v>
      </c>
      <c r="Z379" s="77">
        <v>1</v>
      </c>
      <c r="AA379" s="77">
        <v>12</v>
      </c>
      <c r="AB379" s="77">
        <v>12</v>
      </c>
      <c r="AC379" s="77">
        <v>0</v>
      </c>
      <c r="AD379" s="77">
        <v>0</v>
      </c>
      <c r="AE379" s="77">
        <v>1</v>
      </c>
      <c r="AF379" s="77">
        <v>0</v>
      </c>
      <c r="AG379" s="77">
        <v>0</v>
      </c>
      <c r="AH379" s="77">
        <v>177</v>
      </c>
      <c r="AI379" s="77">
        <v>1</v>
      </c>
      <c r="AJ379" s="77">
        <v>1</v>
      </c>
      <c r="AK379" s="77">
        <v>0.28899999999999998</v>
      </c>
      <c r="AL379" s="77">
        <v>0.26200000000000001</v>
      </c>
      <c r="AM379" s="77">
        <v>0.55100000000000005</v>
      </c>
      <c r="AN379" s="77">
        <v>6.35</v>
      </c>
      <c r="AO379" s="77">
        <v>1.59</v>
      </c>
      <c r="AP379" s="77">
        <v>7.94</v>
      </c>
      <c r="AQ379" s="77">
        <v>4</v>
      </c>
      <c r="AR379" s="77">
        <v>15.62</v>
      </c>
    </row>
    <row r="380" spans="1:44" ht="12.75" customHeight="1" x14ac:dyDescent="0.2">
      <c r="A380" s="42" t="s">
        <v>1173</v>
      </c>
      <c r="B380" s="77" t="s">
        <v>261</v>
      </c>
      <c r="C380" s="77">
        <v>2</v>
      </c>
      <c r="D380" s="77">
        <v>3</v>
      </c>
      <c r="E380" s="77">
        <v>2.4900000000000002</v>
      </c>
      <c r="F380" s="77">
        <v>15</v>
      </c>
      <c r="G380" s="77">
        <v>7</v>
      </c>
      <c r="H380" s="77">
        <v>0</v>
      </c>
      <c r="I380" s="77">
        <v>0</v>
      </c>
      <c r="J380" s="77">
        <v>0</v>
      </c>
      <c r="K380" s="77">
        <v>0</v>
      </c>
      <c r="L380" s="77">
        <v>50.2</v>
      </c>
      <c r="M380" s="77">
        <v>57</v>
      </c>
      <c r="N380" s="77">
        <v>17</v>
      </c>
      <c r="O380" s="77">
        <v>14</v>
      </c>
      <c r="P380" s="77">
        <v>1</v>
      </c>
      <c r="Q380" s="77">
        <v>13</v>
      </c>
      <c r="R380" s="77">
        <v>1</v>
      </c>
      <c r="S380" s="77">
        <v>30</v>
      </c>
      <c r="T380" s="77">
        <v>214</v>
      </c>
      <c r="U380" s="77">
        <v>0.28599999999999998</v>
      </c>
      <c r="V380" s="77">
        <v>1.38</v>
      </c>
      <c r="W380" s="77">
        <v>2</v>
      </c>
      <c r="X380" s="77">
        <v>6</v>
      </c>
      <c r="Y380" s="77">
        <v>0</v>
      </c>
      <c r="Z380" s="77">
        <v>9</v>
      </c>
      <c r="AA380" s="77">
        <v>79</v>
      </c>
      <c r="AB380" s="77">
        <v>33</v>
      </c>
      <c r="AC380" s="77">
        <v>1</v>
      </c>
      <c r="AD380" s="77">
        <v>0</v>
      </c>
      <c r="AE380" s="77">
        <v>1</v>
      </c>
      <c r="AF380" s="77">
        <v>1</v>
      </c>
      <c r="AG380" s="77">
        <v>0</v>
      </c>
      <c r="AH380" s="77">
        <v>734</v>
      </c>
      <c r="AI380" s="77">
        <v>0.4</v>
      </c>
      <c r="AJ380" s="77">
        <v>2.39</v>
      </c>
      <c r="AK380" s="77">
        <v>0.33600000000000002</v>
      </c>
      <c r="AL380" s="77">
        <v>0.34200000000000003</v>
      </c>
      <c r="AM380" s="77">
        <v>0.67800000000000005</v>
      </c>
      <c r="AN380" s="77">
        <v>5.33</v>
      </c>
      <c r="AO380" s="77">
        <v>2.31</v>
      </c>
      <c r="AP380" s="77">
        <v>10.130000000000001</v>
      </c>
      <c r="AQ380" s="77">
        <v>2.31</v>
      </c>
      <c r="AR380" s="77">
        <v>14.49</v>
      </c>
    </row>
    <row r="381" spans="1:44" ht="12.75" customHeight="1" x14ac:dyDescent="0.2">
      <c r="A381" s="42" t="s">
        <v>689</v>
      </c>
      <c r="B381" s="77" t="s">
        <v>261</v>
      </c>
      <c r="C381" s="77">
        <v>14</v>
      </c>
      <c r="D381" s="77">
        <v>5</v>
      </c>
      <c r="E381" s="77">
        <v>2.66</v>
      </c>
      <c r="F381" s="77">
        <v>32</v>
      </c>
      <c r="G381" s="77">
        <v>32</v>
      </c>
      <c r="H381" s="77">
        <v>3</v>
      </c>
      <c r="I381" s="77">
        <v>2</v>
      </c>
      <c r="J381" s="77">
        <v>0</v>
      </c>
      <c r="K381" s="77">
        <v>0</v>
      </c>
      <c r="L381" s="77">
        <v>199.2</v>
      </c>
      <c r="M381" s="77">
        <v>185</v>
      </c>
      <c r="N381" s="77">
        <v>67</v>
      </c>
      <c r="O381" s="77">
        <v>59</v>
      </c>
      <c r="P381" s="77">
        <v>13</v>
      </c>
      <c r="Q381" s="77">
        <v>29</v>
      </c>
      <c r="R381" s="77">
        <v>0</v>
      </c>
      <c r="S381" s="77">
        <v>182</v>
      </c>
      <c r="T381" s="77">
        <v>800</v>
      </c>
      <c r="U381" s="77">
        <v>0.24399999999999999</v>
      </c>
      <c r="V381" s="77">
        <v>1.07</v>
      </c>
      <c r="W381" s="77">
        <v>6</v>
      </c>
      <c r="X381" s="77">
        <v>0</v>
      </c>
      <c r="Y381" s="77">
        <v>0</v>
      </c>
      <c r="Z381" s="77">
        <v>11</v>
      </c>
      <c r="AA381" s="77">
        <v>190</v>
      </c>
      <c r="AB381" s="77">
        <v>208</v>
      </c>
      <c r="AC381" s="77">
        <v>4</v>
      </c>
      <c r="AD381" s="77">
        <v>0</v>
      </c>
      <c r="AE381" s="77">
        <v>3</v>
      </c>
      <c r="AF381" s="77">
        <v>4</v>
      </c>
      <c r="AG381" s="77">
        <v>0</v>
      </c>
      <c r="AH381" s="77">
        <v>2924</v>
      </c>
      <c r="AI381" s="77">
        <v>0.73699999999999999</v>
      </c>
      <c r="AJ381" s="77">
        <v>0.91</v>
      </c>
      <c r="AK381" s="77">
        <v>0.27700000000000002</v>
      </c>
      <c r="AL381" s="77">
        <v>0.35399999999999998</v>
      </c>
      <c r="AM381" s="77">
        <v>0.63100000000000001</v>
      </c>
      <c r="AN381" s="77">
        <v>8.1999999999999993</v>
      </c>
      <c r="AO381" s="77">
        <v>1.31</v>
      </c>
      <c r="AP381" s="77">
        <v>8.34</v>
      </c>
      <c r="AQ381" s="77">
        <v>6.28</v>
      </c>
      <c r="AR381" s="77">
        <v>14.64</v>
      </c>
    </row>
  </sheetData>
  <sortState ref="A364:AR381">
    <sortCondition ref="A364:A381"/>
  </sortState>
  <phoneticPr fontId="0" type="noConversion"/>
  <pageMargins left="0.75" right="0.75" top="1" bottom="1" header="0.5" footer="0.5"/>
  <pageSetup orientation="portrait" horizontalDpi="4294967293"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9"/>
  <sheetViews>
    <sheetView topLeftCell="A373" zoomScale="75" zoomScaleNormal="75" workbookViewId="0">
      <selection activeCell="G384" sqref="G384:G400"/>
    </sheetView>
  </sheetViews>
  <sheetFormatPr defaultRowHeight="12.75" x14ac:dyDescent="0.2"/>
  <cols>
    <col min="1" max="1" width="4.85546875" style="43" bestFit="1" customWidth="1"/>
    <col min="2" max="2" width="21.85546875" style="20" bestFit="1" customWidth="1"/>
    <col min="3" max="3" width="7.42578125" style="44" bestFit="1" customWidth="1"/>
    <col min="4" max="4" width="9.85546875" style="44" bestFit="1" customWidth="1"/>
    <col min="5" max="5" width="5.42578125" style="44" bestFit="1" customWidth="1"/>
    <col min="6" max="6" width="5.85546875" style="18" bestFit="1" customWidth="1"/>
    <col min="7" max="7" width="13.28515625" style="44" bestFit="1" customWidth="1"/>
    <col min="8" max="8" width="8.28515625" style="18" bestFit="1" customWidth="1"/>
    <col min="9" max="9" width="6.7109375" style="69" bestFit="1" customWidth="1"/>
    <col min="10" max="10" width="6.5703125" style="69" bestFit="1" customWidth="1"/>
    <col min="11" max="11" width="8.28515625" style="18" bestFit="1" customWidth="1"/>
    <col min="12" max="12" width="10" style="18" bestFit="1" customWidth="1"/>
    <col min="13" max="13" width="8.28515625" style="18" bestFit="1" customWidth="1"/>
    <col min="14" max="14" width="5.42578125" style="44" bestFit="1" customWidth="1"/>
    <col min="15" max="15" width="6.42578125" style="44" bestFit="1" customWidth="1"/>
    <col min="16" max="17" width="6.5703125" style="44" bestFit="1" customWidth="1"/>
    <col min="18" max="18" width="6.7109375" style="17" bestFit="1" customWidth="1"/>
    <col min="19" max="19" width="8.28515625" style="18" bestFit="1" customWidth="1"/>
    <col min="20" max="20" width="7.28515625" style="17" bestFit="1" customWidth="1"/>
    <col min="21" max="21" width="6.7109375" style="18" bestFit="1" customWidth="1"/>
    <col min="22" max="22" width="8.28515625" style="18" bestFit="1" customWidth="1"/>
    <col min="23" max="23" width="6.5703125" style="69" bestFit="1" customWidth="1"/>
    <col min="24" max="24" width="7.140625" style="44" bestFit="1" customWidth="1"/>
    <col min="25" max="25" width="6.5703125" style="44" bestFit="1" customWidth="1"/>
    <col min="26" max="26" width="7.85546875" style="44" bestFit="1" customWidth="1"/>
    <col min="27" max="27" width="7.140625" style="44" bestFit="1" customWidth="1"/>
    <col min="28" max="28" width="7" style="44" bestFit="1" customWidth="1"/>
    <col min="29" max="29" width="6.7109375" style="44" bestFit="1" customWidth="1"/>
    <col min="30" max="31" width="7" style="44" bestFit="1" customWidth="1"/>
    <col min="32" max="34" width="6.5703125" style="44" bestFit="1" customWidth="1"/>
    <col min="35" max="35" width="7.7109375" style="44" bestFit="1" customWidth="1"/>
    <col min="36" max="36" width="7.140625" style="44" bestFit="1" customWidth="1"/>
    <col min="37" max="38" width="9.85546875" style="17" bestFit="1" customWidth="1"/>
    <col min="39" max="39" width="8.28515625" style="17" bestFit="1" customWidth="1"/>
    <col min="40" max="40" width="8.140625" style="17" bestFit="1" customWidth="1"/>
    <col min="41" max="41" width="8.28515625" style="17" bestFit="1" customWidth="1"/>
    <col min="42" max="42" width="7.7109375" style="17" bestFit="1" customWidth="1"/>
    <col min="43" max="43" width="9.28515625" style="18" bestFit="1" customWidth="1"/>
    <col min="44" max="44" width="7.7109375" style="18" bestFit="1" customWidth="1"/>
    <col min="45" max="45" width="9.42578125" style="18" bestFit="1" customWidth="1"/>
    <col min="46" max="46" width="8.42578125" style="18" bestFit="1" customWidth="1"/>
    <col min="47" max="47" width="11.5703125" style="18" bestFit="1" customWidth="1"/>
    <col min="48" max="48" width="6.5703125" style="44" bestFit="1" customWidth="1"/>
    <col min="49" max="49" width="8.85546875" style="44" bestFit="1" customWidth="1"/>
    <col min="50" max="51" width="7.140625" style="44" bestFit="1" customWidth="1"/>
    <col min="52" max="52" width="6.42578125" style="44" bestFit="1" customWidth="1"/>
    <col min="53" max="53" width="9.140625" style="44" bestFit="1"/>
    <col min="54" max="54" width="7.7109375" style="44" bestFit="1" customWidth="1"/>
    <col min="55" max="55" width="8.28515625" style="44" bestFit="1" customWidth="1"/>
    <col min="56" max="56" width="9.85546875" style="44" bestFit="1" customWidth="1"/>
    <col min="57" max="57" width="9.28515625" style="44" bestFit="1" customWidth="1"/>
    <col min="58" max="58" width="10.5703125" style="44" bestFit="1" customWidth="1"/>
    <col min="59" max="16384" width="9.140625" style="44"/>
  </cols>
  <sheetData>
    <row r="1" spans="1:47" s="43" customFormat="1" ht="25.5" x14ac:dyDescent="0.2">
      <c r="A1" s="103" t="s">
        <v>150</v>
      </c>
      <c r="B1" s="103" t="s">
        <v>151</v>
      </c>
      <c r="C1" s="103" t="s">
        <v>245</v>
      </c>
      <c r="D1" s="103"/>
      <c r="E1" s="103" t="s">
        <v>300</v>
      </c>
      <c r="F1" s="103" t="s">
        <v>301</v>
      </c>
      <c r="G1" s="103" t="s">
        <v>302</v>
      </c>
      <c r="H1" s="144" t="s">
        <v>152</v>
      </c>
      <c r="I1" s="103" t="s">
        <v>303</v>
      </c>
      <c r="J1" s="103" t="s">
        <v>304</v>
      </c>
      <c r="K1" s="103" t="s">
        <v>305</v>
      </c>
      <c r="L1" s="103" t="s">
        <v>306</v>
      </c>
      <c r="M1" s="144" t="s">
        <v>307</v>
      </c>
      <c r="N1" s="103" t="s">
        <v>308</v>
      </c>
      <c r="O1" s="103" t="s">
        <v>309</v>
      </c>
      <c r="P1" s="103" t="s">
        <v>310</v>
      </c>
      <c r="Q1" s="103" t="s">
        <v>311</v>
      </c>
      <c r="R1" s="103" t="s">
        <v>312</v>
      </c>
      <c r="S1" s="103" t="s">
        <v>313</v>
      </c>
      <c r="T1" s="145" t="s">
        <v>314</v>
      </c>
      <c r="U1" s="144" t="s">
        <v>315</v>
      </c>
      <c r="V1" s="103" t="s">
        <v>316</v>
      </c>
      <c r="W1" s="103" t="s">
        <v>317</v>
      </c>
      <c r="X1" s="103" t="s">
        <v>318</v>
      </c>
      <c r="Y1" s="103" t="s">
        <v>319</v>
      </c>
      <c r="Z1" s="103" t="s">
        <v>320</v>
      </c>
      <c r="AA1" s="103" t="s">
        <v>321</v>
      </c>
      <c r="AB1" s="103" t="s">
        <v>322</v>
      </c>
      <c r="AC1" s="103" t="s">
        <v>323</v>
      </c>
      <c r="AD1" s="103" t="s">
        <v>324</v>
      </c>
      <c r="AE1" s="103" t="s">
        <v>325</v>
      </c>
      <c r="AF1" s="103" t="s">
        <v>326</v>
      </c>
      <c r="AG1" s="103" t="s">
        <v>327</v>
      </c>
      <c r="AH1" s="103" t="s">
        <v>328</v>
      </c>
      <c r="AI1" s="103" t="s">
        <v>329</v>
      </c>
      <c r="AJ1" s="103" t="s">
        <v>330</v>
      </c>
      <c r="AK1" s="103" t="s">
        <v>331</v>
      </c>
      <c r="AL1" s="145" t="s">
        <v>332</v>
      </c>
      <c r="AM1" s="145" t="s">
        <v>333</v>
      </c>
      <c r="AN1" s="145" t="s">
        <v>334</v>
      </c>
      <c r="AO1" s="145" t="s">
        <v>335</v>
      </c>
      <c r="AP1" s="145" t="s">
        <v>336</v>
      </c>
      <c r="AQ1" s="144" t="s">
        <v>337</v>
      </c>
      <c r="AR1" s="144" t="s">
        <v>338</v>
      </c>
      <c r="AS1" s="144" t="s">
        <v>339</v>
      </c>
      <c r="AT1" s="144" t="s">
        <v>340</v>
      </c>
      <c r="AU1" s="144" t="s">
        <v>341</v>
      </c>
    </row>
    <row r="2" spans="1:47" x14ac:dyDescent="0.2">
      <c r="A2" s="77">
        <v>1</v>
      </c>
      <c r="B2" s="78" t="s">
        <v>454</v>
      </c>
      <c r="C2" s="77" t="s">
        <v>247</v>
      </c>
      <c r="D2" s="77"/>
      <c r="E2" s="77">
        <v>491159</v>
      </c>
      <c r="F2" s="77">
        <v>1</v>
      </c>
      <c r="G2" s="77">
        <v>0</v>
      </c>
      <c r="H2" s="77">
        <v>2.63</v>
      </c>
      <c r="I2" s="77">
        <v>37</v>
      </c>
      <c r="J2" s="77">
        <v>0</v>
      </c>
      <c r="K2" s="77">
        <v>0</v>
      </c>
      <c r="L2" s="77">
        <v>1</v>
      </c>
      <c r="M2" s="77">
        <v>24</v>
      </c>
      <c r="N2" s="77">
        <v>23</v>
      </c>
      <c r="O2" s="77">
        <v>10</v>
      </c>
      <c r="P2" s="77">
        <v>7</v>
      </c>
      <c r="Q2" s="77">
        <v>3</v>
      </c>
      <c r="R2" s="77">
        <v>3</v>
      </c>
      <c r="S2" s="77">
        <v>25</v>
      </c>
      <c r="T2" s="77">
        <v>0.247</v>
      </c>
      <c r="U2" s="77">
        <v>1.08</v>
      </c>
      <c r="V2" s="77">
        <v>0</v>
      </c>
      <c r="W2" s="77">
        <v>0</v>
      </c>
      <c r="X2" s="77">
        <v>2</v>
      </c>
      <c r="Y2" s="77">
        <v>1</v>
      </c>
      <c r="Z2" s="77">
        <v>7</v>
      </c>
      <c r="AA2" s="77">
        <v>4</v>
      </c>
      <c r="AB2" s="77">
        <v>0</v>
      </c>
      <c r="AC2" s="77">
        <v>14</v>
      </c>
      <c r="AD2" s="77">
        <v>33</v>
      </c>
      <c r="AE2" s="77">
        <v>1</v>
      </c>
      <c r="AF2" s="77">
        <v>0</v>
      </c>
      <c r="AG2" s="77">
        <v>2</v>
      </c>
      <c r="AH2" s="77">
        <v>1</v>
      </c>
      <c r="AI2" s="77">
        <v>0</v>
      </c>
      <c r="AJ2" s="77">
        <v>100</v>
      </c>
      <c r="AK2" s="77">
        <v>402</v>
      </c>
      <c r="AL2" s="77">
        <v>1</v>
      </c>
      <c r="AM2" s="77">
        <v>0.42</v>
      </c>
      <c r="AN2" s="77">
        <v>0.28299999999999997</v>
      </c>
      <c r="AO2" s="77">
        <v>0.38700000000000001</v>
      </c>
      <c r="AP2" s="77">
        <v>0.67</v>
      </c>
      <c r="AQ2" s="77">
        <v>9.3699999999999992</v>
      </c>
      <c r="AR2" s="77">
        <v>1.1299999999999999</v>
      </c>
      <c r="AS2" s="77">
        <v>8.6199999999999992</v>
      </c>
      <c r="AT2" s="77">
        <v>8.33</v>
      </c>
      <c r="AU2" s="77">
        <v>16.75</v>
      </c>
    </row>
    <row r="3" spans="1:47" x14ac:dyDescent="0.2">
      <c r="A3" s="77">
        <v>2</v>
      </c>
      <c r="B3" s="78" t="s">
        <v>1088</v>
      </c>
      <c r="C3" s="77" t="s">
        <v>247</v>
      </c>
      <c r="D3" s="77"/>
      <c r="E3" s="77">
        <v>605359</v>
      </c>
      <c r="F3" s="77">
        <v>4</v>
      </c>
      <c r="G3" s="77">
        <v>4</v>
      </c>
      <c r="H3" s="77">
        <v>2.74</v>
      </c>
      <c r="I3" s="77">
        <v>57</v>
      </c>
      <c r="J3" s="77">
        <v>0</v>
      </c>
      <c r="K3" s="77">
        <v>0</v>
      </c>
      <c r="L3" s="77">
        <v>1</v>
      </c>
      <c r="M3" s="77">
        <v>49.1</v>
      </c>
      <c r="N3" s="77">
        <v>50</v>
      </c>
      <c r="O3" s="77">
        <v>17</v>
      </c>
      <c r="P3" s="77">
        <v>15</v>
      </c>
      <c r="Q3" s="77">
        <v>3</v>
      </c>
      <c r="R3" s="77">
        <v>17</v>
      </c>
      <c r="S3" s="77">
        <v>54</v>
      </c>
      <c r="T3" s="77">
        <v>0.26600000000000001</v>
      </c>
      <c r="U3" s="77">
        <v>1.36</v>
      </c>
      <c r="V3" s="77">
        <v>0</v>
      </c>
      <c r="W3" s="77">
        <v>0</v>
      </c>
      <c r="X3" s="77">
        <v>2</v>
      </c>
      <c r="Y3" s="77">
        <v>3</v>
      </c>
      <c r="Z3" s="77">
        <v>11</v>
      </c>
      <c r="AA3" s="77">
        <v>19</v>
      </c>
      <c r="AB3" s="77">
        <v>6</v>
      </c>
      <c r="AC3" s="77">
        <v>62</v>
      </c>
      <c r="AD3" s="77">
        <v>25</v>
      </c>
      <c r="AE3" s="77">
        <v>3</v>
      </c>
      <c r="AF3" s="77">
        <v>0</v>
      </c>
      <c r="AG3" s="77">
        <v>3</v>
      </c>
      <c r="AH3" s="77">
        <v>1</v>
      </c>
      <c r="AI3" s="77">
        <v>0</v>
      </c>
      <c r="AJ3" s="77">
        <v>210</v>
      </c>
      <c r="AK3" s="77">
        <v>823</v>
      </c>
      <c r="AL3" s="77">
        <v>0.5</v>
      </c>
      <c r="AM3" s="77">
        <v>2.48</v>
      </c>
      <c r="AN3" s="77">
        <v>0.33200000000000002</v>
      </c>
      <c r="AO3" s="77">
        <v>0.378</v>
      </c>
      <c r="AP3" s="77">
        <v>0.70899999999999996</v>
      </c>
      <c r="AQ3" s="77">
        <v>9.85</v>
      </c>
      <c r="AR3" s="77">
        <v>3.1</v>
      </c>
      <c r="AS3" s="77">
        <v>9.1199999999999992</v>
      </c>
      <c r="AT3" s="77">
        <v>3.18</v>
      </c>
      <c r="AU3" s="77">
        <v>16.68</v>
      </c>
    </row>
    <row r="4" spans="1:47" x14ac:dyDescent="0.2">
      <c r="A4" s="77">
        <v>3</v>
      </c>
      <c r="B4" s="78" t="s">
        <v>881</v>
      </c>
      <c r="C4" s="77" t="s">
        <v>247</v>
      </c>
      <c r="D4" s="77"/>
      <c r="E4" s="77">
        <v>424144</v>
      </c>
      <c r="F4" s="77">
        <v>3</v>
      </c>
      <c r="G4" s="77">
        <v>4</v>
      </c>
      <c r="H4" s="77">
        <v>2.91</v>
      </c>
      <c r="I4" s="77">
        <v>68</v>
      </c>
      <c r="J4" s="77">
        <v>0</v>
      </c>
      <c r="K4" s="77">
        <v>0</v>
      </c>
      <c r="L4" s="77">
        <v>1</v>
      </c>
      <c r="M4" s="77">
        <v>58.2</v>
      </c>
      <c r="N4" s="77">
        <v>50</v>
      </c>
      <c r="O4" s="77">
        <v>25</v>
      </c>
      <c r="P4" s="77">
        <v>19</v>
      </c>
      <c r="Q4" s="77">
        <v>5</v>
      </c>
      <c r="R4" s="77">
        <v>24</v>
      </c>
      <c r="S4" s="77">
        <v>76</v>
      </c>
      <c r="T4" s="77">
        <v>0.22600000000000001</v>
      </c>
      <c r="U4" s="77">
        <v>1.26</v>
      </c>
      <c r="V4" s="77">
        <v>0</v>
      </c>
      <c r="W4" s="77">
        <v>0</v>
      </c>
      <c r="X4" s="77">
        <v>7</v>
      </c>
      <c r="Y4" s="77">
        <v>2</v>
      </c>
      <c r="Z4" s="77">
        <v>11</v>
      </c>
      <c r="AA4" s="77">
        <v>15</v>
      </c>
      <c r="AB4" s="77">
        <v>6</v>
      </c>
      <c r="AC4" s="77">
        <v>52</v>
      </c>
      <c r="AD4" s="77">
        <v>47</v>
      </c>
      <c r="AE4" s="77">
        <v>3</v>
      </c>
      <c r="AF4" s="77">
        <v>3</v>
      </c>
      <c r="AG4" s="77">
        <v>2</v>
      </c>
      <c r="AH4" s="77">
        <v>0</v>
      </c>
      <c r="AI4" s="77">
        <v>1</v>
      </c>
      <c r="AJ4" s="77">
        <v>256</v>
      </c>
      <c r="AK4" s="77">
        <v>1000</v>
      </c>
      <c r="AL4" s="77">
        <v>0.42899999999999999</v>
      </c>
      <c r="AM4" s="77">
        <v>1.1100000000000001</v>
      </c>
      <c r="AN4" s="77">
        <v>0.32100000000000001</v>
      </c>
      <c r="AO4" s="77">
        <v>0.35699999999999998</v>
      </c>
      <c r="AP4" s="77">
        <v>0.67900000000000005</v>
      </c>
      <c r="AQ4" s="77">
        <v>11.66</v>
      </c>
      <c r="AR4" s="77">
        <v>3.68</v>
      </c>
      <c r="AS4" s="77">
        <v>7.67</v>
      </c>
      <c r="AT4" s="77">
        <v>3.17</v>
      </c>
      <c r="AU4" s="77">
        <v>17.05</v>
      </c>
    </row>
    <row r="5" spans="1:47" x14ac:dyDescent="0.2">
      <c r="A5" s="77">
        <v>4</v>
      </c>
      <c r="B5" s="78" t="s">
        <v>455</v>
      </c>
      <c r="C5" s="77" t="s">
        <v>247</v>
      </c>
      <c r="D5" s="77"/>
      <c r="E5" s="77">
        <v>545001</v>
      </c>
      <c r="F5" s="77">
        <v>2</v>
      </c>
      <c r="G5" s="77">
        <v>0</v>
      </c>
      <c r="H5" s="77">
        <v>2.95</v>
      </c>
      <c r="I5" s="77">
        <v>25</v>
      </c>
      <c r="J5" s="77">
        <v>0</v>
      </c>
      <c r="K5" s="77">
        <v>0</v>
      </c>
      <c r="L5" s="77">
        <v>1</v>
      </c>
      <c r="M5" s="77">
        <v>36.200000000000003</v>
      </c>
      <c r="N5" s="77">
        <v>37</v>
      </c>
      <c r="O5" s="77">
        <v>12</v>
      </c>
      <c r="P5" s="77">
        <v>12</v>
      </c>
      <c r="Q5" s="77">
        <v>2</v>
      </c>
      <c r="R5" s="77">
        <v>14</v>
      </c>
      <c r="S5" s="77">
        <v>32</v>
      </c>
      <c r="T5" s="77">
        <v>0.26200000000000001</v>
      </c>
      <c r="U5" s="77">
        <v>1.39</v>
      </c>
      <c r="V5" s="77">
        <v>0</v>
      </c>
      <c r="W5" s="77">
        <v>0</v>
      </c>
      <c r="X5" s="77">
        <v>3</v>
      </c>
      <c r="Y5" s="77">
        <v>4</v>
      </c>
      <c r="Z5" s="77">
        <v>12</v>
      </c>
      <c r="AA5" s="77">
        <v>0</v>
      </c>
      <c r="AB5" s="77">
        <v>4</v>
      </c>
      <c r="AC5" s="77">
        <v>33</v>
      </c>
      <c r="AD5" s="77">
        <v>39</v>
      </c>
      <c r="AE5" s="77">
        <v>1</v>
      </c>
      <c r="AF5" s="77">
        <v>1</v>
      </c>
      <c r="AG5" s="77">
        <v>0</v>
      </c>
      <c r="AH5" s="77">
        <v>0</v>
      </c>
      <c r="AI5" s="77">
        <v>0</v>
      </c>
      <c r="AJ5" s="77">
        <v>158</v>
      </c>
      <c r="AK5" s="77">
        <v>605</v>
      </c>
      <c r="AL5" s="77">
        <v>1</v>
      </c>
      <c r="AM5" s="77">
        <v>0.85</v>
      </c>
      <c r="AN5" s="77">
        <v>0.34200000000000003</v>
      </c>
      <c r="AO5" s="77">
        <v>0.34799999999999998</v>
      </c>
      <c r="AP5" s="77">
        <v>0.68899999999999995</v>
      </c>
      <c r="AQ5" s="77">
        <v>7.85</v>
      </c>
      <c r="AR5" s="77">
        <v>3.44</v>
      </c>
      <c r="AS5" s="77">
        <v>9.08</v>
      </c>
      <c r="AT5" s="77">
        <v>2.29</v>
      </c>
      <c r="AU5" s="77">
        <v>16.5</v>
      </c>
    </row>
    <row r="6" spans="1:47" x14ac:dyDescent="0.2">
      <c r="A6" s="77">
        <v>5</v>
      </c>
      <c r="B6" s="78" t="s">
        <v>1089</v>
      </c>
      <c r="C6" s="77" t="s">
        <v>247</v>
      </c>
      <c r="D6" s="77"/>
      <c r="E6" s="77">
        <v>543266</v>
      </c>
      <c r="F6" s="77">
        <v>0</v>
      </c>
      <c r="G6" s="77">
        <v>1</v>
      </c>
      <c r="H6" s="77">
        <v>3.38</v>
      </c>
      <c r="I6" s="77">
        <v>2</v>
      </c>
      <c r="J6" s="77">
        <v>0</v>
      </c>
      <c r="K6" s="77">
        <v>0</v>
      </c>
      <c r="L6" s="77">
        <v>0</v>
      </c>
      <c r="M6" s="77">
        <v>2.2000000000000002</v>
      </c>
      <c r="N6" s="77">
        <v>4</v>
      </c>
      <c r="O6" s="77">
        <v>1</v>
      </c>
      <c r="P6" s="77">
        <v>1</v>
      </c>
      <c r="Q6" s="77">
        <v>0</v>
      </c>
      <c r="R6" s="77">
        <v>3</v>
      </c>
      <c r="S6" s="77">
        <v>2</v>
      </c>
      <c r="T6" s="77">
        <v>0.4</v>
      </c>
      <c r="U6" s="77">
        <v>2.63</v>
      </c>
      <c r="V6" s="77">
        <v>0</v>
      </c>
      <c r="W6" s="77">
        <v>0</v>
      </c>
      <c r="X6" s="77">
        <v>0</v>
      </c>
      <c r="Y6" s="77">
        <v>1</v>
      </c>
      <c r="Z6" s="77">
        <v>2</v>
      </c>
      <c r="AA6" s="77">
        <v>0</v>
      </c>
      <c r="AB6" s="77">
        <v>1</v>
      </c>
      <c r="AC6" s="77">
        <v>4</v>
      </c>
      <c r="AD6" s="77">
        <v>1</v>
      </c>
      <c r="AE6" s="77">
        <v>0</v>
      </c>
      <c r="AF6" s="77">
        <v>0</v>
      </c>
      <c r="AG6" s="77">
        <v>0</v>
      </c>
      <c r="AH6" s="77">
        <v>0</v>
      </c>
      <c r="AI6" s="77">
        <v>0</v>
      </c>
      <c r="AJ6" s="77">
        <v>14</v>
      </c>
      <c r="AK6" s="77">
        <v>55</v>
      </c>
      <c r="AL6" s="77">
        <v>0</v>
      </c>
      <c r="AM6" s="77">
        <v>4</v>
      </c>
      <c r="AN6" s="77">
        <v>0.53800000000000003</v>
      </c>
      <c r="AO6" s="77">
        <v>0.5</v>
      </c>
      <c r="AP6" s="77">
        <v>1.038</v>
      </c>
      <c r="AQ6" s="77">
        <v>6.75</v>
      </c>
      <c r="AR6" s="77">
        <v>10.130000000000001</v>
      </c>
      <c r="AS6" s="77">
        <v>13.5</v>
      </c>
      <c r="AT6" s="77">
        <v>0.67</v>
      </c>
      <c r="AU6" s="77">
        <v>20.62</v>
      </c>
    </row>
    <row r="7" spans="1:47" x14ac:dyDescent="0.2">
      <c r="A7" s="77">
        <v>6</v>
      </c>
      <c r="B7" s="78" t="s">
        <v>442</v>
      </c>
      <c r="C7" s="77" t="s">
        <v>247</v>
      </c>
      <c r="D7" s="77"/>
      <c r="E7" s="77">
        <v>518567</v>
      </c>
      <c r="F7" s="77">
        <v>11</v>
      </c>
      <c r="G7" s="77">
        <v>9</v>
      </c>
      <c r="H7" s="77">
        <v>3.46</v>
      </c>
      <c r="I7" s="77">
        <v>33</v>
      </c>
      <c r="J7" s="77">
        <v>28</v>
      </c>
      <c r="K7" s="77">
        <v>1</v>
      </c>
      <c r="L7" s="77">
        <v>1</v>
      </c>
      <c r="M7" s="77">
        <v>179.1</v>
      </c>
      <c r="N7" s="77">
        <v>163</v>
      </c>
      <c r="O7" s="77">
        <v>75</v>
      </c>
      <c r="P7" s="77">
        <v>69</v>
      </c>
      <c r="Q7" s="77">
        <v>18</v>
      </c>
      <c r="R7" s="77">
        <v>39</v>
      </c>
      <c r="S7" s="77">
        <v>115</v>
      </c>
      <c r="T7" s="77">
        <v>0.246</v>
      </c>
      <c r="U7" s="77">
        <v>1.1299999999999999</v>
      </c>
      <c r="V7" s="77">
        <v>1</v>
      </c>
      <c r="W7" s="77">
        <v>1</v>
      </c>
      <c r="X7" s="77">
        <v>4</v>
      </c>
      <c r="Y7" s="77">
        <v>2</v>
      </c>
      <c r="Z7" s="77">
        <v>2</v>
      </c>
      <c r="AA7" s="77">
        <v>0</v>
      </c>
      <c r="AB7" s="77">
        <v>15</v>
      </c>
      <c r="AC7" s="77">
        <v>185</v>
      </c>
      <c r="AD7" s="77">
        <v>213</v>
      </c>
      <c r="AE7" s="77">
        <v>2</v>
      </c>
      <c r="AF7" s="77">
        <v>0</v>
      </c>
      <c r="AG7" s="77">
        <v>9</v>
      </c>
      <c r="AH7" s="77">
        <v>6</v>
      </c>
      <c r="AI7" s="77">
        <v>0</v>
      </c>
      <c r="AJ7" s="77">
        <v>719</v>
      </c>
      <c r="AK7" s="77">
        <v>2719</v>
      </c>
      <c r="AL7" s="77">
        <v>0.55000000000000004</v>
      </c>
      <c r="AM7" s="77">
        <v>0.87</v>
      </c>
      <c r="AN7" s="77">
        <v>0.28999999999999998</v>
      </c>
      <c r="AO7" s="77">
        <v>0.38600000000000001</v>
      </c>
      <c r="AP7" s="77">
        <v>0.67600000000000005</v>
      </c>
      <c r="AQ7" s="77">
        <v>5.77</v>
      </c>
      <c r="AR7" s="77">
        <v>1.96</v>
      </c>
      <c r="AS7" s="77">
        <v>8.18</v>
      </c>
      <c r="AT7" s="77">
        <v>2.95</v>
      </c>
      <c r="AU7" s="77">
        <v>15.16</v>
      </c>
    </row>
    <row r="8" spans="1:47" x14ac:dyDescent="0.2">
      <c r="A8" s="77">
        <v>7</v>
      </c>
      <c r="B8" s="78" t="s">
        <v>439</v>
      </c>
      <c r="C8" s="77" t="s">
        <v>247</v>
      </c>
      <c r="D8" s="77"/>
      <c r="E8" s="77">
        <v>446899</v>
      </c>
      <c r="F8" s="77">
        <v>5</v>
      </c>
      <c r="G8" s="77">
        <v>3</v>
      </c>
      <c r="H8" s="77">
        <v>3.49</v>
      </c>
      <c r="I8" s="77">
        <v>68</v>
      </c>
      <c r="J8" s="77">
        <v>0</v>
      </c>
      <c r="K8" s="77">
        <v>1</v>
      </c>
      <c r="L8" s="77">
        <v>9</v>
      </c>
      <c r="M8" s="77">
        <v>67</v>
      </c>
      <c r="N8" s="77">
        <v>60</v>
      </c>
      <c r="O8" s="77">
        <v>29</v>
      </c>
      <c r="P8" s="77">
        <v>26</v>
      </c>
      <c r="Q8" s="77">
        <v>5</v>
      </c>
      <c r="R8" s="77">
        <v>24</v>
      </c>
      <c r="S8" s="77">
        <v>54</v>
      </c>
      <c r="T8" s="77">
        <v>0.24299999999999999</v>
      </c>
      <c r="U8" s="77">
        <v>1.25</v>
      </c>
      <c r="V8" s="77">
        <v>0</v>
      </c>
      <c r="W8" s="77">
        <v>0</v>
      </c>
      <c r="X8" s="77">
        <v>3</v>
      </c>
      <c r="Y8" s="77">
        <v>6</v>
      </c>
      <c r="Z8" s="77">
        <v>11</v>
      </c>
      <c r="AA8" s="77">
        <v>29</v>
      </c>
      <c r="AB8" s="77">
        <v>9</v>
      </c>
      <c r="AC8" s="77">
        <v>103</v>
      </c>
      <c r="AD8" s="77">
        <v>36</v>
      </c>
      <c r="AE8" s="77">
        <v>0</v>
      </c>
      <c r="AF8" s="77">
        <v>0</v>
      </c>
      <c r="AG8" s="77">
        <v>1</v>
      </c>
      <c r="AH8" s="77">
        <v>0</v>
      </c>
      <c r="AI8" s="77">
        <v>0</v>
      </c>
      <c r="AJ8" s="77">
        <v>281</v>
      </c>
      <c r="AK8" s="77">
        <v>980</v>
      </c>
      <c r="AL8" s="77">
        <v>0.625</v>
      </c>
      <c r="AM8" s="77">
        <v>2.86</v>
      </c>
      <c r="AN8" s="77">
        <v>0.313</v>
      </c>
      <c r="AO8" s="77">
        <v>0.36799999999999999</v>
      </c>
      <c r="AP8" s="77">
        <v>0.68100000000000005</v>
      </c>
      <c r="AQ8" s="77">
        <v>7.25</v>
      </c>
      <c r="AR8" s="77">
        <v>3.22</v>
      </c>
      <c r="AS8" s="77">
        <v>8.06</v>
      </c>
      <c r="AT8" s="77">
        <v>2.25</v>
      </c>
      <c r="AU8" s="77">
        <v>14.63</v>
      </c>
    </row>
    <row r="9" spans="1:47" x14ac:dyDescent="0.2">
      <c r="A9" s="77">
        <v>8</v>
      </c>
      <c r="B9" s="78" t="s">
        <v>453</v>
      </c>
      <c r="C9" s="77" t="s">
        <v>247</v>
      </c>
      <c r="D9" s="77"/>
      <c r="E9" s="77">
        <v>543809</v>
      </c>
      <c r="F9" s="77">
        <v>1</v>
      </c>
      <c r="G9" s="77">
        <v>1</v>
      </c>
      <c r="H9" s="77">
        <v>3.57</v>
      </c>
      <c r="I9" s="77">
        <v>6</v>
      </c>
      <c r="J9" s="77">
        <v>1</v>
      </c>
      <c r="K9" s="77">
        <v>0</v>
      </c>
      <c r="L9" s="77">
        <v>0</v>
      </c>
      <c r="M9" s="77">
        <v>22.2</v>
      </c>
      <c r="N9" s="77">
        <v>27</v>
      </c>
      <c r="O9" s="77">
        <v>11</v>
      </c>
      <c r="P9" s="77">
        <v>9</v>
      </c>
      <c r="Q9" s="77">
        <v>0</v>
      </c>
      <c r="R9" s="77">
        <v>4</v>
      </c>
      <c r="S9" s="77">
        <v>14</v>
      </c>
      <c r="T9" s="77">
        <v>0.3</v>
      </c>
      <c r="U9" s="77">
        <v>1.37</v>
      </c>
      <c r="V9" s="77">
        <v>0</v>
      </c>
      <c r="W9" s="77">
        <v>0</v>
      </c>
      <c r="X9" s="77">
        <v>1</v>
      </c>
      <c r="Y9" s="77">
        <v>0</v>
      </c>
      <c r="Z9" s="77">
        <v>1</v>
      </c>
      <c r="AA9" s="77">
        <v>1</v>
      </c>
      <c r="AB9" s="77">
        <v>3</v>
      </c>
      <c r="AC9" s="77">
        <v>30</v>
      </c>
      <c r="AD9" s="77">
        <v>23</v>
      </c>
      <c r="AE9" s="77">
        <v>0</v>
      </c>
      <c r="AF9" s="77">
        <v>0</v>
      </c>
      <c r="AG9" s="77">
        <v>1</v>
      </c>
      <c r="AH9" s="77">
        <v>0</v>
      </c>
      <c r="AI9" s="77">
        <v>0</v>
      </c>
      <c r="AJ9" s="77">
        <v>99</v>
      </c>
      <c r="AK9" s="77">
        <v>325</v>
      </c>
      <c r="AL9" s="77">
        <v>0.5</v>
      </c>
      <c r="AM9" s="77">
        <v>1.3</v>
      </c>
      <c r="AN9" s="77">
        <v>0.33</v>
      </c>
      <c r="AO9" s="77">
        <v>0.35599999999999998</v>
      </c>
      <c r="AP9" s="77">
        <v>0.68500000000000005</v>
      </c>
      <c r="AQ9" s="77">
        <v>5.56</v>
      </c>
      <c r="AR9" s="77">
        <v>1.59</v>
      </c>
      <c r="AS9" s="77">
        <v>10.72</v>
      </c>
      <c r="AT9" s="77">
        <v>3.5</v>
      </c>
      <c r="AU9" s="77">
        <v>14.34</v>
      </c>
    </row>
    <row r="10" spans="1:47" x14ac:dyDescent="0.2">
      <c r="A10" s="77">
        <v>9</v>
      </c>
      <c r="B10" s="78" t="s">
        <v>847</v>
      </c>
      <c r="C10" s="77" t="s">
        <v>247</v>
      </c>
      <c r="D10" s="77"/>
      <c r="E10" s="77">
        <v>573064</v>
      </c>
      <c r="F10" s="77">
        <v>0</v>
      </c>
      <c r="G10" s="77">
        <v>7</v>
      </c>
      <c r="H10" s="77">
        <v>3.76</v>
      </c>
      <c r="I10" s="77">
        <v>14</v>
      </c>
      <c r="J10" s="77">
        <v>14</v>
      </c>
      <c r="K10" s="77">
        <v>0</v>
      </c>
      <c r="L10" s="77">
        <v>0</v>
      </c>
      <c r="M10" s="77">
        <v>83.2</v>
      </c>
      <c r="N10" s="77">
        <v>71</v>
      </c>
      <c r="O10" s="77">
        <v>37</v>
      </c>
      <c r="P10" s="77">
        <v>35</v>
      </c>
      <c r="Q10" s="77">
        <v>10</v>
      </c>
      <c r="R10" s="77">
        <v>20</v>
      </c>
      <c r="S10" s="77">
        <v>69</v>
      </c>
      <c r="T10" s="77">
        <v>0.22800000000000001</v>
      </c>
      <c r="U10" s="77">
        <v>1.0900000000000001</v>
      </c>
      <c r="V10" s="77">
        <v>0</v>
      </c>
      <c r="W10" s="77">
        <v>0</v>
      </c>
      <c r="X10" s="77">
        <v>4</v>
      </c>
      <c r="Y10" s="77">
        <v>0</v>
      </c>
      <c r="Z10" s="77">
        <v>0</v>
      </c>
      <c r="AA10" s="77">
        <v>0</v>
      </c>
      <c r="AB10" s="77">
        <v>1</v>
      </c>
      <c r="AC10" s="77">
        <v>73</v>
      </c>
      <c r="AD10" s="77">
        <v>103</v>
      </c>
      <c r="AE10" s="77">
        <v>1</v>
      </c>
      <c r="AF10" s="77">
        <v>0</v>
      </c>
      <c r="AG10" s="77">
        <v>3</v>
      </c>
      <c r="AH10" s="77">
        <v>2</v>
      </c>
      <c r="AI10" s="77">
        <v>2</v>
      </c>
      <c r="AJ10" s="77">
        <v>340</v>
      </c>
      <c r="AK10" s="77">
        <v>1287</v>
      </c>
      <c r="AL10" s="77">
        <v>0</v>
      </c>
      <c r="AM10" s="77">
        <v>0.71</v>
      </c>
      <c r="AN10" s="77">
        <v>0.28199999999999997</v>
      </c>
      <c r="AO10" s="77">
        <v>0.378</v>
      </c>
      <c r="AP10" s="77">
        <v>0.66</v>
      </c>
      <c r="AQ10" s="77">
        <v>7.42</v>
      </c>
      <c r="AR10" s="77">
        <v>2.15</v>
      </c>
      <c r="AS10" s="77">
        <v>7.64</v>
      </c>
      <c r="AT10" s="77">
        <v>3.45</v>
      </c>
      <c r="AU10" s="77">
        <v>15.38</v>
      </c>
    </row>
    <row r="11" spans="1:47" x14ac:dyDescent="0.2">
      <c r="A11" s="77">
        <v>10</v>
      </c>
      <c r="B11" s="78" t="s">
        <v>1090</v>
      </c>
      <c r="C11" s="77" t="s">
        <v>247</v>
      </c>
      <c r="D11" s="77"/>
      <c r="E11" s="77">
        <v>605177</v>
      </c>
      <c r="F11" s="77">
        <v>0</v>
      </c>
      <c r="G11" s="77">
        <v>1</v>
      </c>
      <c r="H11" s="77">
        <v>3.86</v>
      </c>
      <c r="I11" s="77">
        <v>3</v>
      </c>
      <c r="J11" s="77">
        <v>3</v>
      </c>
      <c r="K11" s="77">
        <v>0</v>
      </c>
      <c r="L11" s="77">
        <v>0</v>
      </c>
      <c r="M11" s="77">
        <v>14</v>
      </c>
      <c r="N11" s="77">
        <v>13</v>
      </c>
      <c r="O11" s="77">
        <v>6</v>
      </c>
      <c r="P11" s="77">
        <v>6</v>
      </c>
      <c r="Q11" s="77">
        <v>0</v>
      </c>
      <c r="R11" s="77">
        <v>8</v>
      </c>
      <c r="S11" s="77">
        <v>10</v>
      </c>
      <c r="T11" s="77">
        <v>0.26500000000000001</v>
      </c>
      <c r="U11" s="77">
        <v>1.5</v>
      </c>
      <c r="V11" s="77">
        <v>0</v>
      </c>
      <c r="W11" s="77">
        <v>0</v>
      </c>
      <c r="X11" s="77">
        <v>1</v>
      </c>
      <c r="Y11" s="77">
        <v>1</v>
      </c>
      <c r="Z11" s="77">
        <v>0</v>
      </c>
      <c r="AA11" s="77">
        <v>0</v>
      </c>
      <c r="AB11" s="77">
        <v>3</v>
      </c>
      <c r="AC11" s="77">
        <v>18</v>
      </c>
      <c r="AD11" s="77">
        <v>10</v>
      </c>
      <c r="AE11" s="77">
        <v>2</v>
      </c>
      <c r="AF11" s="77">
        <v>0</v>
      </c>
      <c r="AG11" s="77">
        <v>0</v>
      </c>
      <c r="AH11" s="77">
        <v>0</v>
      </c>
      <c r="AI11" s="77">
        <v>0</v>
      </c>
      <c r="AJ11" s="77">
        <v>60</v>
      </c>
      <c r="AK11" s="77">
        <v>258</v>
      </c>
      <c r="AL11" s="77">
        <v>0</v>
      </c>
      <c r="AM11" s="77">
        <v>1.8</v>
      </c>
      <c r="AN11" s="77">
        <v>0.379</v>
      </c>
      <c r="AO11" s="77">
        <v>0.30599999999999999</v>
      </c>
      <c r="AP11" s="77">
        <v>0.68500000000000005</v>
      </c>
      <c r="AQ11" s="77">
        <v>6.43</v>
      </c>
      <c r="AR11" s="77">
        <v>5.14</v>
      </c>
      <c r="AS11" s="77">
        <v>8.36</v>
      </c>
      <c r="AT11" s="77">
        <v>1.25</v>
      </c>
      <c r="AU11" s="77">
        <v>18.43</v>
      </c>
    </row>
    <row r="12" spans="1:47" x14ac:dyDescent="0.2">
      <c r="A12" s="77">
        <v>11</v>
      </c>
      <c r="B12" s="78" t="s">
        <v>1091</v>
      </c>
      <c r="C12" s="77" t="s">
        <v>247</v>
      </c>
      <c r="D12" s="77"/>
      <c r="E12" s="77">
        <v>502624</v>
      </c>
      <c r="F12" s="77">
        <v>9</v>
      </c>
      <c r="G12" s="77">
        <v>7</v>
      </c>
      <c r="H12" s="77">
        <v>4.01</v>
      </c>
      <c r="I12" s="77">
        <v>21</v>
      </c>
      <c r="J12" s="77">
        <v>21</v>
      </c>
      <c r="K12" s="77">
        <v>0</v>
      </c>
      <c r="L12" s="77">
        <v>0</v>
      </c>
      <c r="M12" s="77">
        <v>114.1</v>
      </c>
      <c r="N12" s="77">
        <v>117</v>
      </c>
      <c r="O12" s="77">
        <v>56</v>
      </c>
      <c r="P12" s="77">
        <v>51</v>
      </c>
      <c r="Q12" s="77">
        <v>16</v>
      </c>
      <c r="R12" s="77">
        <v>40</v>
      </c>
      <c r="S12" s="77">
        <v>105</v>
      </c>
      <c r="T12" s="77">
        <v>0.26800000000000002</v>
      </c>
      <c r="U12" s="77">
        <v>1.37</v>
      </c>
      <c r="V12" s="77">
        <v>0</v>
      </c>
      <c r="W12" s="77">
        <v>0</v>
      </c>
      <c r="X12" s="77">
        <v>2</v>
      </c>
      <c r="Y12" s="77">
        <v>2</v>
      </c>
      <c r="Z12" s="77">
        <v>0</v>
      </c>
      <c r="AA12" s="77">
        <v>0</v>
      </c>
      <c r="AB12" s="77">
        <v>9</v>
      </c>
      <c r="AC12" s="77">
        <v>104</v>
      </c>
      <c r="AD12" s="77">
        <v>118</v>
      </c>
      <c r="AE12" s="77">
        <v>4</v>
      </c>
      <c r="AF12" s="77">
        <v>0</v>
      </c>
      <c r="AG12" s="77">
        <v>2</v>
      </c>
      <c r="AH12" s="77">
        <v>2</v>
      </c>
      <c r="AI12" s="77">
        <v>0</v>
      </c>
      <c r="AJ12" s="77">
        <v>486</v>
      </c>
      <c r="AK12" s="77">
        <v>1892</v>
      </c>
      <c r="AL12" s="77">
        <v>0.56299999999999994</v>
      </c>
      <c r="AM12" s="77">
        <v>0.88</v>
      </c>
      <c r="AN12" s="77">
        <v>0.33</v>
      </c>
      <c r="AO12" s="77">
        <v>0.45</v>
      </c>
      <c r="AP12" s="77">
        <v>0.77900000000000003</v>
      </c>
      <c r="AQ12" s="77">
        <v>8.27</v>
      </c>
      <c r="AR12" s="77">
        <v>3.15</v>
      </c>
      <c r="AS12" s="77">
        <v>9.2100000000000009</v>
      </c>
      <c r="AT12" s="77">
        <v>2.63</v>
      </c>
      <c r="AU12" s="77">
        <v>16.55</v>
      </c>
    </row>
    <row r="13" spans="1:47" x14ac:dyDescent="0.2">
      <c r="A13" s="77">
        <v>12</v>
      </c>
      <c r="B13" s="78" t="s">
        <v>508</v>
      </c>
      <c r="C13" s="77" t="s">
        <v>247</v>
      </c>
      <c r="D13" s="77"/>
      <c r="E13" s="77">
        <v>276520</v>
      </c>
      <c r="F13" s="77">
        <v>7</v>
      </c>
      <c r="G13" s="77">
        <v>4</v>
      </c>
      <c r="H13" s="77">
        <v>4.08</v>
      </c>
      <c r="I13" s="77">
        <v>14</v>
      </c>
      <c r="J13" s="77">
        <v>14</v>
      </c>
      <c r="K13" s="77">
        <v>0</v>
      </c>
      <c r="L13" s="77">
        <v>0</v>
      </c>
      <c r="M13" s="77">
        <v>86</v>
      </c>
      <c r="N13" s="77">
        <v>92</v>
      </c>
      <c r="O13" s="77">
        <v>40</v>
      </c>
      <c r="P13" s="77">
        <v>39</v>
      </c>
      <c r="Q13" s="77">
        <v>10</v>
      </c>
      <c r="R13" s="77">
        <v>19</v>
      </c>
      <c r="S13" s="77">
        <v>47</v>
      </c>
      <c r="T13" s="77">
        <v>0.27900000000000003</v>
      </c>
      <c r="U13" s="77">
        <v>1.29</v>
      </c>
      <c r="V13" s="77">
        <v>1</v>
      </c>
      <c r="W13" s="77">
        <v>0</v>
      </c>
      <c r="X13" s="77">
        <v>3</v>
      </c>
      <c r="Y13" s="77">
        <v>1</v>
      </c>
      <c r="Z13" s="77">
        <v>0</v>
      </c>
      <c r="AA13" s="77">
        <v>0</v>
      </c>
      <c r="AB13" s="77">
        <v>14</v>
      </c>
      <c r="AC13" s="77">
        <v>124</v>
      </c>
      <c r="AD13" s="77">
        <v>72</v>
      </c>
      <c r="AE13" s="77">
        <v>2</v>
      </c>
      <c r="AF13" s="77">
        <v>0</v>
      </c>
      <c r="AG13" s="77">
        <v>5</v>
      </c>
      <c r="AH13" s="77">
        <v>5</v>
      </c>
      <c r="AI13" s="77">
        <v>0</v>
      </c>
      <c r="AJ13" s="77">
        <v>357</v>
      </c>
      <c r="AK13" s="77">
        <v>1253</v>
      </c>
      <c r="AL13" s="77">
        <v>0.63600000000000001</v>
      </c>
      <c r="AM13" s="77">
        <v>1.72</v>
      </c>
      <c r="AN13" s="77">
        <v>0.32200000000000001</v>
      </c>
      <c r="AO13" s="77">
        <v>0.42099999999999999</v>
      </c>
      <c r="AP13" s="77">
        <v>0.74299999999999999</v>
      </c>
      <c r="AQ13" s="77">
        <v>4.92</v>
      </c>
      <c r="AR13" s="77">
        <v>1.99</v>
      </c>
      <c r="AS13" s="77">
        <v>9.6300000000000008</v>
      </c>
      <c r="AT13" s="77">
        <v>2.4700000000000002</v>
      </c>
      <c r="AU13" s="77">
        <v>14.57</v>
      </c>
    </row>
    <row r="14" spans="1:47" x14ac:dyDescent="0.2">
      <c r="A14" s="77">
        <v>13</v>
      </c>
      <c r="B14" s="78" t="s">
        <v>739</v>
      </c>
      <c r="C14" s="77" t="s">
        <v>247</v>
      </c>
      <c r="D14" s="77"/>
      <c r="E14" s="77">
        <v>592665</v>
      </c>
      <c r="F14" s="77">
        <v>1</v>
      </c>
      <c r="G14" s="77">
        <v>7</v>
      </c>
      <c r="H14" s="77">
        <v>4.25</v>
      </c>
      <c r="I14" s="77">
        <v>62</v>
      </c>
      <c r="J14" s="77">
        <v>0</v>
      </c>
      <c r="K14" s="77">
        <v>32</v>
      </c>
      <c r="L14" s="77">
        <v>38</v>
      </c>
      <c r="M14" s="77">
        <v>59.1</v>
      </c>
      <c r="N14" s="77">
        <v>57</v>
      </c>
      <c r="O14" s="77">
        <v>31</v>
      </c>
      <c r="P14" s="77">
        <v>28</v>
      </c>
      <c r="Q14" s="77">
        <v>11</v>
      </c>
      <c r="R14" s="77">
        <v>15</v>
      </c>
      <c r="S14" s="77">
        <v>69</v>
      </c>
      <c r="T14" s="77">
        <v>0.24399999999999999</v>
      </c>
      <c r="U14" s="77">
        <v>1.21</v>
      </c>
      <c r="V14" s="77">
        <v>0</v>
      </c>
      <c r="W14" s="77">
        <v>0</v>
      </c>
      <c r="X14" s="77">
        <v>1</v>
      </c>
      <c r="Y14" s="77">
        <v>2</v>
      </c>
      <c r="Z14" s="77">
        <v>55</v>
      </c>
      <c r="AA14" s="77">
        <v>0</v>
      </c>
      <c r="AB14" s="77">
        <v>2</v>
      </c>
      <c r="AC14" s="77">
        <v>36</v>
      </c>
      <c r="AD14" s="77">
        <v>74</v>
      </c>
      <c r="AE14" s="77">
        <v>3</v>
      </c>
      <c r="AF14" s="77">
        <v>0</v>
      </c>
      <c r="AG14" s="77">
        <v>7</v>
      </c>
      <c r="AH14" s="77">
        <v>0</v>
      </c>
      <c r="AI14" s="77">
        <v>0</v>
      </c>
      <c r="AJ14" s="77">
        <v>252</v>
      </c>
      <c r="AK14" s="77">
        <v>967</v>
      </c>
      <c r="AL14" s="77">
        <v>0.125</v>
      </c>
      <c r="AM14" s="77">
        <v>0.49</v>
      </c>
      <c r="AN14" s="77">
        <v>0.29099999999999998</v>
      </c>
      <c r="AO14" s="77">
        <v>0.44900000000000001</v>
      </c>
      <c r="AP14" s="77">
        <v>0.74</v>
      </c>
      <c r="AQ14" s="77">
        <v>10.47</v>
      </c>
      <c r="AR14" s="77">
        <v>2.2799999999999998</v>
      </c>
      <c r="AS14" s="77">
        <v>8.65</v>
      </c>
      <c r="AT14" s="77">
        <v>4.5999999999999996</v>
      </c>
      <c r="AU14" s="77">
        <v>16.3</v>
      </c>
    </row>
    <row r="15" spans="1:47" x14ac:dyDescent="0.2">
      <c r="A15" s="77">
        <v>14</v>
      </c>
      <c r="B15" s="78" t="s">
        <v>443</v>
      </c>
      <c r="C15" s="77" t="s">
        <v>247</v>
      </c>
      <c r="D15" s="77"/>
      <c r="E15" s="77">
        <v>489119</v>
      </c>
      <c r="F15" s="77">
        <v>8</v>
      </c>
      <c r="G15" s="77">
        <v>12</v>
      </c>
      <c r="H15" s="77">
        <v>4.34</v>
      </c>
      <c r="I15" s="77">
        <v>33</v>
      </c>
      <c r="J15" s="77">
        <v>33</v>
      </c>
      <c r="K15" s="77">
        <v>0</v>
      </c>
      <c r="L15" s="77">
        <v>0</v>
      </c>
      <c r="M15" s="77">
        <v>201.1</v>
      </c>
      <c r="N15" s="77">
        <v>207</v>
      </c>
      <c r="O15" s="77">
        <v>103</v>
      </c>
      <c r="P15" s="77">
        <v>97</v>
      </c>
      <c r="Q15" s="77">
        <v>23</v>
      </c>
      <c r="R15" s="77">
        <v>75</v>
      </c>
      <c r="S15" s="77">
        <v>183</v>
      </c>
      <c r="T15" s="77">
        <v>0.26900000000000002</v>
      </c>
      <c r="U15" s="77">
        <v>1.4</v>
      </c>
      <c r="V15" s="77">
        <v>0</v>
      </c>
      <c r="W15" s="77">
        <v>0</v>
      </c>
      <c r="X15" s="77">
        <v>4</v>
      </c>
      <c r="Y15" s="77">
        <v>3</v>
      </c>
      <c r="Z15" s="77">
        <v>0</v>
      </c>
      <c r="AA15" s="77">
        <v>0</v>
      </c>
      <c r="AB15" s="77">
        <v>18</v>
      </c>
      <c r="AC15" s="77">
        <v>233</v>
      </c>
      <c r="AD15" s="77">
        <v>164</v>
      </c>
      <c r="AE15" s="77">
        <v>9</v>
      </c>
      <c r="AF15" s="77">
        <v>0</v>
      </c>
      <c r="AG15" s="77">
        <v>4</v>
      </c>
      <c r="AH15" s="77">
        <v>6</v>
      </c>
      <c r="AI15" s="77">
        <v>5</v>
      </c>
      <c r="AJ15" s="77">
        <v>866</v>
      </c>
      <c r="AK15" s="77">
        <v>3217</v>
      </c>
      <c r="AL15" s="77">
        <v>0.4</v>
      </c>
      <c r="AM15" s="77">
        <v>1.42</v>
      </c>
      <c r="AN15" s="77">
        <v>0.33300000000000002</v>
      </c>
      <c r="AO15" s="77">
        <v>0.41299999999999998</v>
      </c>
      <c r="AP15" s="77">
        <v>0.746</v>
      </c>
      <c r="AQ15" s="77">
        <v>8.18</v>
      </c>
      <c r="AR15" s="77">
        <v>3.35</v>
      </c>
      <c r="AS15" s="77">
        <v>9.25</v>
      </c>
      <c r="AT15" s="77">
        <v>2.44</v>
      </c>
      <c r="AU15" s="77">
        <v>15.98</v>
      </c>
    </row>
    <row r="16" spans="1:47" x14ac:dyDescent="0.2">
      <c r="A16" s="77">
        <v>15</v>
      </c>
      <c r="B16" s="78" t="s">
        <v>441</v>
      </c>
      <c r="C16" s="77" t="s">
        <v>247</v>
      </c>
      <c r="D16" s="77"/>
      <c r="E16" s="77">
        <v>501789</v>
      </c>
      <c r="F16" s="77">
        <v>0</v>
      </c>
      <c r="G16" s="77">
        <v>3</v>
      </c>
      <c r="H16" s="77">
        <v>4.34</v>
      </c>
      <c r="I16" s="77">
        <v>29</v>
      </c>
      <c r="J16" s="77">
        <v>0</v>
      </c>
      <c r="K16" s="77">
        <v>0</v>
      </c>
      <c r="L16" s="77">
        <v>2</v>
      </c>
      <c r="M16" s="77">
        <v>29</v>
      </c>
      <c r="N16" s="77">
        <v>27</v>
      </c>
      <c r="O16" s="77">
        <v>14</v>
      </c>
      <c r="P16" s="77">
        <v>14</v>
      </c>
      <c r="Q16" s="77">
        <v>3</v>
      </c>
      <c r="R16" s="77">
        <v>9</v>
      </c>
      <c r="S16" s="77">
        <v>35</v>
      </c>
      <c r="T16" s="77">
        <v>0.252</v>
      </c>
      <c r="U16" s="77">
        <v>1.24</v>
      </c>
      <c r="V16" s="77">
        <v>0</v>
      </c>
      <c r="W16" s="77">
        <v>0</v>
      </c>
      <c r="X16" s="77">
        <v>2</v>
      </c>
      <c r="Y16" s="77">
        <v>2</v>
      </c>
      <c r="Z16" s="77">
        <v>8</v>
      </c>
      <c r="AA16" s="77">
        <v>3</v>
      </c>
      <c r="AB16" s="77">
        <v>2</v>
      </c>
      <c r="AC16" s="77">
        <v>21</v>
      </c>
      <c r="AD16" s="77">
        <v>26</v>
      </c>
      <c r="AE16" s="77">
        <v>1</v>
      </c>
      <c r="AF16" s="77">
        <v>0</v>
      </c>
      <c r="AG16" s="77">
        <v>0</v>
      </c>
      <c r="AH16" s="77">
        <v>1</v>
      </c>
      <c r="AI16" s="77">
        <v>0</v>
      </c>
      <c r="AJ16" s="77">
        <v>120</v>
      </c>
      <c r="AK16" s="77">
        <v>479</v>
      </c>
      <c r="AL16" s="77">
        <v>0</v>
      </c>
      <c r="AM16" s="77">
        <v>0.81</v>
      </c>
      <c r="AN16" s="77">
        <v>0.31900000000000001</v>
      </c>
      <c r="AO16" s="77">
        <v>0.42099999999999999</v>
      </c>
      <c r="AP16" s="77">
        <v>0.74</v>
      </c>
      <c r="AQ16" s="77">
        <v>10.86</v>
      </c>
      <c r="AR16" s="77">
        <v>2.79</v>
      </c>
      <c r="AS16" s="77">
        <v>8.3800000000000008</v>
      </c>
      <c r="AT16" s="77">
        <v>3.89</v>
      </c>
      <c r="AU16" s="77">
        <v>16.52</v>
      </c>
    </row>
    <row r="17" spans="1:47" x14ac:dyDescent="0.2">
      <c r="A17" s="77">
        <v>16</v>
      </c>
      <c r="B17" s="78" t="s">
        <v>448</v>
      </c>
      <c r="C17" s="77" t="s">
        <v>247</v>
      </c>
      <c r="D17" s="77"/>
      <c r="E17" s="77">
        <v>517414</v>
      </c>
      <c r="F17" s="77">
        <v>4</v>
      </c>
      <c r="G17" s="77">
        <v>4</v>
      </c>
      <c r="H17" s="77">
        <v>4.87</v>
      </c>
      <c r="I17" s="77">
        <v>47</v>
      </c>
      <c r="J17" s="77">
        <v>4</v>
      </c>
      <c r="K17" s="77">
        <v>0</v>
      </c>
      <c r="L17" s="77">
        <v>0</v>
      </c>
      <c r="M17" s="77">
        <v>77.2</v>
      </c>
      <c r="N17" s="77">
        <v>71</v>
      </c>
      <c r="O17" s="77">
        <v>44</v>
      </c>
      <c r="P17" s="77">
        <v>42</v>
      </c>
      <c r="Q17" s="77">
        <v>6</v>
      </c>
      <c r="R17" s="77">
        <v>35</v>
      </c>
      <c r="S17" s="77">
        <v>86</v>
      </c>
      <c r="T17" s="77">
        <v>0.23899999999999999</v>
      </c>
      <c r="U17" s="77">
        <v>1.36</v>
      </c>
      <c r="V17" s="77">
        <v>0</v>
      </c>
      <c r="W17" s="77">
        <v>0</v>
      </c>
      <c r="X17" s="77">
        <v>3</v>
      </c>
      <c r="Y17" s="77">
        <v>2</v>
      </c>
      <c r="Z17" s="77">
        <v>6</v>
      </c>
      <c r="AA17" s="77">
        <v>2</v>
      </c>
      <c r="AB17" s="77">
        <v>2</v>
      </c>
      <c r="AC17" s="77">
        <v>55</v>
      </c>
      <c r="AD17" s="77">
        <v>89</v>
      </c>
      <c r="AE17" s="77">
        <v>5</v>
      </c>
      <c r="AF17" s="77">
        <v>0</v>
      </c>
      <c r="AG17" s="77">
        <v>5</v>
      </c>
      <c r="AH17" s="77">
        <v>0</v>
      </c>
      <c r="AI17" s="77">
        <v>0</v>
      </c>
      <c r="AJ17" s="77">
        <v>339</v>
      </c>
      <c r="AK17" s="77">
        <v>1459</v>
      </c>
      <c r="AL17" s="77">
        <v>0.5</v>
      </c>
      <c r="AM17" s="77">
        <v>0.62</v>
      </c>
      <c r="AN17" s="77">
        <v>0.32300000000000001</v>
      </c>
      <c r="AO17" s="77">
        <v>0.377</v>
      </c>
      <c r="AP17" s="77">
        <v>0.70099999999999996</v>
      </c>
      <c r="AQ17" s="77">
        <v>9.9700000000000006</v>
      </c>
      <c r="AR17" s="77">
        <v>4.0599999999999996</v>
      </c>
      <c r="AS17" s="77">
        <v>8.23</v>
      </c>
      <c r="AT17" s="77">
        <v>2.46</v>
      </c>
      <c r="AU17" s="77">
        <v>18.79</v>
      </c>
    </row>
    <row r="18" spans="1:47" x14ac:dyDescent="0.2">
      <c r="A18" s="77">
        <v>17</v>
      </c>
      <c r="B18" s="78" t="s">
        <v>1092</v>
      </c>
      <c r="C18" s="77" t="s">
        <v>247</v>
      </c>
      <c r="D18" s="77"/>
      <c r="E18" s="77">
        <v>434884</v>
      </c>
      <c r="F18" s="77">
        <v>0</v>
      </c>
      <c r="G18" s="77">
        <v>0</v>
      </c>
      <c r="H18" s="77">
        <v>4.91</v>
      </c>
      <c r="I18" s="77">
        <v>6</v>
      </c>
      <c r="J18" s="77">
        <v>0</v>
      </c>
      <c r="K18" s="77">
        <v>0</v>
      </c>
      <c r="L18" s="77">
        <v>0</v>
      </c>
      <c r="M18" s="77">
        <v>7.1</v>
      </c>
      <c r="N18" s="77">
        <v>7</v>
      </c>
      <c r="O18" s="77">
        <v>5</v>
      </c>
      <c r="P18" s="77">
        <v>4</v>
      </c>
      <c r="Q18" s="77">
        <v>0</v>
      </c>
      <c r="R18" s="77">
        <v>4</v>
      </c>
      <c r="S18" s="77">
        <v>9</v>
      </c>
      <c r="T18" s="77">
        <v>0.26900000000000002</v>
      </c>
      <c r="U18" s="77">
        <v>1.5</v>
      </c>
      <c r="V18" s="77">
        <v>0</v>
      </c>
      <c r="W18" s="77">
        <v>0</v>
      </c>
      <c r="X18" s="77">
        <v>0</v>
      </c>
      <c r="Y18" s="77">
        <v>1</v>
      </c>
      <c r="Z18" s="77">
        <v>3</v>
      </c>
      <c r="AA18" s="77">
        <v>0</v>
      </c>
      <c r="AB18" s="77">
        <v>0</v>
      </c>
      <c r="AC18" s="77">
        <v>4</v>
      </c>
      <c r="AD18" s="77">
        <v>9</v>
      </c>
      <c r="AE18" s="77">
        <v>1</v>
      </c>
      <c r="AF18" s="77">
        <v>0</v>
      </c>
      <c r="AG18" s="77">
        <v>0</v>
      </c>
      <c r="AH18" s="77">
        <v>0</v>
      </c>
      <c r="AI18" s="77">
        <v>0</v>
      </c>
      <c r="AJ18" s="77">
        <v>33</v>
      </c>
      <c r="AK18" s="77">
        <v>143</v>
      </c>
      <c r="AL18" s="77" t="s">
        <v>342</v>
      </c>
      <c r="AM18" s="77">
        <v>0.44</v>
      </c>
      <c r="AN18" s="77">
        <v>0.34399999999999997</v>
      </c>
      <c r="AO18" s="77">
        <v>0.308</v>
      </c>
      <c r="AP18" s="77">
        <v>0.65100000000000002</v>
      </c>
      <c r="AQ18" s="77">
        <v>11.05</v>
      </c>
      <c r="AR18" s="77">
        <v>4.91</v>
      </c>
      <c r="AS18" s="77">
        <v>8.59</v>
      </c>
      <c r="AT18" s="77">
        <v>2.25</v>
      </c>
      <c r="AU18" s="77">
        <v>19.5</v>
      </c>
    </row>
    <row r="19" spans="1:47" x14ac:dyDescent="0.2">
      <c r="A19" s="77">
        <v>18</v>
      </c>
      <c r="B19" s="78" t="s">
        <v>449</v>
      </c>
      <c r="C19" s="77" t="s">
        <v>247</v>
      </c>
      <c r="D19" s="77"/>
      <c r="E19" s="77">
        <v>435221</v>
      </c>
      <c r="F19" s="77">
        <v>3</v>
      </c>
      <c r="G19" s="77">
        <v>10</v>
      </c>
      <c r="H19" s="77">
        <v>5.01</v>
      </c>
      <c r="I19" s="77">
        <v>18</v>
      </c>
      <c r="J19" s="77">
        <v>18</v>
      </c>
      <c r="K19" s="77">
        <v>0</v>
      </c>
      <c r="L19" s="77">
        <v>0</v>
      </c>
      <c r="M19" s="77">
        <v>109.2</v>
      </c>
      <c r="N19" s="77">
        <v>131</v>
      </c>
      <c r="O19" s="77">
        <v>65</v>
      </c>
      <c r="P19" s="77">
        <v>61</v>
      </c>
      <c r="Q19" s="77">
        <v>15</v>
      </c>
      <c r="R19" s="77">
        <v>20</v>
      </c>
      <c r="S19" s="77">
        <v>93</v>
      </c>
      <c r="T19" s="77">
        <v>0.29799999999999999</v>
      </c>
      <c r="U19" s="77">
        <v>1.38</v>
      </c>
      <c r="V19" s="77">
        <v>0</v>
      </c>
      <c r="W19" s="77">
        <v>0</v>
      </c>
      <c r="X19" s="77">
        <v>2</v>
      </c>
      <c r="Y19" s="77">
        <v>4</v>
      </c>
      <c r="Z19" s="77">
        <v>0</v>
      </c>
      <c r="AA19" s="77">
        <v>0</v>
      </c>
      <c r="AB19" s="77">
        <v>10</v>
      </c>
      <c r="AC19" s="77">
        <v>147</v>
      </c>
      <c r="AD19" s="77">
        <v>73</v>
      </c>
      <c r="AE19" s="77">
        <v>3</v>
      </c>
      <c r="AF19" s="77">
        <v>0</v>
      </c>
      <c r="AG19" s="77">
        <v>11</v>
      </c>
      <c r="AH19" s="77">
        <v>3</v>
      </c>
      <c r="AI19" s="77">
        <v>0</v>
      </c>
      <c r="AJ19" s="77">
        <v>466</v>
      </c>
      <c r="AK19" s="77">
        <v>1635</v>
      </c>
      <c r="AL19" s="77">
        <v>0.23100000000000001</v>
      </c>
      <c r="AM19" s="77">
        <v>2.0099999999999998</v>
      </c>
      <c r="AN19" s="77">
        <v>0.33</v>
      </c>
      <c r="AO19" s="77">
        <v>0.46899999999999997</v>
      </c>
      <c r="AP19" s="77">
        <v>0.79900000000000004</v>
      </c>
      <c r="AQ19" s="77">
        <v>7.63</v>
      </c>
      <c r="AR19" s="77">
        <v>1.64</v>
      </c>
      <c r="AS19" s="77">
        <v>10.75</v>
      </c>
      <c r="AT19" s="77">
        <v>4.6500000000000004</v>
      </c>
      <c r="AU19" s="77">
        <v>14.91</v>
      </c>
    </row>
    <row r="20" spans="1:47" x14ac:dyDescent="0.2">
      <c r="A20" s="77">
        <v>19</v>
      </c>
      <c r="B20" s="78" t="s">
        <v>1093</v>
      </c>
      <c r="C20" s="77" t="s">
        <v>247</v>
      </c>
      <c r="D20" s="77"/>
      <c r="E20" s="77">
        <v>502211</v>
      </c>
      <c r="F20" s="77">
        <v>1</v>
      </c>
      <c r="G20" s="77">
        <v>6</v>
      </c>
      <c r="H20" s="77">
        <v>5.5</v>
      </c>
      <c r="I20" s="77">
        <v>10</v>
      </c>
      <c r="J20" s="77">
        <v>9</v>
      </c>
      <c r="K20" s="77">
        <v>0</v>
      </c>
      <c r="L20" s="77">
        <v>0</v>
      </c>
      <c r="M20" s="77">
        <v>52.1</v>
      </c>
      <c r="N20" s="77">
        <v>66</v>
      </c>
      <c r="O20" s="77">
        <v>36</v>
      </c>
      <c r="P20" s="77">
        <v>32</v>
      </c>
      <c r="Q20" s="77">
        <v>7</v>
      </c>
      <c r="R20" s="77">
        <v>17</v>
      </c>
      <c r="S20" s="77">
        <v>48</v>
      </c>
      <c r="T20" s="77">
        <v>0.308</v>
      </c>
      <c r="U20" s="77">
        <v>1.59</v>
      </c>
      <c r="V20" s="77">
        <v>0</v>
      </c>
      <c r="W20" s="77">
        <v>0</v>
      </c>
      <c r="X20" s="77">
        <v>0</v>
      </c>
      <c r="Y20" s="77">
        <v>1</v>
      </c>
      <c r="Z20" s="77">
        <v>0</v>
      </c>
      <c r="AA20" s="77">
        <v>0</v>
      </c>
      <c r="AB20" s="77">
        <v>1</v>
      </c>
      <c r="AC20" s="77">
        <v>67</v>
      </c>
      <c r="AD20" s="77">
        <v>40</v>
      </c>
      <c r="AE20" s="77">
        <v>0</v>
      </c>
      <c r="AF20" s="77">
        <v>1</v>
      </c>
      <c r="AG20" s="77">
        <v>1</v>
      </c>
      <c r="AH20" s="77">
        <v>3</v>
      </c>
      <c r="AI20" s="77">
        <v>0</v>
      </c>
      <c r="AJ20" s="77">
        <v>238</v>
      </c>
      <c r="AK20" s="77">
        <v>845</v>
      </c>
      <c r="AL20" s="77">
        <v>0.14299999999999999</v>
      </c>
      <c r="AM20" s="77">
        <v>1.68</v>
      </c>
      <c r="AN20" s="77">
        <v>0.35299999999999998</v>
      </c>
      <c r="AO20" s="77">
        <v>0.51900000000000002</v>
      </c>
      <c r="AP20" s="77">
        <v>0.872</v>
      </c>
      <c r="AQ20" s="77">
        <v>8.25</v>
      </c>
      <c r="AR20" s="77">
        <v>2.92</v>
      </c>
      <c r="AS20" s="77">
        <v>11.35</v>
      </c>
      <c r="AT20" s="77">
        <v>2.82</v>
      </c>
      <c r="AU20" s="77">
        <v>16.149999999999999</v>
      </c>
    </row>
    <row r="21" spans="1:47" x14ac:dyDescent="0.2">
      <c r="A21" s="77">
        <v>20</v>
      </c>
      <c r="B21" s="78" t="s">
        <v>445</v>
      </c>
      <c r="C21" s="77" t="s">
        <v>247</v>
      </c>
      <c r="D21" s="77"/>
      <c r="E21" s="77">
        <v>502239</v>
      </c>
      <c r="F21" s="77">
        <v>3</v>
      </c>
      <c r="G21" s="77">
        <v>12</v>
      </c>
      <c r="H21" s="77">
        <v>5.61</v>
      </c>
      <c r="I21" s="77">
        <v>32</v>
      </c>
      <c r="J21" s="77">
        <v>17</v>
      </c>
      <c r="K21" s="77">
        <v>1</v>
      </c>
      <c r="L21" s="77">
        <v>2</v>
      </c>
      <c r="M21" s="77">
        <v>110.2</v>
      </c>
      <c r="N21" s="77">
        <v>123</v>
      </c>
      <c r="O21" s="77">
        <v>76</v>
      </c>
      <c r="P21" s="77">
        <v>69</v>
      </c>
      <c r="Q21" s="77">
        <v>9</v>
      </c>
      <c r="R21" s="77">
        <v>55</v>
      </c>
      <c r="S21" s="77">
        <v>105</v>
      </c>
      <c r="T21" s="77">
        <v>0.28499999999999998</v>
      </c>
      <c r="U21" s="77">
        <v>1.61</v>
      </c>
      <c r="V21" s="77">
        <v>0</v>
      </c>
      <c r="W21" s="77">
        <v>0</v>
      </c>
      <c r="X21" s="77">
        <v>4</v>
      </c>
      <c r="Y21" s="77">
        <v>2</v>
      </c>
      <c r="Z21" s="77">
        <v>8</v>
      </c>
      <c r="AA21" s="77">
        <v>0</v>
      </c>
      <c r="AB21" s="77">
        <v>11</v>
      </c>
      <c r="AC21" s="77">
        <v>127</v>
      </c>
      <c r="AD21" s="77">
        <v>85</v>
      </c>
      <c r="AE21" s="77">
        <v>5</v>
      </c>
      <c r="AF21" s="77">
        <v>0</v>
      </c>
      <c r="AG21" s="77">
        <v>17</v>
      </c>
      <c r="AH21" s="77">
        <v>4</v>
      </c>
      <c r="AI21" s="77">
        <v>0</v>
      </c>
      <c r="AJ21" s="77">
        <v>499</v>
      </c>
      <c r="AK21" s="77">
        <v>1928</v>
      </c>
      <c r="AL21" s="77">
        <v>0.2</v>
      </c>
      <c r="AM21" s="77">
        <v>1.49</v>
      </c>
      <c r="AN21" s="77">
        <v>0.36899999999999999</v>
      </c>
      <c r="AO21" s="77">
        <v>0.42199999999999999</v>
      </c>
      <c r="AP21" s="77">
        <v>0.79100000000000004</v>
      </c>
      <c r="AQ21" s="77">
        <v>8.5399999999999991</v>
      </c>
      <c r="AR21" s="77">
        <v>4.47</v>
      </c>
      <c r="AS21" s="77">
        <v>10</v>
      </c>
      <c r="AT21" s="77">
        <v>1.91</v>
      </c>
      <c r="AU21" s="77">
        <v>17.420000000000002</v>
      </c>
    </row>
    <row r="22" spans="1:47" x14ac:dyDescent="0.2">
      <c r="A22" s="77">
        <v>21</v>
      </c>
      <c r="B22" s="78" t="s">
        <v>1094</v>
      </c>
      <c r="C22" s="77" t="s">
        <v>247</v>
      </c>
      <c r="D22" s="77"/>
      <c r="E22" s="77">
        <v>592781</v>
      </c>
      <c r="F22" s="77">
        <v>0</v>
      </c>
      <c r="G22" s="77">
        <v>0</v>
      </c>
      <c r="H22" s="77">
        <v>5.73</v>
      </c>
      <c r="I22" s="77">
        <v>37</v>
      </c>
      <c r="J22" s="77">
        <v>0</v>
      </c>
      <c r="K22" s="77">
        <v>0</v>
      </c>
      <c r="L22" s="77">
        <v>0</v>
      </c>
      <c r="M22" s="77">
        <v>33</v>
      </c>
      <c r="N22" s="77">
        <v>33</v>
      </c>
      <c r="O22" s="77">
        <v>23</v>
      </c>
      <c r="P22" s="77">
        <v>21</v>
      </c>
      <c r="Q22" s="77">
        <v>6</v>
      </c>
      <c r="R22" s="77">
        <v>16</v>
      </c>
      <c r="S22" s="77">
        <v>26</v>
      </c>
      <c r="T22" s="77">
        <v>0.26</v>
      </c>
      <c r="U22" s="77">
        <v>1.48</v>
      </c>
      <c r="V22" s="77">
        <v>0</v>
      </c>
      <c r="W22" s="77">
        <v>0</v>
      </c>
      <c r="X22" s="77">
        <v>1</v>
      </c>
      <c r="Y22" s="77">
        <v>1</v>
      </c>
      <c r="Z22" s="77">
        <v>11</v>
      </c>
      <c r="AA22" s="77">
        <v>2</v>
      </c>
      <c r="AB22" s="77">
        <v>1</v>
      </c>
      <c r="AC22" s="77">
        <v>39</v>
      </c>
      <c r="AD22" s="77">
        <v>33</v>
      </c>
      <c r="AE22" s="77">
        <v>2</v>
      </c>
      <c r="AF22" s="77">
        <v>0</v>
      </c>
      <c r="AG22" s="77">
        <v>0</v>
      </c>
      <c r="AH22" s="77">
        <v>0</v>
      </c>
      <c r="AI22" s="77">
        <v>0</v>
      </c>
      <c r="AJ22" s="77">
        <v>148</v>
      </c>
      <c r="AK22" s="77">
        <v>557</v>
      </c>
      <c r="AL22" s="77" t="s">
        <v>342</v>
      </c>
      <c r="AM22" s="77">
        <v>1.18</v>
      </c>
      <c r="AN22" s="77">
        <v>0.34499999999999997</v>
      </c>
      <c r="AO22" s="77">
        <v>0.48</v>
      </c>
      <c r="AP22" s="77">
        <v>0.82499999999999996</v>
      </c>
      <c r="AQ22" s="77">
        <v>7.09</v>
      </c>
      <c r="AR22" s="77">
        <v>4.3600000000000003</v>
      </c>
      <c r="AS22" s="77">
        <v>9</v>
      </c>
      <c r="AT22" s="77">
        <v>1.63</v>
      </c>
      <c r="AU22" s="77">
        <v>16.88</v>
      </c>
    </row>
    <row r="23" spans="1:47" x14ac:dyDescent="0.2">
      <c r="A23" s="77">
        <v>22</v>
      </c>
      <c r="B23" s="78" t="s">
        <v>440</v>
      </c>
      <c r="C23" s="77" t="s">
        <v>247</v>
      </c>
      <c r="D23" s="77"/>
      <c r="E23" s="77">
        <v>407816</v>
      </c>
      <c r="F23" s="77">
        <v>1</v>
      </c>
      <c r="G23" s="77">
        <v>1</v>
      </c>
      <c r="H23" s="77">
        <v>6.59</v>
      </c>
      <c r="I23" s="77">
        <v>18</v>
      </c>
      <c r="J23" s="77">
        <v>0</v>
      </c>
      <c r="K23" s="77">
        <v>0</v>
      </c>
      <c r="L23" s="77">
        <v>0</v>
      </c>
      <c r="M23" s="77">
        <v>13.2</v>
      </c>
      <c r="N23" s="77">
        <v>17</v>
      </c>
      <c r="O23" s="77">
        <v>10</v>
      </c>
      <c r="P23" s="77">
        <v>10</v>
      </c>
      <c r="Q23" s="77">
        <v>1</v>
      </c>
      <c r="R23" s="77">
        <v>6</v>
      </c>
      <c r="S23" s="77">
        <v>14</v>
      </c>
      <c r="T23" s="77">
        <v>0.315</v>
      </c>
      <c r="U23" s="77">
        <v>1.68</v>
      </c>
      <c r="V23" s="77">
        <v>0</v>
      </c>
      <c r="W23" s="77">
        <v>0</v>
      </c>
      <c r="X23" s="77">
        <v>1</v>
      </c>
      <c r="Y23" s="77">
        <v>1</v>
      </c>
      <c r="Z23" s="77">
        <v>8</v>
      </c>
      <c r="AA23" s="77">
        <v>0</v>
      </c>
      <c r="AB23" s="77">
        <v>1</v>
      </c>
      <c r="AC23" s="77">
        <v>14</v>
      </c>
      <c r="AD23" s="77">
        <v>10</v>
      </c>
      <c r="AE23" s="77">
        <v>2</v>
      </c>
      <c r="AF23" s="77">
        <v>0</v>
      </c>
      <c r="AG23" s="77">
        <v>2</v>
      </c>
      <c r="AH23" s="77">
        <v>0</v>
      </c>
      <c r="AI23" s="77">
        <v>0</v>
      </c>
      <c r="AJ23" s="77">
        <v>62</v>
      </c>
      <c r="AK23" s="77">
        <v>259</v>
      </c>
      <c r="AL23" s="77">
        <v>0.5</v>
      </c>
      <c r="AM23" s="77">
        <v>1.4</v>
      </c>
      <c r="AN23" s="77">
        <v>0.38700000000000001</v>
      </c>
      <c r="AO23" s="77">
        <v>0.48099999999999998</v>
      </c>
      <c r="AP23" s="77">
        <v>0.86899999999999999</v>
      </c>
      <c r="AQ23" s="77">
        <v>9.2200000000000006</v>
      </c>
      <c r="AR23" s="77">
        <v>3.95</v>
      </c>
      <c r="AS23" s="77">
        <v>11.2</v>
      </c>
      <c r="AT23" s="77">
        <v>2.33</v>
      </c>
      <c r="AU23" s="77">
        <v>18.95</v>
      </c>
    </row>
    <row r="24" spans="1:47" x14ac:dyDescent="0.2">
      <c r="A24" s="77">
        <v>23</v>
      </c>
      <c r="B24" s="78" t="s">
        <v>1095</v>
      </c>
      <c r="C24" s="77" t="s">
        <v>247</v>
      </c>
      <c r="D24" s="77"/>
      <c r="E24" s="77">
        <v>544759</v>
      </c>
      <c r="F24" s="77">
        <v>0</v>
      </c>
      <c r="G24" s="77">
        <v>1</v>
      </c>
      <c r="H24" s="77">
        <v>7.88</v>
      </c>
      <c r="I24" s="77">
        <v>4</v>
      </c>
      <c r="J24" s="77">
        <v>0</v>
      </c>
      <c r="K24" s="77">
        <v>0</v>
      </c>
      <c r="L24" s="77">
        <v>0</v>
      </c>
      <c r="M24" s="77">
        <v>8</v>
      </c>
      <c r="N24" s="77">
        <v>13</v>
      </c>
      <c r="O24" s="77">
        <v>7</v>
      </c>
      <c r="P24" s="77">
        <v>7</v>
      </c>
      <c r="Q24" s="77">
        <v>1</v>
      </c>
      <c r="R24" s="77">
        <v>1</v>
      </c>
      <c r="S24" s="77">
        <v>5</v>
      </c>
      <c r="T24" s="77">
        <v>0.38200000000000001</v>
      </c>
      <c r="U24" s="77">
        <v>1.75</v>
      </c>
      <c r="V24" s="77">
        <v>0</v>
      </c>
      <c r="W24" s="77">
        <v>0</v>
      </c>
      <c r="X24" s="77">
        <v>0</v>
      </c>
      <c r="Y24" s="77">
        <v>1</v>
      </c>
      <c r="Z24" s="77">
        <v>3</v>
      </c>
      <c r="AA24" s="77">
        <v>0</v>
      </c>
      <c r="AB24" s="77">
        <v>2</v>
      </c>
      <c r="AC24" s="77">
        <v>9</v>
      </c>
      <c r="AD24" s="77">
        <v>8</v>
      </c>
      <c r="AE24" s="77">
        <v>0</v>
      </c>
      <c r="AF24" s="77">
        <v>0</v>
      </c>
      <c r="AG24" s="77">
        <v>0</v>
      </c>
      <c r="AH24" s="77">
        <v>0</v>
      </c>
      <c r="AI24" s="77">
        <v>0</v>
      </c>
      <c r="AJ24" s="77">
        <v>36</v>
      </c>
      <c r="AK24" s="77">
        <v>129</v>
      </c>
      <c r="AL24" s="77">
        <v>0</v>
      </c>
      <c r="AM24" s="77">
        <v>1.1299999999999999</v>
      </c>
      <c r="AN24" s="77">
        <v>0.38900000000000001</v>
      </c>
      <c r="AO24" s="77">
        <v>0.55900000000000005</v>
      </c>
      <c r="AP24" s="77">
        <v>0.94799999999999995</v>
      </c>
      <c r="AQ24" s="77">
        <v>5.63</v>
      </c>
      <c r="AR24" s="77">
        <v>1.1299999999999999</v>
      </c>
      <c r="AS24" s="77">
        <v>14.63</v>
      </c>
      <c r="AT24" s="77">
        <v>5</v>
      </c>
      <c r="AU24" s="77">
        <v>16.13</v>
      </c>
    </row>
    <row r="25" spans="1:47" x14ac:dyDescent="0.2">
      <c r="A25" s="77">
        <v>24</v>
      </c>
      <c r="B25" s="78" t="s">
        <v>1096</v>
      </c>
      <c r="C25" s="77" t="s">
        <v>247</v>
      </c>
      <c r="D25" s="77"/>
      <c r="E25" s="77">
        <v>543339</v>
      </c>
      <c r="F25" s="77">
        <v>0</v>
      </c>
      <c r="G25" s="77">
        <v>1</v>
      </c>
      <c r="H25" s="77">
        <v>13.5</v>
      </c>
      <c r="I25" s="77">
        <v>3</v>
      </c>
      <c r="J25" s="77">
        <v>0</v>
      </c>
      <c r="K25" s="77">
        <v>0</v>
      </c>
      <c r="L25" s="77">
        <v>0</v>
      </c>
      <c r="M25" s="77">
        <v>2.2000000000000002</v>
      </c>
      <c r="N25" s="77">
        <v>4</v>
      </c>
      <c r="O25" s="77">
        <v>4</v>
      </c>
      <c r="P25" s="77">
        <v>4</v>
      </c>
      <c r="Q25" s="77">
        <v>0</v>
      </c>
      <c r="R25" s="77">
        <v>0</v>
      </c>
      <c r="S25" s="77">
        <v>2</v>
      </c>
      <c r="T25" s="77">
        <v>0.308</v>
      </c>
      <c r="U25" s="77">
        <v>1.5</v>
      </c>
      <c r="V25" s="77">
        <v>0</v>
      </c>
      <c r="W25" s="77">
        <v>0</v>
      </c>
      <c r="X25" s="77">
        <v>0</v>
      </c>
      <c r="Y25" s="77">
        <v>0</v>
      </c>
      <c r="Z25" s="77">
        <v>0</v>
      </c>
      <c r="AA25" s="77">
        <v>0</v>
      </c>
      <c r="AB25" s="77">
        <v>0</v>
      </c>
      <c r="AC25" s="77">
        <v>3</v>
      </c>
      <c r="AD25" s="77">
        <v>4</v>
      </c>
      <c r="AE25" s="77">
        <v>0</v>
      </c>
      <c r="AF25" s="77">
        <v>0</v>
      </c>
      <c r="AG25" s="77">
        <v>0</v>
      </c>
      <c r="AH25" s="77">
        <v>0</v>
      </c>
      <c r="AI25" s="77">
        <v>0</v>
      </c>
      <c r="AJ25" s="77">
        <v>13</v>
      </c>
      <c r="AK25" s="77">
        <v>49</v>
      </c>
      <c r="AL25" s="77">
        <v>0</v>
      </c>
      <c r="AM25" s="77">
        <v>0.75</v>
      </c>
      <c r="AN25" s="77">
        <v>0.308</v>
      </c>
      <c r="AO25" s="77">
        <v>0.46200000000000002</v>
      </c>
      <c r="AP25" s="77">
        <v>0.76900000000000002</v>
      </c>
      <c r="AQ25" s="77">
        <v>6.75</v>
      </c>
      <c r="AR25" s="77">
        <v>0</v>
      </c>
      <c r="AS25" s="77">
        <v>13.5</v>
      </c>
      <c r="AT25" s="77" t="s">
        <v>342</v>
      </c>
      <c r="AU25" s="77">
        <v>18.37</v>
      </c>
    </row>
    <row r="26" spans="1:47" x14ac:dyDescent="0.2">
      <c r="A26" s="77">
        <v>25</v>
      </c>
      <c r="B26" s="78" t="s">
        <v>444</v>
      </c>
      <c r="C26" s="77" t="s">
        <v>247</v>
      </c>
      <c r="D26" s="77"/>
      <c r="E26" s="77">
        <v>519110</v>
      </c>
      <c r="F26" s="77">
        <v>0</v>
      </c>
      <c r="G26" s="77">
        <v>0</v>
      </c>
      <c r="H26" s="77">
        <v>33.75</v>
      </c>
      <c r="I26" s="77">
        <v>3</v>
      </c>
      <c r="J26" s="77">
        <v>0</v>
      </c>
      <c r="K26" s="77">
        <v>0</v>
      </c>
      <c r="L26" s="77">
        <v>0</v>
      </c>
      <c r="M26" s="77">
        <v>1.1000000000000001</v>
      </c>
      <c r="N26" s="77">
        <v>4</v>
      </c>
      <c r="O26" s="77">
        <v>5</v>
      </c>
      <c r="P26" s="77">
        <v>5</v>
      </c>
      <c r="Q26" s="77">
        <v>0</v>
      </c>
      <c r="R26" s="77">
        <v>1</v>
      </c>
      <c r="S26" s="77">
        <v>0</v>
      </c>
      <c r="T26" s="77">
        <v>0.57099999999999995</v>
      </c>
      <c r="U26" s="77">
        <v>3.75</v>
      </c>
      <c r="V26"/>
      <c r="W26"/>
      <c r="X26"/>
      <c r="Y26"/>
      <c r="Z26"/>
      <c r="AA26"/>
      <c r="AB26"/>
      <c r="AC26"/>
      <c r="AD26"/>
      <c r="AE26"/>
      <c r="AF26"/>
      <c r="AG26"/>
      <c r="AH26"/>
      <c r="AI26"/>
      <c r="AJ26"/>
      <c r="AK26"/>
      <c r="AL26"/>
      <c r="AM26"/>
      <c r="AN26"/>
      <c r="AO26"/>
      <c r="AP26"/>
      <c r="AQ26"/>
      <c r="AR26"/>
      <c r="AS26"/>
      <c r="AT26"/>
      <c r="AU26"/>
    </row>
    <row r="27" spans="1:47" x14ac:dyDescent="0.2">
      <c r="A27" s="99"/>
      <c r="B27"/>
      <c r="C27" s="99"/>
      <c r="D27" s="99"/>
      <c r="E27" s="99"/>
      <c r="F27" s="99"/>
      <c r="G27" s="99"/>
      <c r="H27" s="148"/>
      <c r="I27" s="99"/>
      <c r="J27" s="99"/>
      <c r="K27" s="99"/>
      <c r="L27" s="99"/>
      <c r="M27" s="148"/>
      <c r="N27" s="99"/>
      <c r="O27" s="99"/>
      <c r="P27" s="99"/>
      <c r="Q27" s="99"/>
      <c r="R27" s="99"/>
      <c r="S27" s="99"/>
      <c r="T27" s="102"/>
      <c r="U27" s="148"/>
      <c r="V27" s="99"/>
      <c r="W27" s="99"/>
      <c r="X27" s="99"/>
      <c r="Y27" s="99"/>
      <c r="Z27" s="99"/>
      <c r="AA27" s="99"/>
      <c r="AB27" s="99"/>
      <c r="AC27" s="99"/>
      <c r="AD27" s="99"/>
      <c r="AE27" s="99"/>
      <c r="AF27" s="99"/>
      <c r="AG27" s="99"/>
      <c r="AH27" s="99"/>
      <c r="AI27" s="99"/>
      <c r="AJ27" s="99"/>
      <c r="AK27" s="99"/>
      <c r="AL27" s="102"/>
      <c r="AM27" s="102"/>
      <c r="AN27" s="102"/>
      <c r="AO27" s="102"/>
      <c r="AP27" s="102"/>
      <c r="AQ27" s="148"/>
      <c r="AR27" s="148"/>
      <c r="AS27" s="148"/>
      <c r="AT27" s="148"/>
      <c r="AU27" s="148"/>
    </row>
    <row r="28" spans="1:47" ht="25.5" x14ac:dyDescent="0.2">
      <c r="A28" s="185" t="s">
        <v>150</v>
      </c>
      <c r="B28" s="185" t="s">
        <v>151</v>
      </c>
      <c r="C28" s="185" t="s">
        <v>245</v>
      </c>
      <c r="D28" s="185"/>
      <c r="E28" s="185" t="s">
        <v>300</v>
      </c>
      <c r="F28" s="185" t="s">
        <v>301</v>
      </c>
      <c r="G28" s="185" t="s">
        <v>302</v>
      </c>
      <c r="H28" s="185" t="s">
        <v>152</v>
      </c>
      <c r="I28" s="185" t="s">
        <v>303</v>
      </c>
      <c r="J28" s="185" t="s">
        <v>304</v>
      </c>
      <c r="K28" s="185" t="s">
        <v>305</v>
      </c>
      <c r="L28" s="185" t="s">
        <v>306</v>
      </c>
      <c r="M28" s="185" t="s">
        <v>307</v>
      </c>
      <c r="N28" s="185" t="s">
        <v>308</v>
      </c>
      <c r="O28" s="185" t="s">
        <v>309</v>
      </c>
      <c r="P28" s="185" t="s">
        <v>310</v>
      </c>
      <c r="Q28" s="185" t="s">
        <v>311</v>
      </c>
      <c r="R28" s="185" t="s">
        <v>312</v>
      </c>
      <c r="S28" s="185" t="s">
        <v>313</v>
      </c>
      <c r="T28" s="185" t="s">
        <v>314</v>
      </c>
      <c r="U28" s="185" t="s">
        <v>315</v>
      </c>
      <c r="V28" s="185" t="s">
        <v>316</v>
      </c>
      <c r="W28" s="185" t="s">
        <v>317</v>
      </c>
      <c r="X28" s="185" t="s">
        <v>318</v>
      </c>
      <c r="Y28" s="185" t="s">
        <v>319</v>
      </c>
      <c r="Z28" s="185" t="s">
        <v>320</v>
      </c>
      <c r="AA28" s="185" t="s">
        <v>321</v>
      </c>
      <c r="AB28" s="185" t="s">
        <v>322</v>
      </c>
      <c r="AC28" s="185" t="s">
        <v>323</v>
      </c>
      <c r="AD28" s="185" t="s">
        <v>324</v>
      </c>
      <c r="AE28" s="185" t="s">
        <v>325</v>
      </c>
      <c r="AF28" s="185" t="s">
        <v>326</v>
      </c>
      <c r="AG28" s="185" t="s">
        <v>327</v>
      </c>
      <c r="AH28" s="185" t="s">
        <v>328</v>
      </c>
      <c r="AI28" s="185" t="s">
        <v>329</v>
      </c>
      <c r="AJ28" s="185" t="s">
        <v>330</v>
      </c>
      <c r="AK28" s="185" t="s">
        <v>331</v>
      </c>
      <c r="AL28" s="185" t="s">
        <v>332</v>
      </c>
      <c r="AM28" s="185" t="s">
        <v>333</v>
      </c>
      <c r="AN28" s="185" t="s">
        <v>334</v>
      </c>
      <c r="AO28" s="185" t="s">
        <v>1097</v>
      </c>
      <c r="AP28" s="185" t="s">
        <v>336</v>
      </c>
      <c r="AQ28" s="185" t="s">
        <v>337</v>
      </c>
      <c r="AR28" s="185" t="s">
        <v>338</v>
      </c>
      <c r="AS28" s="185" t="s">
        <v>339</v>
      </c>
      <c r="AT28" s="185" t="s">
        <v>340</v>
      </c>
      <c r="AU28" s="185" t="s">
        <v>341</v>
      </c>
    </row>
    <row r="29" spans="1:47" x14ac:dyDescent="0.2">
      <c r="A29" s="77">
        <v>1</v>
      </c>
      <c r="B29" s="78" t="s">
        <v>720</v>
      </c>
      <c r="C29" s="77" t="s">
        <v>248</v>
      </c>
      <c r="D29" s="77"/>
      <c r="E29" s="77">
        <v>474039</v>
      </c>
      <c r="F29" s="77">
        <v>0</v>
      </c>
      <c r="G29" s="77">
        <v>0</v>
      </c>
      <c r="H29" s="77">
        <v>0</v>
      </c>
      <c r="I29" s="77">
        <v>3</v>
      </c>
      <c r="J29" s="77">
        <v>0</v>
      </c>
      <c r="K29" s="77">
        <v>0</v>
      </c>
      <c r="L29" s="77">
        <v>0</v>
      </c>
      <c r="M29" s="77">
        <v>4.0999999999999996</v>
      </c>
      <c r="N29" s="77">
        <v>3</v>
      </c>
      <c r="O29" s="77">
        <v>0</v>
      </c>
      <c r="P29" s="77">
        <v>0</v>
      </c>
      <c r="Q29" s="77">
        <v>0</v>
      </c>
      <c r="R29" s="77">
        <v>3</v>
      </c>
      <c r="S29" s="77">
        <v>3</v>
      </c>
      <c r="T29" s="77">
        <v>0.188</v>
      </c>
      <c r="U29" s="77">
        <v>1.38</v>
      </c>
      <c r="V29" s="77">
        <v>0</v>
      </c>
      <c r="W29" s="77">
        <v>0</v>
      </c>
      <c r="X29" s="77">
        <v>0</v>
      </c>
      <c r="Y29" s="77">
        <v>0</v>
      </c>
      <c r="Z29" s="77">
        <v>1</v>
      </c>
      <c r="AA29" s="77">
        <v>0</v>
      </c>
      <c r="AB29" s="77">
        <v>0</v>
      </c>
      <c r="AC29" s="77">
        <v>2</v>
      </c>
      <c r="AD29" s="77">
        <v>8</v>
      </c>
      <c r="AE29" s="77">
        <v>0</v>
      </c>
      <c r="AF29" s="77">
        <v>0</v>
      </c>
      <c r="AG29" s="77">
        <v>1</v>
      </c>
      <c r="AH29" s="77">
        <v>0</v>
      </c>
      <c r="AI29" s="77">
        <v>0</v>
      </c>
      <c r="AJ29" s="77">
        <v>19</v>
      </c>
      <c r="AK29" s="77">
        <v>77</v>
      </c>
      <c r="AL29" s="77" t="s">
        <v>342</v>
      </c>
      <c r="AM29" s="77">
        <v>0.25</v>
      </c>
      <c r="AN29" s="77">
        <v>0.316</v>
      </c>
      <c r="AO29" s="77">
        <v>0.188</v>
      </c>
      <c r="AP29" s="77">
        <v>0.503</v>
      </c>
      <c r="AQ29" s="77">
        <v>6.23</v>
      </c>
      <c r="AR29" s="77">
        <v>6.23</v>
      </c>
      <c r="AS29" s="77">
        <v>6.23</v>
      </c>
      <c r="AT29" s="77">
        <v>1</v>
      </c>
      <c r="AU29" s="77">
        <v>17.77</v>
      </c>
    </row>
    <row r="30" spans="1:47" x14ac:dyDescent="0.2">
      <c r="A30" s="77">
        <v>1</v>
      </c>
      <c r="B30" s="78" t="s">
        <v>1098</v>
      </c>
      <c r="C30" s="77" t="s">
        <v>248</v>
      </c>
      <c r="D30" s="77"/>
      <c r="E30" s="77">
        <v>488748</v>
      </c>
      <c r="F30" s="77">
        <v>1</v>
      </c>
      <c r="G30" s="77">
        <v>0</v>
      </c>
      <c r="H30" s="77">
        <v>0</v>
      </c>
      <c r="I30" s="77">
        <v>1</v>
      </c>
      <c r="J30" s="77">
        <v>0</v>
      </c>
      <c r="K30" s="77">
        <v>0</v>
      </c>
      <c r="L30" s="77">
        <v>0</v>
      </c>
      <c r="M30" s="77">
        <v>1</v>
      </c>
      <c r="N30" s="77">
        <v>0</v>
      </c>
      <c r="O30" s="77">
        <v>0</v>
      </c>
      <c r="P30" s="77">
        <v>0</v>
      </c>
      <c r="Q30" s="77">
        <v>0</v>
      </c>
      <c r="R30" s="77">
        <v>1</v>
      </c>
      <c r="S30" s="77">
        <v>1</v>
      </c>
      <c r="T30" s="77">
        <v>0</v>
      </c>
      <c r="U30" s="77">
        <v>1</v>
      </c>
      <c r="V30" s="77">
        <v>0</v>
      </c>
      <c r="W30" s="77">
        <v>0</v>
      </c>
      <c r="X30" s="77">
        <v>0</v>
      </c>
      <c r="Y30" s="77">
        <v>0</v>
      </c>
      <c r="Z30" s="77">
        <v>0</v>
      </c>
      <c r="AA30" s="77">
        <v>0</v>
      </c>
      <c r="AB30" s="77">
        <v>1</v>
      </c>
      <c r="AC30" s="77">
        <v>1</v>
      </c>
      <c r="AD30" s="77">
        <v>0</v>
      </c>
      <c r="AE30" s="77">
        <v>0</v>
      </c>
      <c r="AF30" s="77">
        <v>0</v>
      </c>
      <c r="AG30" s="77">
        <v>0</v>
      </c>
      <c r="AH30" s="77">
        <v>0</v>
      </c>
      <c r="AI30" s="77">
        <v>0</v>
      </c>
      <c r="AJ30" s="77">
        <v>3</v>
      </c>
      <c r="AK30" s="77">
        <v>12</v>
      </c>
      <c r="AL30" s="77">
        <v>1</v>
      </c>
      <c r="AM30" s="77">
        <v>1</v>
      </c>
      <c r="AN30" s="77">
        <v>0.33300000000000002</v>
      </c>
      <c r="AO30" s="77">
        <v>0</v>
      </c>
      <c r="AP30" s="77">
        <v>0.33300000000000002</v>
      </c>
      <c r="AQ30" s="77">
        <v>9</v>
      </c>
      <c r="AR30" s="77">
        <v>9</v>
      </c>
      <c r="AS30" s="77">
        <v>0</v>
      </c>
      <c r="AT30" s="77">
        <v>1</v>
      </c>
      <c r="AU30" s="77">
        <v>12</v>
      </c>
    </row>
    <row r="31" spans="1:47" x14ac:dyDescent="0.2">
      <c r="A31" s="77">
        <v>3</v>
      </c>
      <c r="B31" s="78" t="s">
        <v>1099</v>
      </c>
      <c r="C31" s="77" t="s">
        <v>248</v>
      </c>
      <c r="D31" s="77"/>
      <c r="E31" s="77">
        <v>592741</v>
      </c>
      <c r="F31" s="77">
        <v>0</v>
      </c>
      <c r="G31" s="77">
        <v>0</v>
      </c>
      <c r="H31" s="77">
        <v>0.73</v>
      </c>
      <c r="I31" s="77">
        <v>15</v>
      </c>
      <c r="J31" s="77">
        <v>0</v>
      </c>
      <c r="K31" s="77">
        <v>0</v>
      </c>
      <c r="L31" s="77">
        <v>0</v>
      </c>
      <c r="M31" s="77">
        <v>12.1</v>
      </c>
      <c r="N31" s="77">
        <v>10</v>
      </c>
      <c r="O31" s="77">
        <v>1</v>
      </c>
      <c r="P31" s="77">
        <v>1</v>
      </c>
      <c r="Q31" s="77">
        <v>0</v>
      </c>
      <c r="R31" s="77">
        <v>3</v>
      </c>
      <c r="S31" s="77">
        <v>15</v>
      </c>
      <c r="T31" s="77">
        <v>0.217</v>
      </c>
      <c r="U31" s="77">
        <v>1.05</v>
      </c>
      <c r="V31" s="77">
        <v>0</v>
      </c>
      <c r="W31" s="77">
        <v>0</v>
      </c>
      <c r="X31" s="77">
        <v>0</v>
      </c>
      <c r="Y31" s="77">
        <v>0</v>
      </c>
      <c r="Z31" s="77">
        <v>4</v>
      </c>
      <c r="AA31" s="77">
        <v>2</v>
      </c>
      <c r="AB31" s="77">
        <v>0</v>
      </c>
      <c r="AC31" s="77">
        <v>11</v>
      </c>
      <c r="AD31" s="77">
        <v>11</v>
      </c>
      <c r="AE31" s="77">
        <v>1</v>
      </c>
      <c r="AF31" s="77">
        <v>0</v>
      </c>
      <c r="AG31" s="77">
        <v>1</v>
      </c>
      <c r="AH31" s="77">
        <v>1</v>
      </c>
      <c r="AI31" s="77">
        <v>1</v>
      </c>
      <c r="AJ31" s="77">
        <v>50</v>
      </c>
      <c r="AK31" s="77">
        <v>204</v>
      </c>
      <c r="AL31" s="77" t="s">
        <v>342</v>
      </c>
      <c r="AM31" s="77">
        <v>1</v>
      </c>
      <c r="AN31" s="77">
        <v>0.26500000000000001</v>
      </c>
      <c r="AO31" s="77">
        <v>0.26100000000000001</v>
      </c>
      <c r="AP31" s="77">
        <v>0.52600000000000002</v>
      </c>
      <c r="AQ31" s="77">
        <v>10.95</v>
      </c>
      <c r="AR31" s="77">
        <v>2.19</v>
      </c>
      <c r="AS31" s="77">
        <v>7.3</v>
      </c>
      <c r="AT31" s="77">
        <v>5</v>
      </c>
      <c r="AU31" s="77">
        <v>16.54</v>
      </c>
    </row>
    <row r="32" spans="1:47" x14ac:dyDescent="0.2">
      <c r="A32" s="77">
        <v>4</v>
      </c>
      <c r="B32" s="78" t="s">
        <v>458</v>
      </c>
      <c r="C32" s="77" t="s">
        <v>248</v>
      </c>
      <c r="D32" s="77"/>
      <c r="E32" s="77">
        <v>518886</v>
      </c>
      <c r="F32" s="77">
        <v>0</v>
      </c>
      <c r="G32" s="77">
        <v>3</v>
      </c>
      <c r="H32" s="77">
        <v>1.61</v>
      </c>
      <c r="I32" s="77">
        <v>63</v>
      </c>
      <c r="J32" s="77">
        <v>0</v>
      </c>
      <c r="K32" s="77">
        <v>47</v>
      </c>
      <c r="L32" s="77">
        <v>51</v>
      </c>
      <c r="M32" s="77">
        <v>61.2</v>
      </c>
      <c r="N32" s="77">
        <v>30</v>
      </c>
      <c r="O32" s="77">
        <v>13</v>
      </c>
      <c r="P32" s="77">
        <v>11</v>
      </c>
      <c r="Q32" s="77">
        <v>2</v>
      </c>
      <c r="R32" s="77">
        <v>26</v>
      </c>
      <c r="S32" s="77">
        <v>95</v>
      </c>
      <c r="T32" s="77">
        <v>0.14199999999999999</v>
      </c>
      <c r="U32" s="77">
        <v>0.91</v>
      </c>
      <c r="V32" s="77">
        <v>0</v>
      </c>
      <c r="W32" s="77">
        <v>0</v>
      </c>
      <c r="X32" s="77">
        <v>2</v>
      </c>
      <c r="Y32" s="77">
        <v>0</v>
      </c>
      <c r="Z32" s="77">
        <v>54</v>
      </c>
      <c r="AA32" s="77">
        <v>0</v>
      </c>
      <c r="AB32" s="77">
        <v>3</v>
      </c>
      <c r="AC32" s="77">
        <v>41</v>
      </c>
      <c r="AD32" s="77">
        <v>49</v>
      </c>
      <c r="AE32" s="77">
        <v>6</v>
      </c>
      <c r="AF32" s="77">
        <v>0</v>
      </c>
      <c r="AG32" s="77">
        <v>5</v>
      </c>
      <c r="AH32" s="77">
        <v>1</v>
      </c>
      <c r="AI32" s="77">
        <v>0</v>
      </c>
      <c r="AJ32" s="77">
        <v>244</v>
      </c>
      <c r="AK32" s="77">
        <v>1047</v>
      </c>
      <c r="AL32" s="77">
        <v>0</v>
      </c>
      <c r="AM32" s="77">
        <v>0.84</v>
      </c>
      <c r="AN32" s="77">
        <v>0.24199999999999999</v>
      </c>
      <c r="AO32" s="77">
        <v>0.189</v>
      </c>
      <c r="AP32" s="77">
        <v>0.43</v>
      </c>
      <c r="AQ32" s="77">
        <v>13.86</v>
      </c>
      <c r="AR32" s="77">
        <v>3.79</v>
      </c>
      <c r="AS32" s="77">
        <v>4.38</v>
      </c>
      <c r="AT32" s="77">
        <v>3.65</v>
      </c>
      <c r="AU32" s="77">
        <v>16.98</v>
      </c>
    </row>
    <row r="33" spans="1:47" x14ac:dyDescent="0.2">
      <c r="A33" s="77">
        <v>5</v>
      </c>
      <c r="B33" s="78" t="s">
        <v>482</v>
      </c>
      <c r="C33" s="77" t="s">
        <v>248</v>
      </c>
      <c r="D33" s="77"/>
      <c r="E33" s="77">
        <v>460701</v>
      </c>
      <c r="F33" s="77">
        <v>0</v>
      </c>
      <c r="G33" s="77">
        <v>0</v>
      </c>
      <c r="H33" s="77">
        <v>2.2200000000000002</v>
      </c>
      <c r="I33" s="77">
        <v>22</v>
      </c>
      <c r="J33" s="77">
        <v>1</v>
      </c>
      <c r="K33" s="77">
        <v>0</v>
      </c>
      <c r="L33" s="77">
        <v>0</v>
      </c>
      <c r="M33" s="77">
        <v>24.1</v>
      </c>
      <c r="N33" s="77">
        <v>21</v>
      </c>
      <c r="O33" s="77">
        <v>6</v>
      </c>
      <c r="P33" s="77">
        <v>6</v>
      </c>
      <c r="Q33" s="77">
        <v>0</v>
      </c>
      <c r="R33" s="77">
        <v>4</v>
      </c>
      <c r="S33" s="77">
        <v>16</v>
      </c>
      <c r="T33" s="77">
        <v>0.23300000000000001</v>
      </c>
      <c r="U33" s="77">
        <v>1.03</v>
      </c>
      <c r="V33" s="77">
        <v>0</v>
      </c>
      <c r="W33" s="77">
        <v>0</v>
      </c>
      <c r="X33" s="77">
        <v>0</v>
      </c>
      <c r="Y33" s="77">
        <v>1</v>
      </c>
      <c r="Z33" s="77">
        <v>8</v>
      </c>
      <c r="AA33" s="77">
        <v>1</v>
      </c>
      <c r="AB33" s="77">
        <v>2</v>
      </c>
      <c r="AC33" s="77">
        <v>24</v>
      </c>
      <c r="AD33" s="77">
        <v>31</v>
      </c>
      <c r="AE33" s="77">
        <v>0</v>
      </c>
      <c r="AF33" s="77">
        <v>0</v>
      </c>
      <c r="AG33" s="77">
        <v>1</v>
      </c>
      <c r="AH33" s="77">
        <v>0</v>
      </c>
      <c r="AI33" s="77">
        <v>0</v>
      </c>
      <c r="AJ33" s="77">
        <v>96</v>
      </c>
      <c r="AK33" s="77">
        <v>363</v>
      </c>
      <c r="AL33" s="77" t="s">
        <v>342</v>
      </c>
      <c r="AM33" s="77">
        <v>0.77</v>
      </c>
      <c r="AN33" s="77">
        <v>0.26600000000000001</v>
      </c>
      <c r="AO33" s="77">
        <v>0.25600000000000001</v>
      </c>
      <c r="AP33" s="77">
        <v>0.52200000000000002</v>
      </c>
      <c r="AQ33" s="77">
        <v>5.92</v>
      </c>
      <c r="AR33" s="77">
        <v>1.48</v>
      </c>
      <c r="AS33" s="77">
        <v>7.77</v>
      </c>
      <c r="AT33" s="77">
        <v>4</v>
      </c>
      <c r="AU33" s="77">
        <v>14.92</v>
      </c>
    </row>
    <row r="34" spans="1:47" x14ac:dyDescent="0.2">
      <c r="A34" s="77">
        <v>6</v>
      </c>
      <c r="B34" s="78" t="s">
        <v>462</v>
      </c>
      <c r="C34" s="77" t="s">
        <v>248</v>
      </c>
      <c r="D34" s="77"/>
      <c r="E34" s="77">
        <v>460008</v>
      </c>
      <c r="F34" s="77">
        <v>3</v>
      </c>
      <c r="G34" s="77">
        <v>3</v>
      </c>
      <c r="H34" s="77">
        <v>2.63</v>
      </c>
      <c r="I34" s="77">
        <v>61</v>
      </c>
      <c r="J34" s="77">
        <v>0</v>
      </c>
      <c r="K34" s="77">
        <v>0</v>
      </c>
      <c r="L34" s="77">
        <v>1</v>
      </c>
      <c r="M34" s="77">
        <v>54.2</v>
      </c>
      <c r="N34" s="77">
        <v>46</v>
      </c>
      <c r="O34" s="77">
        <v>18</v>
      </c>
      <c r="P34" s="77">
        <v>16</v>
      </c>
      <c r="Q34" s="77">
        <v>5</v>
      </c>
      <c r="R34" s="77">
        <v>13</v>
      </c>
      <c r="S34" s="77">
        <v>50</v>
      </c>
      <c r="T34" s="77">
        <v>0.22800000000000001</v>
      </c>
      <c r="U34" s="77">
        <v>1.08</v>
      </c>
      <c r="V34" s="77">
        <v>0</v>
      </c>
      <c r="W34" s="77">
        <v>0</v>
      </c>
      <c r="X34" s="77">
        <v>0</v>
      </c>
      <c r="Y34" s="77">
        <v>1</v>
      </c>
      <c r="Z34" s="77">
        <v>17</v>
      </c>
      <c r="AA34" s="77">
        <v>13</v>
      </c>
      <c r="AB34" s="77">
        <v>7</v>
      </c>
      <c r="AC34" s="77">
        <v>55</v>
      </c>
      <c r="AD34" s="77">
        <v>54</v>
      </c>
      <c r="AE34" s="77">
        <v>5</v>
      </c>
      <c r="AF34" s="77">
        <v>0</v>
      </c>
      <c r="AG34" s="77">
        <v>1</v>
      </c>
      <c r="AH34" s="77">
        <v>0</v>
      </c>
      <c r="AI34" s="77">
        <v>0</v>
      </c>
      <c r="AJ34" s="77">
        <v>218</v>
      </c>
      <c r="AK34" s="77">
        <v>899</v>
      </c>
      <c r="AL34" s="77">
        <v>0.5</v>
      </c>
      <c r="AM34" s="77">
        <v>1.02</v>
      </c>
      <c r="AN34" s="77">
        <v>0.27100000000000002</v>
      </c>
      <c r="AO34" s="77">
        <v>0.36099999999999999</v>
      </c>
      <c r="AP34" s="77">
        <v>0.63200000000000001</v>
      </c>
      <c r="AQ34" s="77">
        <v>8.23</v>
      </c>
      <c r="AR34" s="77">
        <v>2.14</v>
      </c>
      <c r="AS34" s="77">
        <v>7.57</v>
      </c>
      <c r="AT34" s="77">
        <v>3.85</v>
      </c>
      <c r="AU34" s="77">
        <v>16.45</v>
      </c>
    </row>
    <row r="35" spans="1:47" x14ac:dyDescent="0.2">
      <c r="A35" s="77">
        <v>7</v>
      </c>
      <c r="B35" s="78" t="s">
        <v>744</v>
      </c>
      <c r="C35" s="77" t="s">
        <v>248</v>
      </c>
      <c r="D35" s="77"/>
      <c r="E35" s="77">
        <v>425856</v>
      </c>
      <c r="F35" s="77">
        <v>2</v>
      </c>
      <c r="G35" s="77">
        <v>2</v>
      </c>
      <c r="H35" s="77">
        <v>2.65</v>
      </c>
      <c r="I35" s="77">
        <v>9</v>
      </c>
      <c r="J35" s="77">
        <v>9</v>
      </c>
      <c r="K35" s="77">
        <v>0</v>
      </c>
      <c r="L35" s="77">
        <v>0</v>
      </c>
      <c r="M35" s="77">
        <v>54.1</v>
      </c>
      <c r="N35" s="77">
        <v>55</v>
      </c>
      <c r="O35" s="77">
        <v>23</v>
      </c>
      <c r="P35" s="77">
        <v>16</v>
      </c>
      <c r="Q35" s="77">
        <v>6</v>
      </c>
      <c r="R35" s="77">
        <v>13</v>
      </c>
      <c r="S35" s="77">
        <v>45</v>
      </c>
      <c r="T35" s="77">
        <v>0.26600000000000001</v>
      </c>
      <c r="U35" s="77">
        <v>1.25</v>
      </c>
      <c r="V35" s="77">
        <v>0</v>
      </c>
      <c r="W35" s="77">
        <v>0</v>
      </c>
      <c r="X35" s="77">
        <v>3</v>
      </c>
      <c r="Y35" s="77">
        <v>0</v>
      </c>
      <c r="Z35" s="77">
        <v>0</v>
      </c>
      <c r="AA35" s="77">
        <v>0</v>
      </c>
      <c r="AB35" s="77">
        <v>7</v>
      </c>
      <c r="AC35" s="77">
        <v>63</v>
      </c>
      <c r="AD35" s="77">
        <v>50</v>
      </c>
      <c r="AE35" s="77">
        <v>6</v>
      </c>
      <c r="AF35" s="77">
        <v>0</v>
      </c>
      <c r="AG35" s="77">
        <v>3</v>
      </c>
      <c r="AH35" s="77">
        <v>0</v>
      </c>
      <c r="AI35" s="77">
        <v>0</v>
      </c>
      <c r="AJ35" s="77">
        <v>229</v>
      </c>
      <c r="AK35" s="77">
        <v>831</v>
      </c>
      <c r="AL35" s="77">
        <v>0.5</v>
      </c>
      <c r="AM35" s="77">
        <v>1.26</v>
      </c>
      <c r="AN35" s="77">
        <v>0.316</v>
      </c>
      <c r="AO35" s="77">
        <v>0.38600000000000001</v>
      </c>
      <c r="AP35" s="77">
        <v>0.70199999999999996</v>
      </c>
      <c r="AQ35" s="77">
        <v>7.45</v>
      </c>
      <c r="AR35" s="77">
        <v>2.15</v>
      </c>
      <c r="AS35" s="77">
        <v>9.11</v>
      </c>
      <c r="AT35" s="77">
        <v>3.46</v>
      </c>
      <c r="AU35" s="77">
        <v>15.29</v>
      </c>
    </row>
    <row r="36" spans="1:47" x14ac:dyDescent="0.2">
      <c r="A36" s="77">
        <v>8</v>
      </c>
      <c r="B36" s="78" t="s">
        <v>463</v>
      </c>
      <c r="C36" s="77" t="s">
        <v>248</v>
      </c>
      <c r="D36" s="77"/>
      <c r="E36" s="77">
        <v>622072</v>
      </c>
      <c r="F36" s="77">
        <v>11</v>
      </c>
      <c r="G36" s="77">
        <v>11</v>
      </c>
      <c r="H36" s="77">
        <v>2.78</v>
      </c>
      <c r="I36" s="77">
        <v>35</v>
      </c>
      <c r="J36" s="77">
        <v>24</v>
      </c>
      <c r="K36" s="77">
        <v>0</v>
      </c>
      <c r="L36" s="77">
        <v>0</v>
      </c>
      <c r="M36" s="77">
        <v>171.2</v>
      </c>
      <c r="N36" s="77">
        <v>151</v>
      </c>
      <c r="O36" s="77">
        <v>58</v>
      </c>
      <c r="P36" s="77">
        <v>53</v>
      </c>
      <c r="Q36" s="77">
        <v>16</v>
      </c>
      <c r="R36" s="77">
        <v>45</v>
      </c>
      <c r="S36" s="77">
        <v>170</v>
      </c>
      <c r="T36" s="77">
        <v>0.23899999999999999</v>
      </c>
      <c r="U36" s="77">
        <v>1.1399999999999999</v>
      </c>
      <c r="V36" s="77">
        <v>1</v>
      </c>
      <c r="W36" s="77">
        <v>0</v>
      </c>
      <c r="X36" s="77">
        <v>6</v>
      </c>
      <c r="Y36" s="77">
        <v>1</v>
      </c>
      <c r="Z36" s="77">
        <v>2</v>
      </c>
      <c r="AA36" s="77">
        <v>2</v>
      </c>
      <c r="AB36" s="77">
        <v>18</v>
      </c>
      <c r="AC36" s="77">
        <v>158</v>
      </c>
      <c r="AD36" s="77">
        <v>164</v>
      </c>
      <c r="AE36" s="77">
        <v>5</v>
      </c>
      <c r="AF36" s="77">
        <v>0</v>
      </c>
      <c r="AG36" s="77">
        <v>7</v>
      </c>
      <c r="AH36" s="77">
        <v>4</v>
      </c>
      <c r="AI36" s="77">
        <v>5</v>
      </c>
      <c r="AJ36" s="77">
        <v>694</v>
      </c>
      <c r="AK36" s="77">
        <v>2683</v>
      </c>
      <c r="AL36" s="77">
        <v>0.5</v>
      </c>
      <c r="AM36" s="77">
        <v>0.96</v>
      </c>
      <c r="AN36" s="77">
        <v>0.29399999999999998</v>
      </c>
      <c r="AO36" s="77">
        <v>0.35699999999999998</v>
      </c>
      <c r="AP36" s="77">
        <v>0.65100000000000002</v>
      </c>
      <c r="AQ36" s="77">
        <v>8.91</v>
      </c>
      <c r="AR36" s="77">
        <v>2.36</v>
      </c>
      <c r="AS36" s="77">
        <v>7.92</v>
      </c>
      <c r="AT36" s="77">
        <v>3.78</v>
      </c>
      <c r="AU36" s="77">
        <v>15.63</v>
      </c>
    </row>
    <row r="37" spans="1:47" x14ac:dyDescent="0.2">
      <c r="A37" s="77">
        <v>9</v>
      </c>
      <c r="B37" s="78" t="s">
        <v>466</v>
      </c>
      <c r="C37" s="77" t="s">
        <v>248</v>
      </c>
      <c r="D37" s="77"/>
      <c r="E37" s="77">
        <v>477229</v>
      </c>
      <c r="F37" s="77">
        <v>0</v>
      </c>
      <c r="G37" s="77">
        <v>2</v>
      </c>
      <c r="H37" s="77">
        <v>2.88</v>
      </c>
      <c r="I37" s="77">
        <v>58</v>
      </c>
      <c r="J37" s="77">
        <v>0</v>
      </c>
      <c r="K37" s="77">
        <v>3</v>
      </c>
      <c r="L37" s="77">
        <v>5</v>
      </c>
      <c r="M37" s="77">
        <v>50</v>
      </c>
      <c r="N37" s="77">
        <v>33</v>
      </c>
      <c r="O37" s="77">
        <v>17</v>
      </c>
      <c r="P37" s="77">
        <v>16</v>
      </c>
      <c r="Q37" s="77">
        <v>2</v>
      </c>
      <c r="R37" s="77">
        <v>27</v>
      </c>
      <c r="S37" s="77">
        <v>62</v>
      </c>
      <c r="T37" s="77">
        <v>0.186</v>
      </c>
      <c r="U37" s="77">
        <v>1.2</v>
      </c>
      <c r="V37" s="77">
        <v>0</v>
      </c>
      <c r="W37" s="77">
        <v>0</v>
      </c>
      <c r="X37" s="77">
        <v>0</v>
      </c>
      <c r="Y37" s="77">
        <v>1</v>
      </c>
      <c r="Z37" s="77">
        <v>8</v>
      </c>
      <c r="AA37" s="77">
        <v>20</v>
      </c>
      <c r="AB37" s="77">
        <v>2</v>
      </c>
      <c r="AC37" s="77">
        <v>38</v>
      </c>
      <c r="AD37" s="77">
        <v>45</v>
      </c>
      <c r="AE37" s="77">
        <v>9</v>
      </c>
      <c r="AF37" s="77">
        <v>0</v>
      </c>
      <c r="AG37" s="77">
        <v>8</v>
      </c>
      <c r="AH37" s="77">
        <v>1</v>
      </c>
      <c r="AI37" s="77">
        <v>0</v>
      </c>
      <c r="AJ37" s="77">
        <v>205</v>
      </c>
      <c r="AK37" s="77">
        <v>867</v>
      </c>
      <c r="AL37" s="77">
        <v>0</v>
      </c>
      <c r="AM37" s="77">
        <v>0.84</v>
      </c>
      <c r="AN37" s="77">
        <v>0.29299999999999998</v>
      </c>
      <c r="AO37" s="77">
        <v>0.249</v>
      </c>
      <c r="AP37" s="77">
        <v>0.54100000000000004</v>
      </c>
      <c r="AQ37" s="77">
        <v>11.16</v>
      </c>
      <c r="AR37" s="77">
        <v>4.8600000000000003</v>
      </c>
      <c r="AS37" s="77">
        <v>5.94</v>
      </c>
      <c r="AT37" s="77">
        <v>2.2999999999999998</v>
      </c>
      <c r="AU37" s="77">
        <v>17.34</v>
      </c>
    </row>
    <row r="38" spans="1:47" x14ac:dyDescent="0.2">
      <c r="A38" s="77">
        <v>10</v>
      </c>
      <c r="B38" s="78" t="s">
        <v>464</v>
      </c>
      <c r="C38" s="77" t="s">
        <v>248</v>
      </c>
      <c r="D38" s="77"/>
      <c r="E38" s="77">
        <v>527054</v>
      </c>
      <c r="F38" s="77">
        <v>14</v>
      </c>
      <c r="G38" s="77">
        <v>13</v>
      </c>
      <c r="H38" s="77">
        <v>2.89</v>
      </c>
      <c r="I38" s="77">
        <v>33</v>
      </c>
      <c r="J38" s="77">
        <v>33</v>
      </c>
      <c r="K38" s="77">
        <v>0</v>
      </c>
      <c r="L38" s="77">
        <v>0</v>
      </c>
      <c r="M38" s="77">
        <v>221</v>
      </c>
      <c r="N38" s="77">
        <v>188</v>
      </c>
      <c r="O38" s="77">
        <v>82</v>
      </c>
      <c r="P38" s="77">
        <v>71</v>
      </c>
      <c r="Q38" s="77">
        <v>22</v>
      </c>
      <c r="R38" s="77">
        <v>51</v>
      </c>
      <c r="S38" s="77">
        <v>186</v>
      </c>
      <c r="T38" s="77">
        <v>0.23200000000000001</v>
      </c>
      <c r="U38" s="77">
        <v>1.08</v>
      </c>
      <c r="V38" s="77">
        <v>4</v>
      </c>
      <c r="W38" s="77">
        <v>2</v>
      </c>
      <c r="X38" s="77">
        <v>4</v>
      </c>
      <c r="Y38" s="77">
        <v>4</v>
      </c>
      <c r="Z38" s="77">
        <v>0</v>
      </c>
      <c r="AA38" s="77">
        <v>0</v>
      </c>
      <c r="AB38" s="77">
        <v>13</v>
      </c>
      <c r="AC38" s="77">
        <v>180</v>
      </c>
      <c r="AD38" s="77">
        <v>275</v>
      </c>
      <c r="AE38" s="77">
        <v>1</v>
      </c>
      <c r="AF38" s="77">
        <v>1</v>
      </c>
      <c r="AG38" s="77">
        <v>14</v>
      </c>
      <c r="AH38" s="77">
        <v>5</v>
      </c>
      <c r="AI38" s="77">
        <v>6</v>
      </c>
      <c r="AJ38" s="77">
        <v>884</v>
      </c>
      <c r="AK38" s="77">
        <v>3271</v>
      </c>
      <c r="AL38" s="77">
        <v>0.51900000000000002</v>
      </c>
      <c r="AM38" s="77">
        <v>0.65</v>
      </c>
      <c r="AN38" s="77">
        <v>0.27900000000000003</v>
      </c>
      <c r="AO38" s="77">
        <v>0.36</v>
      </c>
      <c r="AP38" s="77">
        <v>0.63900000000000001</v>
      </c>
      <c r="AQ38" s="77">
        <v>7.57</v>
      </c>
      <c r="AR38" s="77">
        <v>2.08</v>
      </c>
      <c r="AS38" s="77">
        <v>7.66</v>
      </c>
      <c r="AT38" s="77">
        <v>3.65</v>
      </c>
      <c r="AU38" s="77">
        <v>14.8</v>
      </c>
    </row>
    <row r="39" spans="1:47" x14ac:dyDescent="0.2">
      <c r="A39" s="77">
        <v>11</v>
      </c>
      <c r="B39" s="78" t="s">
        <v>1100</v>
      </c>
      <c r="C39" s="77" t="s">
        <v>248</v>
      </c>
      <c r="D39" s="77"/>
      <c r="E39" s="77">
        <v>623406</v>
      </c>
      <c r="F39" s="77">
        <v>1</v>
      </c>
      <c r="G39" s="77">
        <v>2</v>
      </c>
      <c r="H39" s="77">
        <v>2.91</v>
      </c>
      <c r="I39" s="77">
        <v>26</v>
      </c>
      <c r="J39" s="77">
        <v>0</v>
      </c>
      <c r="K39" s="77">
        <v>1</v>
      </c>
      <c r="L39" s="77">
        <v>1</v>
      </c>
      <c r="M39" s="77">
        <v>21.2</v>
      </c>
      <c r="N39" s="77">
        <v>15</v>
      </c>
      <c r="O39" s="77">
        <v>8</v>
      </c>
      <c r="P39" s="77">
        <v>7</v>
      </c>
      <c r="Q39" s="77">
        <v>1</v>
      </c>
      <c r="R39" s="77">
        <v>11</v>
      </c>
      <c r="S39" s="77">
        <v>23</v>
      </c>
      <c r="T39" s="77">
        <v>0.19700000000000001</v>
      </c>
      <c r="U39" s="77">
        <v>1.2</v>
      </c>
      <c r="V39" s="77">
        <v>0</v>
      </c>
      <c r="W39" s="77">
        <v>0</v>
      </c>
      <c r="X39" s="77">
        <v>0</v>
      </c>
      <c r="Y39" s="77">
        <v>1</v>
      </c>
      <c r="Z39" s="77">
        <v>6</v>
      </c>
      <c r="AA39" s="77">
        <v>9</v>
      </c>
      <c r="AB39" s="77">
        <v>3</v>
      </c>
      <c r="AC39" s="77">
        <v>24</v>
      </c>
      <c r="AD39" s="77">
        <v>16</v>
      </c>
      <c r="AE39" s="77">
        <v>1</v>
      </c>
      <c r="AF39" s="77">
        <v>0</v>
      </c>
      <c r="AG39" s="77">
        <v>0</v>
      </c>
      <c r="AH39" s="77">
        <v>0</v>
      </c>
      <c r="AI39" s="77">
        <v>0</v>
      </c>
      <c r="AJ39" s="77">
        <v>89</v>
      </c>
      <c r="AK39" s="77">
        <v>369</v>
      </c>
      <c r="AL39" s="77">
        <v>0.33300000000000002</v>
      </c>
      <c r="AM39" s="77">
        <v>1.5</v>
      </c>
      <c r="AN39" s="77">
        <v>0.29499999999999998</v>
      </c>
      <c r="AO39" s="77">
        <v>0.30299999999999999</v>
      </c>
      <c r="AP39" s="77">
        <v>0.59799999999999998</v>
      </c>
      <c r="AQ39" s="77">
        <v>9.5500000000000007</v>
      </c>
      <c r="AR39" s="77">
        <v>4.57</v>
      </c>
      <c r="AS39" s="77">
        <v>6.23</v>
      </c>
      <c r="AT39" s="77">
        <v>2.09</v>
      </c>
      <c r="AU39" s="77">
        <v>17.03</v>
      </c>
    </row>
    <row r="40" spans="1:47" x14ac:dyDescent="0.2">
      <c r="A40" s="77">
        <v>12</v>
      </c>
      <c r="B40" s="78" t="s">
        <v>457</v>
      </c>
      <c r="C40" s="77" t="s">
        <v>248</v>
      </c>
      <c r="D40" s="77"/>
      <c r="E40" s="77">
        <v>571735</v>
      </c>
      <c r="F40" s="77">
        <v>4</v>
      </c>
      <c r="G40" s="77">
        <v>5</v>
      </c>
      <c r="H40" s="77">
        <v>3.3</v>
      </c>
      <c r="I40" s="77">
        <v>45</v>
      </c>
      <c r="J40" s="77">
        <v>6</v>
      </c>
      <c r="K40" s="77">
        <v>0</v>
      </c>
      <c r="L40" s="77">
        <v>0</v>
      </c>
      <c r="M40" s="77">
        <v>87.1</v>
      </c>
      <c r="N40" s="77">
        <v>89</v>
      </c>
      <c r="O40" s="77">
        <v>38</v>
      </c>
      <c r="P40" s="77">
        <v>32</v>
      </c>
      <c r="Q40" s="77">
        <v>5</v>
      </c>
      <c r="R40" s="77">
        <v>39</v>
      </c>
      <c r="S40" s="77">
        <v>44</v>
      </c>
      <c r="T40" s="77">
        <v>0.26400000000000001</v>
      </c>
      <c r="U40" s="77">
        <v>1.47</v>
      </c>
      <c r="V40" s="77">
        <v>0</v>
      </c>
      <c r="W40" s="77">
        <v>0</v>
      </c>
      <c r="X40" s="77">
        <v>3</v>
      </c>
      <c r="Y40" s="77">
        <v>8</v>
      </c>
      <c r="Z40" s="77">
        <v>13</v>
      </c>
      <c r="AA40" s="77">
        <v>4</v>
      </c>
      <c r="AB40" s="77">
        <v>13</v>
      </c>
      <c r="AC40" s="77">
        <v>133</v>
      </c>
      <c r="AD40" s="77">
        <v>75</v>
      </c>
      <c r="AE40" s="77">
        <v>5</v>
      </c>
      <c r="AF40" s="77">
        <v>0</v>
      </c>
      <c r="AG40" s="77">
        <v>13</v>
      </c>
      <c r="AH40" s="77">
        <v>3</v>
      </c>
      <c r="AI40" s="77">
        <v>0</v>
      </c>
      <c r="AJ40" s="77">
        <v>383</v>
      </c>
      <c r="AK40" s="77">
        <v>1411</v>
      </c>
      <c r="AL40" s="77">
        <v>0.44400000000000001</v>
      </c>
      <c r="AM40" s="77">
        <v>1.77</v>
      </c>
      <c r="AN40" s="77">
        <v>0.34300000000000003</v>
      </c>
      <c r="AO40" s="77">
        <v>0.371</v>
      </c>
      <c r="AP40" s="77">
        <v>0.71399999999999997</v>
      </c>
      <c r="AQ40" s="77">
        <v>4.53</v>
      </c>
      <c r="AR40" s="77">
        <v>4.0199999999999996</v>
      </c>
      <c r="AS40" s="77">
        <v>9.17</v>
      </c>
      <c r="AT40" s="77">
        <v>1.1299999999999999</v>
      </c>
      <c r="AU40" s="77">
        <v>16.16</v>
      </c>
    </row>
    <row r="41" spans="1:47" x14ac:dyDescent="0.2">
      <c r="A41" s="77">
        <v>13</v>
      </c>
      <c r="B41" s="78" t="s">
        <v>460</v>
      </c>
      <c r="C41" s="77" t="s">
        <v>248</v>
      </c>
      <c r="D41" s="77"/>
      <c r="E41" s="77">
        <v>502304</v>
      </c>
      <c r="F41" s="77">
        <v>6</v>
      </c>
      <c r="G41" s="77">
        <v>4</v>
      </c>
      <c r="H41" s="77">
        <v>3.54</v>
      </c>
      <c r="I41" s="77">
        <v>65</v>
      </c>
      <c r="J41" s="77">
        <v>0</v>
      </c>
      <c r="K41" s="77">
        <v>3</v>
      </c>
      <c r="L41" s="77">
        <v>6</v>
      </c>
      <c r="M41" s="77">
        <v>61</v>
      </c>
      <c r="N41" s="77">
        <v>61</v>
      </c>
      <c r="O41" s="77">
        <v>27</v>
      </c>
      <c r="P41" s="77">
        <v>24</v>
      </c>
      <c r="Q41" s="77">
        <v>5</v>
      </c>
      <c r="R41" s="77">
        <v>16</v>
      </c>
      <c r="S41" s="77">
        <v>67</v>
      </c>
      <c r="T41" s="77">
        <v>0.25600000000000001</v>
      </c>
      <c r="U41" s="77">
        <v>1.26</v>
      </c>
      <c r="V41" s="77">
        <v>0</v>
      </c>
      <c r="W41" s="77">
        <v>0</v>
      </c>
      <c r="X41" s="77">
        <v>3</v>
      </c>
      <c r="Y41" s="77">
        <v>0</v>
      </c>
      <c r="Z41" s="77">
        <v>14</v>
      </c>
      <c r="AA41" s="77">
        <v>19</v>
      </c>
      <c r="AB41" s="77">
        <v>5</v>
      </c>
      <c r="AC41" s="77">
        <v>48</v>
      </c>
      <c r="AD41" s="77">
        <v>64</v>
      </c>
      <c r="AE41" s="77">
        <v>1</v>
      </c>
      <c r="AF41" s="77">
        <v>0</v>
      </c>
      <c r="AG41" s="77">
        <v>1</v>
      </c>
      <c r="AH41" s="77">
        <v>1</v>
      </c>
      <c r="AI41" s="77">
        <v>0</v>
      </c>
      <c r="AJ41" s="77">
        <v>259</v>
      </c>
      <c r="AK41" s="77">
        <v>999</v>
      </c>
      <c r="AL41" s="77">
        <v>0.6</v>
      </c>
      <c r="AM41" s="77">
        <v>0.75</v>
      </c>
      <c r="AN41" s="77">
        <v>0.31</v>
      </c>
      <c r="AO41" s="77">
        <v>0.35299999999999998</v>
      </c>
      <c r="AP41" s="77">
        <v>0.66300000000000003</v>
      </c>
      <c r="AQ41" s="77">
        <v>9.89</v>
      </c>
      <c r="AR41" s="77">
        <v>2.36</v>
      </c>
      <c r="AS41" s="77">
        <v>9</v>
      </c>
      <c r="AT41" s="77">
        <v>4.1900000000000004</v>
      </c>
      <c r="AU41" s="77">
        <v>16.38</v>
      </c>
    </row>
    <row r="42" spans="1:47" x14ac:dyDescent="0.2">
      <c r="A42" s="77">
        <v>14</v>
      </c>
      <c r="B42" s="78" t="s">
        <v>588</v>
      </c>
      <c r="C42" s="77" t="s">
        <v>248</v>
      </c>
      <c r="D42" s="77"/>
      <c r="E42" s="77">
        <v>421685</v>
      </c>
      <c r="F42" s="77">
        <v>12</v>
      </c>
      <c r="G42" s="77">
        <v>12</v>
      </c>
      <c r="H42" s="77">
        <v>3.57</v>
      </c>
      <c r="I42" s="77">
        <v>33</v>
      </c>
      <c r="J42" s="77">
        <v>33</v>
      </c>
      <c r="K42" s="77">
        <v>0</v>
      </c>
      <c r="L42" s="77">
        <v>0</v>
      </c>
      <c r="M42" s="77">
        <v>204.1</v>
      </c>
      <c r="N42" s="77">
        <v>215</v>
      </c>
      <c r="O42" s="77">
        <v>88</v>
      </c>
      <c r="P42" s="77">
        <v>81</v>
      </c>
      <c r="Q42" s="77">
        <v>15</v>
      </c>
      <c r="R42" s="77">
        <v>71</v>
      </c>
      <c r="S42" s="77">
        <v>161</v>
      </c>
      <c r="T42" s="77">
        <v>0.27300000000000002</v>
      </c>
      <c r="U42" s="77">
        <v>1.4</v>
      </c>
      <c r="V42" s="77">
        <v>0</v>
      </c>
      <c r="W42" s="77">
        <v>0</v>
      </c>
      <c r="X42" s="77">
        <v>1</v>
      </c>
      <c r="Y42" s="77">
        <v>4</v>
      </c>
      <c r="Z42" s="77">
        <v>0</v>
      </c>
      <c r="AA42" s="77">
        <v>0</v>
      </c>
      <c r="AB42" s="77">
        <v>15</v>
      </c>
      <c r="AC42" s="77">
        <v>189</v>
      </c>
      <c r="AD42" s="77">
        <v>239</v>
      </c>
      <c r="AE42" s="77">
        <v>9</v>
      </c>
      <c r="AF42" s="77">
        <v>0</v>
      </c>
      <c r="AG42" s="77">
        <v>19</v>
      </c>
      <c r="AH42" s="77">
        <v>5</v>
      </c>
      <c r="AI42" s="77">
        <v>2</v>
      </c>
      <c r="AJ42" s="77">
        <v>876</v>
      </c>
      <c r="AK42" s="77">
        <v>3394</v>
      </c>
      <c r="AL42" s="77">
        <v>0.5</v>
      </c>
      <c r="AM42" s="77">
        <v>0.79</v>
      </c>
      <c r="AN42" s="77">
        <v>0.33200000000000002</v>
      </c>
      <c r="AO42" s="77">
        <v>0.39100000000000001</v>
      </c>
      <c r="AP42" s="77">
        <v>0.72299999999999998</v>
      </c>
      <c r="AQ42" s="77">
        <v>7.09</v>
      </c>
      <c r="AR42" s="77">
        <v>3.13</v>
      </c>
      <c r="AS42" s="77">
        <v>9.4700000000000006</v>
      </c>
      <c r="AT42" s="77">
        <v>2.27</v>
      </c>
      <c r="AU42" s="77">
        <v>16.61</v>
      </c>
    </row>
    <row r="43" spans="1:47" x14ac:dyDescent="0.2">
      <c r="A43" s="77">
        <v>15</v>
      </c>
      <c r="B43" s="78" t="s">
        <v>806</v>
      </c>
      <c r="C43" s="77" t="s">
        <v>248</v>
      </c>
      <c r="D43" s="77"/>
      <c r="E43" s="77">
        <v>429722</v>
      </c>
      <c r="F43" s="77">
        <v>14</v>
      </c>
      <c r="G43" s="77">
        <v>10</v>
      </c>
      <c r="H43" s="77">
        <v>3.95</v>
      </c>
      <c r="I43" s="77">
        <v>31</v>
      </c>
      <c r="J43" s="77">
        <v>31</v>
      </c>
      <c r="K43" s="77">
        <v>0</v>
      </c>
      <c r="L43" s="77">
        <v>0</v>
      </c>
      <c r="M43" s="77">
        <v>196</v>
      </c>
      <c r="N43" s="77">
        <v>193</v>
      </c>
      <c r="O43" s="77">
        <v>90</v>
      </c>
      <c r="P43" s="77">
        <v>86</v>
      </c>
      <c r="Q43" s="77">
        <v>16</v>
      </c>
      <c r="R43" s="77">
        <v>63</v>
      </c>
      <c r="S43" s="77">
        <v>179</v>
      </c>
      <c r="T43" s="77">
        <v>0.26600000000000001</v>
      </c>
      <c r="U43" s="77">
        <v>1.31</v>
      </c>
      <c r="V43" s="77">
        <v>0</v>
      </c>
      <c r="W43" s="77">
        <v>0</v>
      </c>
      <c r="X43" s="77">
        <v>4</v>
      </c>
      <c r="Y43" s="77">
        <v>4</v>
      </c>
      <c r="Z43" s="77">
        <v>0</v>
      </c>
      <c r="AA43" s="77">
        <v>0</v>
      </c>
      <c r="AB43" s="77">
        <v>19</v>
      </c>
      <c r="AC43" s="77">
        <v>193</v>
      </c>
      <c r="AD43" s="77">
        <v>185</v>
      </c>
      <c r="AE43" s="77">
        <v>9</v>
      </c>
      <c r="AF43" s="77">
        <v>0</v>
      </c>
      <c r="AG43" s="77">
        <v>7</v>
      </c>
      <c r="AH43" s="77">
        <v>6</v>
      </c>
      <c r="AI43" s="77">
        <v>1</v>
      </c>
      <c r="AJ43" s="77">
        <v>817</v>
      </c>
      <c r="AK43" s="77">
        <v>2987</v>
      </c>
      <c r="AL43" s="77">
        <v>0.58299999999999996</v>
      </c>
      <c r="AM43" s="77">
        <v>1.04</v>
      </c>
      <c r="AN43" s="77">
        <v>0.32300000000000001</v>
      </c>
      <c r="AO43" s="77">
        <v>0.40100000000000002</v>
      </c>
      <c r="AP43" s="77">
        <v>0.72399999999999998</v>
      </c>
      <c r="AQ43" s="77">
        <v>8.2200000000000006</v>
      </c>
      <c r="AR43" s="77">
        <v>2.89</v>
      </c>
      <c r="AS43" s="77">
        <v>8.86</v>
      </c>
      <c r="AT43" s="77">
        <v>2.84</v>
      </c>
      <c r="AU43" s="77">
        <v>15.24</v>
      </c>
    </row>
    <row r="44" spans="1:47" x14ac:dyDescent="0.2">
      <c r="A44" s="77">
        <v>16</v>
      </c>
      <c r="B44" s="78" t="s">
        <v>1101</v>
      </c>
      <c r="C44" s="77" t="s">
        <v>248</v>
      </c>
      <c r="D44" s="77"/>
      <c r="E44" s="77">
        <v>621962</v>
      </c>
      <c r="F44" s="77">
        <v>1</v>
      </c>
      <c r="G44" s="77">
        <v>2</v>
      </c>
      <c r="H44" s="77">
        <v>4.22</v>
      </c>
      <c r="I44" s="77">
        <v>16</v>
      </c>
      <c r="J44" s="77">
        <v>0</v>
      </c>
      <c r="K44" s="77">
        <v>0</v>
      </c>
      <c r="L44" s="77">
        <v>0</v>
      </c>
      <c r="M44" s="77">
        <v>10.199999999999999</v>
      </c>
      <c r="N44" s="77">
        <v>10</v>
      </c>
      <c r="O44" s="77">
        <v>5</v>
      </c>
      <c r="P44" s="77">
        <v>5</v>
      </c>
      <c r="Q44" s="77">
        <v>0</v>
      </c>
      <c r="R44" s="77">
        <v>6</v>
      </c>
      <c r="S44" s="77">
        <v>13</v>
      </c>
      <c r="T44" s="77">
        <v>0.25</v>
      </c>
      <c r="U44" s="77">
        <v>1.5</v>
      </c>
      <c r="V44" s="77">
        <v>0</v>
      </c>
      <c r="W44" s="77">
        <v>0</v>
      </c>
      <c r="X44" s="77">
        <v>0</v>
      </c>
      <c r="Y44" s="77">
        <v>1</v>
      </c>
      <c r="Z44" s="77">
        <v>4</v>
      </c>
      <c r="AA44" s="77">
        <v>3</v>
      </c>
      <c r="AB44" s="77">
        <v>0</v>
      </c>
      <c r="AC44" s="77">
        <v>8</v>
      </c>
      <c r="AD44" s="77">
        <v>11</v>
      </c>
      <c r="AE44" s="77">
        <v>1</v>
      </c>
      <c r="AF44" s="77">
        <v>0</v>
      </c>
      <c r="AG44" s="77">
        <v>1</v>
      </c>
      <c r="AH44" s="77">
        <v>0</v>
      </c>
      <c r="AI44" s="77">
        <v>1</v>
      </c>
      <c r="AJ44" s="77">
        <v>48</v>
      </c>
      <c r="AK44" s="77">
        <v>204</v>
      </c>
      <c r="AL44" s="77">
        <v>0.33300000000000002</v>
      </c>
      <c r="AM44" s="77">
        <v>0.73</v>
      </c>
      <c r="AN44" s="77">
        <v>0.34</v>
      </c>
      <c r="AO44" s="77">
        <v>0.27500000000000002</v>
      </c>
      <c r="AP44" s="77">
        <v>0.61499999999999999</v>
      </c>
      <c r="AQ44" s="77">
        <v>10.97</v>
      </c>
      <c r="AR44" s="77">
        <v>5.0599999999999996</v>
      </c>
      <c r="AS44" s="77">
        <v>8.44</v>
      </c>
      <c r="AT44" s="77">
        <v>2.17</v>
      </c>
      <c r="AU44" s="77">
        <v>19.12</v>
      </c>
    </row>
    <row r="45" spans="1:47" x14ac:dyDescent="0.2">
      <c r="A45" s="77">
        <v>17</v>
      </c>
      <c r="B45" s="78" t="s">
        <v>459</v>
      </c>
      <c r="C45" s="77" t="s">
        <v>248</v>
      </c>
      <c r="D45" s="77"/>
      <c r="E45" s="77">
        <v>501593</v>
      </c>
      <c r="F45" s="77">
        <v>4</v>
      </c>
      <c r="G45" s="77">
        <v>1</v>
      </c>
      <c r="H45" s="77">
        <v>4.57</v>
      </c>
      <c r="I45" s="77">
        <v>62</v>
      </c>
      <c r="J45" s="77">
        <v>0</v>
      </c>
      <c r="K45" s="77">
        <v>0</v>
      </c>
      <c r="L45" s="77">
        <v>2</v>
      </c>
      <c r="M45" s="77">
        <v>43.1</v>
      </c>
      <c r="N45" s="77">
        <v>47</v>
      </c>
      <c r="O45" s="77">
        <v>22</v>
      </c>
      <c r="P45" s="77">
        <v>22</v>
      </c>
      <c r="Q45" s="77">
        <v>2</v>
      </c>
      <c r="R45" s="77">
        <v>21</v>
      </c>
      <c r="S45" s="77">
        <v>25</v>
      </c>
      <c r="T45" s="77">
        <v>0.28699999999999998</v>
      </c>
      <c r="U45" s="77">
        <v>1.57</v>
      </c>
      <c r="V45" s="77">
        <v>0</v>
      </c>
      <c r="W45" s="77">
        <v>0</v>
      </c>
      <c r="X45" s="77">
        <v>3</v>
      </c>
      <c r="Y45" s="77">
        <v>7</v>
      </c>
      <c r="Z45" s="77">
        <v>14</v>
      </c>
      <c r="AA45" s="77">
        <v>8</v>
      </c>
      <c r="AB45" s="77">
        <v>5</v>
      </c>
      <c r="AC45" s="77">
        <v>68</v>
      </c>
      <c r="AD45" s="77">
        <v>29</v>
      </c>
      <c r="AE45" s="77">
        <v>5</v>
      </c>
      <c r="AF45" s="77">
        <v>0</v>
      </c>
      <c r="AG45" s="77">
        <v>5</v>
      </c>
      <c r="AH45" s="77">
        <v>1</v>
      </c>
      <c r="AI45" s="77">
        <v>0</v>
      </c>
      <c r="AJ45" s="77">
        <v>193</v>
      </c>
      <c r="AK45" s="77">
        <v>712</v>
      </c>
      <c r="AL45" s="77">
        <v>0.8</v>
      </c>
      <c r="AM45" s="77">
        <v>2.34</v>
      </c>
      <c r="AN45" s="77">
        <v>0.374</v>
      </c>
      <c r="AO45" s="77">
        <v>0.39</v>
      </c>
      <c r="AP45" s="77">
        <v>0.76400000000000001</v>
      </c>
      <c r="AQ45" s="77">
        <v>5.19</v>
      </c>
      <c r="AR45" s="77">
        <v>4.3600000000000003</v>
      </c>
      <c r="AS45" s="77">
        <v>9.76</v>
      </c>
      <c r="AT45" s="77">
        <v>1.19</v>
      </c>
      <c r="AU45" s="77">
        <v>16.43</v>
      </c>
    </row>
    <row r="46" spans="1:47" x14ac:dyDescent="0.2">
      <c r="A46" s="77">
        <v>18</v>
      </c>
      <c r="B46" s="78" t="s">
        <v>465</v>
      </c>
      <c r="C46" s="77" t="s">
        <v>248</v>
      </c>
      <c r="D46" s="77"/>
      <c r="E46" s="77">
        <v>501985</v>
      </c>
      <c r="F46" s="77">
        <v>6</v>
      </c>
      <c r="G46" s="77">
        <v>12</v>
      </c>
      <c r="H46" s="77">
        <v>4.7699999999999996</v>
      </c>
      <c r="I46" s="77">
        <v>25</v>
      </c>
      <c r="J46" s="77">
        <v>25</v>
      </c>
      <c r="K46" s="77">
        <v>0</v>
      </c>
      <c r="L46" s="77">
        <v>0</v>
      </c>
      <c r="M46" s="77">
        <v>145.1</v>
      </c>
      <c r="N46" s="77">
        <v>165</v>
      </c>
      <c r="O46" s="77">
        <v>77</v>
      </c>
      <c r="P46" s="77">
        <v>77</v>
      </c>
      <c r="Q46" s="77">
        <v>21</v>
      </c>
      <c r="R46" s="77">
        <v>44</v>
      </c>
      <c r="S46" s="77">
        <v>120</v>
      </c>
      <c r="T46" s="77">
        <v>0.28499999999999998</v>
      </c>
      <c r="U46" s="77">
        <v>1.44</v>
      </c>
      <c r="V46" s="77">
        <v>0</v>
      </c>
      <c r="W46" s="77">
        <v>0</v>
      </c>
      <c r="X46" s="77">
        <v>6</v>
      </c>
      <c r="Y46" s="77">
        <v>2</v>
      </c>
      <c r="Z46" s="77">
        <v>0</v>
      </c>
      <c r="AA46" s="77">
        <v>0</v>
      </c>
      <c r="AB46" s="77">
        <v>12</v>
      </c>
      <c r="AC46" s="77">
        <v>149</v>
      </c>
      <c r="AD46" s="77">
        <v>153</v>
      </c>
      <c r="AE46" s="77">
        <v>5</v>
      </c>
      <c r="AF46" s="77">
        <v>0</v>
      </c>
      <c r="AG46" s="77">
        <v>9</v>
      </c>
      <c r="AH46" s="77">
        <v>1</v>
      </c>
      <c r="AI46" s="77">
        <v>1</v>
      </c>
      <c r="AJ46" s="77">
        <v>637</v>
      </c>
      <c r="AK46" s="77">
        <v>2424</v>
      </c>
      <c r="AL46" s="77">
        <v>0.33300000000000002</v>
      </c>
      <c r="AM46" s="77">
        <v>0.97</v>
      </c>
      <c r="AN46" s="77">
        <v>0.34100000000000003</v>
      </c>
      <c r="AO46" s="77">
        <v>0.45800000000000002</v>
      </c>
      <c r="AP46" s="77">
        <v>0.79800000000000004</v>
      </c>
      <c r="AQ46" s="77">
        <v>7.43</v>
      </c>
      <c r="AR46" s="77">
        <v>2.72</v>
      </c>
      <c r="AS46" s="77">
        <v>10.220000000000001</v>
      </c>
      <c r="AT46" s="77">
        <v>2.73</v>
      </c>
      <c r="AU46" s="77">
        <v>16.68</v>
      </c>
    </row>
    <row r="47" spans="1:47" x14ac:dyDescent="0.2">
      <c r="A47" s="77">
        <v>19</v>
      </c>
      <c r="B47" s="78" t="s">
        <v>1102</v>
      </c>
      <c r="C47" s="77" t="s">
        <v>248</v>
      </c>
      <c r="D47" s="77"/>
      <c r="E47" s="77">
        <v>462089</v>
      </c>
      <c r="F47" s="77">
        <v>0</v>
      </c>
      <c r="G47" s="77">
        <v>0</v>
      </c>
      <c r="H47" s="77">
        <v>5.84</v>
      </c>
      <c r="I47" s="77">
        <v>16</v>
      </c>
      <c r="J47" s="77">
        <v>0</v>
      </c>
      <c r="K47" s="77">
        <v>0</v>
      </c>
      <c r="L47" s="77">
        <v>0</v>
      </c>
      <c r="M47" s="77">
        <v>12.1</v>
      </c>
      <c r="N47" s="77">
        <v>14</v>
      </c>
      <c r="O47" s="77">
        <v>8</v>
      </c>
      <c r="P47" s="77">
        <v>8</v>
      </c>
      <c r="Q47" s="77">
        <v>1</v>
      </c>
      <c r="R47" s="77">
        <v>9</v>
      </c>
      <c r="S47" s="77">
        <v>18</v>
      </c>
      <c r="T47" s="77">
        <v>0.28000000000000003</v>
      </c>
      <c r="U47" s="77">
        <v>1.86</v>
      </c>
      <c r="V47" s="77">
        <v>0</v>
      </c>
      <c r="W47" s="77">
        <v>0</v>
      </c>
      <c r="X47" s="77">
        <v>1</v>
      </c>
      <c r="Y47" s="77">
        <v>0</v>
      </c>
      <c r="Z47" s="77">
        <v>4</v>
      </c>
      <c r="AA47" s="77">
        <v>0</v>
      </c>
      <c r="AB47" s="77">
        <v>1</v>
      </c>
      <c r="AC47" s="77">
        <v>9</v>
      </c>
      <c r="AD47" s="77">
        <v>11</v>
      </c>
      <c r="AE47" s="77">
        <v>3</v>
      </c>
      <c r="AF47" s="77">
        <v>0</v>
      </c>
      <c r="AG47" s="77">
        <v>1</v>
      </c>
      <c r="AH47" s="77">
        <v>0</v>
      </c>
      <c r="AI47" s="77">
        <v>0</v>
      </c>
      <c r="AJ47" s="77">
        <v>62</v>
      </c>
      <c r="AK47" s="77">
        <v>277</v>
      </c>
      <c r="AL47" s="77" t="s">
        <v>342</v>
      </c>
      <c r="AM47" s="77">
        <v>0.82</v>
      </c>
      <c r="AN47" s="77">
        <v>0.4</v>
      </c>
      <c r="AO47" s="77">
        <v>0.4</v>
      </c>
      <c r="AP47" s="77">
        <v>0.8</v>
      </c>
      <c r="AQ47" s="77">
        <v>13.14</v>
      </c>
      <c r="AR47" s="77">
        <v>6.57</v>
      </c>
      <c r="AS47" s="77">
        <v>10.220000000000001</v>
      </c>
      <c r="AT47" s="77">
        <v>2</v>
      </c>
      <c r="AU47" s="77">
        <v>22.46</v>
      </c>
    </row>
    <row r="48" spans="1:47" x14ac:dyDescent="0.2">
      <c r="A48" s="77">
        <v>20</v>
      </c>
      <c r="B48" s="78" t="s">
        <v>1103</v>
      </c>
      <c r="C48" s="77" t="s">
        <v>248</v>
      </c>
      <c r="D48" s="77"/>
      <c r="E48" s="77">
        <v>534576</v>
      </c>
      <c r="F48" s="77">
        <v>0</v>
      </c>
      <c r="G48" s="77">
        <v>1</v>
      </c>
      <c r="H48" s="77">
        <v>7.64</v>
      </c>
      <c r="I48" s="77">
        <v>15</v>
      </c>
      <c r="J48" s="77">
        <v>0</v>
      </c>
      <c r="K48" s="77">
        <v>0</v>
      </c>
      <c r="L48" s="77">
        <v>1</v>
      </c>
      <c r="M48" s="77">
        <v>17.2</v>
      </c>
      <c r="N48" s="77">
        <v>23</v>
      </c>
      <c r="O48" s="77">
        <v>16</v>
      </c>
      <c r="P48" s="77">
        <v>15</v>
      </c>
      <c r="Q48" s="77">
        <v>2</v>
      </c>
      <c r="R48" s="77">
        <v>6</v>
      </c>
      <c r="S48" s="77">
        <v>8</v>
      </c>
      <c r="T48" s="77">
        <v>0.32900000000000001</v>
      </c>
      <c r="U48" s="77">
        <v>1.64</v>
      </c>
      <c r="V48" s="77">
        <v>0</v>
      </c>
      <c r="W48" s="77">
        <v>0</v>
      </c>
      <c r="X48" s="77">
        <v>1</v>
      </c>
      <c r="Y48" s="77">
        <v>1</v>
      </c>
      <c r="Z48" s="77">
        <v>8</v>
      </c>
      <c r="AA48" s="77">
        <v>0</v>
      </c>
      <c r="AB48" s="77">
        <v>2</v>
      </c>
      <c r="AC48" s="77">
        <v>20</v>
      </c>
      <c r="AD48" s="77">
        <v>23</v>
      </c>
      <c r="AE48" s="77">
        <v>3</v>
      </c>
      <c r="AF48" s="77">
        <v>0</v>
      </c>
      <c r="AG48" s="77">
        <v>3</v>
      </c>
      <c r="AH48" s="77">
        <v>0</v>
      </c>
      <c r="AI48" s="77">
        <v>0</v>
      </c>
      <c r="AJ48" s="77">
        <v>81</v>
      </c>
      <c r="AK48" s="77">
        <v>304</v>
      </c>
      <c r="AL48" s="77">
        <v>0</v>
      </c>
      <c r="AM48" s="77">
        <v>0.87</v>
      </c>
      <c r="AN48" s="77">
        <v>0.38</v>
      </c>
      <c r="AO48" s="77">
        <v>0.51400000000000001</v>
      </c>
      <c r="AP48" s="77">
        <v>0.89400000000000002</v>
      </c>
      <c r="AQ48" s="77">
        <v>4.08</v>
      </c>
      <c r="AR48" s="77">
        <v>3.06</v>
      </c>
      <c r="AS48" s="77">
        <v>11.72</v>
      </c>
      <c r="AT48" s="77">
        <v>1.33</v>
      </c>
      <c r="AU48" s="77">
        <v>17.21</v>
      </c>
    </row>
    <row r="49" spans="1:47" x14ac:dyDescent="0.2">
      <c r="A49" s="77"/>
      <c r="B49" s="78"/>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row>
    <row r="50" spans="1:47" ht="25.5" x14ac:dyDescent="0.2">
      <c r="A50" s="103" t="s">
        <v>150</v>
      </c>
      <c r="B50" s="103" t="s">
        <v>151</v>
      </c>
      <c r="C50" s="103" t="s">
        <v>245</v>
      </c>
      <c r="D50" s="103"/>
      <c r="E50" s="103" t="s">
        <v>300</v>
      </c>
      <c r="F50" s="103" t="s">
        <v>301</v>
      </c>
      <c r="G50" s="103" t="s">
        <v>302</v>
      </c>
      <c r="H50" s="144" t="s">
        <v>152</v>
      </c>
      <c r="I50" s="103" t="s">
        <v>303</v>
      </c>
      <c r="J50" s="103" t="s">
        <v>304</v>
      </c>
      <c r="K50" s="103" t="s">
        <v>305</v>
      </c>
      <c r="L50" s="103" t="s">
        <v>306</v>
      </c>
      <c r="M50" s="144" t="s">
        <v>307</v>
      </c>
      <c r="N50" s="103" t="s">
        <v>308</v>
      </c>
      <c r="O50" s="103" t="s">
        <v>309</v>
      </c>
      <c r="P50" s="103" t="s">
        <v>310</v>
      </c>
      <c r="Q50" s="103" t="s">
        <v>311</v>
      </c>
      <c r="R50" s="103" t="s">
        <v>312</v>
      </c>
      <c r="S50" s="103" t="s">
        <v>313</v>
      </c>
      <c r="T50" s="145" t="s">
        <v>314</v>
      </c>
      <c r="U50" s="144" t="s">
        <v>315</v>
      </c>
      <c r="V50" s="103" t="s">
        <v>316</v>
      </c>
      <c r="W50" s="103" t="s">
        <v>317</v>
      </c>
      <c r="X50" s="103" t="s">
        <v>318</v>
      </c>
      <c r="Y50" s="103" t="s">
        <v>319</v>
      </c>
      <c r="Z50" s="103" t="s">
        <v>320</v>
      </c>
      <c r="AA50" s="103" t="s">
        <v>321</v>
      </c>
      <c r="AB50" s="103" t="s">
        <v>322</v>
      </c>
      <c r="AC50" s="103" t="s">
        <v>323</v>
      </c>
      <c r="AD50" s="103" t="s">
        <v>324</v>
      </c>
      <c r="AE50" s="103" t="s">
        <v>325</v>
      </c>
      <c r="AF50" s="103" t="s">
        <v>326</v>
      </c>
      <c r="AG50" s="103" t="s">
        <v>327</v>
      </c>
      <c r="AH50" s="103" t="s">
        <v>328</v>
      </c>
      <c r="AI50" s="103" t="s">
        <v>329</v>
      </c>
      <c r="AJ50" s="103" t="s">
        <v>330</v>
      </c>
      <c r="AK50" s="103" t="s">
        <v>331</v>
      </c>
      <c r="AL50" s="145" t="s">
        <v>332</v>
      </c>
      <c r="AM50" s="145" t="s">
        <v>333</v>
      </c>
      <c r="AN50" s="145" t="s">
        <v>334</v>
      </c>
      <c r="AO50" s="145" t="s">
        <v>335</v>
      </c>
      <c r="AP50" s="145" t="s">
        <v>336</v>
      </c>
      <c r="AQ50" s="144" t="s">
        <v>337</v>
      </c>
      <c r="AR50" s="144" t="s">
        <v>338</v>
      </c>
      <c r="AS50" s="144" t="s">
        <v>339</v>
      </c>
      <c r="AT50" s="144" t="s">
        <v>340</v>
      </c>
      <c r="AU50" s="144" t="s">
        <v>341</v>
      </c>
    </row>
    <row r="51" spans="1:47" x14ac:dyDescent="0.2">
      <c r="A51" s="77">
        <v>1</v>
      </c>
      <c r="B51" s="78" t="s">
        <v>1104</v>
      </c>
      <c r="C51" s="77" t="s">
        <v>249</v>
      </c>
      <c r="D51" s="77"/>
      <c r="E51" s="77">
        <v>434633</v>
      </c>
      <c r="F51" s="77">
        <v>1</v>
      </c>
      <c r="G51" s="77">
        <v>0</v>
      </c>
      <c r="H51" s="77">
        <v>0</v>
      </c>
      <c r="I51" s="77">
        <v>1</v>
      </c>
      <c r="J51" s="77">
        <v>0</v>
      </c>
      <c r="K51" s="77">
        <v>0</v>
      </c>
      <c r="L51" s="77">
        <v>0</v>
      </c>
      <c r="M51" s="77">
        <v>1</v>
      </c>
      <c r="N51" s="77">
        <v>0</v>
      </c>
      <c r="O51" s="77">
        <v>0</v>
      </c>
      <c r="P51" s="77">
        <v>0</v>
      </c>
      <c r="Q51" s="77">
        <v>0</v>
      </c>
      <c r="R51" s="77">
        <v>1</v>
      </c>
      <c r="S51" s="77">
        <v>0</v>
      </c>
      <c r="T51" s="77">
        <v>0</v>
      </c>
      <c r="U51" s="77">
        <v>1</v>
      </c>
      <c r="V51" s="77">
        <v>0</v>
      </c>
      <c r="W51" s="77">
        <v>0</v>
      </c>
      <c r="X51" s="77">
        <v>0</v>
      </c>
      <c r="Y51" s="77">
        <v>0</v>
      </c>
      <c r="Z51" s="77">
        <v>1</v>
      </c>
      <c r="AA51" s="77">
        <v>0</v>
      </c>
      <c r="AB51" s="77">
        <v>1</v>
      </c>
      <c r="AC51" s="77">
        <v>1</v>
      </c>
      <c r="AD51" s="77">
        <v>1</v>
      </c>
      <c r="AE51" s="77">
        <v>0</v>
      </c>
      <c r="AF51" s="77">
        <v>0</v>
      </c>
      <c r="AG51" s="77">
        <v>0</v>
      </c>
      <c r="AH51" s="77">
        <v>0</v>
      </c>
      <c r="AI51" s="77">
        <v>0</v>
      </c>
      <c r="AJ51" s="77">
        <v>3</v>
      </c>
      <c r="AK51" s="77">
        <v>11</v>
      </c>
      <c r="AL51" s="77">
        <v>1</v>
      </c>
      <c r="AM51" s="77">
        <v>1</v>
      </c>
      <c r="AN51" s="77">
        <v>0.33300000000000002</v>
      </c>
      <c r="AO51" s="77">
        <v>0</v>
      </c>
      <c r="AP51" s="77">
        <v>0.33300000000000002</v>
      </c>
      <c r="AQ51" s="77">
        <v>0</v>
      </c>
      <c r="AR51" s="77">
        <v>9</v>
      </c>
      <c r="AS51" s="77">
        <v>0</v>
      </c>
      <c r="AT51" s="77">
        <v>0</v>
      </c>
      <c r="AU51" s="77">
        <v>11</v>
      </c>
    </row>
    <row r="52" spans="1:47" x14ac:dyDescent="0.2">
      <c r="A52" s="77">
        <v>2</v>
      </c>
      <c r="B52" s="78" t="s">
        <v>1105</v>
      </c>
      <c r="C52" s="77" t="s">
        <v>249</v>
      </c>
      <c r="D52" s="77"/>
      <c r="E52" s="77">
        <v>519166</v>
      </c>
      <c r="F52" s="77">
        <v>3</v>
      </c>
      <c r="G52" s="77">
        <v>3</v>
      </c>
      <c r="H52" s="77">
        <v>1.44</v>
      </c>
      <c r="I52" s="77">
        <v>50</v>
      </c>
      <c r="J52" s="77">
        <v>0</v>
      </c>
      <c r="K52" s="77">
        <v>3</v>
      </c>
      <c r="L52" s="77">
        <v>4</v>
      </c>
      <c r="M52" s="77">
        <v>43.2</v>
      </c>
      <c r="N52" s="77">
        <v>29</v>
      </c>
      <c r="O52" s="77">
        <v>11</v>
      </c>
      <c r="P52" s="77">
        <v>7</v>
      </c>
      <c r="Q52" s="77">
        <v>2</v>
      </c>
      <c r="R52" s="77">
        <v>17</v>
      </c>
      <c r="S52" s="77">
        <v>53</v>
      </c>
      <c r="T52" s="77">
        <v>0.184</v>
      </c>
      <c r="U52" s="77">
        <v>1.05</v>
      </c>
      <c r="V52" s="77">
        <v>0</v>
      </c>
      <c r="W52" s="77">
        <v>0</v>
      </c>
      <c r="X52" s="77">
        <v>2</v>
      </c>
      <c r="Y52" s="77">
        <v>0</v>
      </c>
      <c r="Z52" s="77">
        <v>10</v>
      </c>
      <c r="AA52" s="77">
        <v>16</v>
      </c>
      <c r="AB52" s="77">
        <v>1</v>
      </c>
      <c r="AC52" s="77">
        <v>22</v>
      </c>
      <c r="AD52" s="77">
        <v>54</v>
      </c>
      <c r="AE52" s="77">
        <v>3</v>
      </c>
      <c r="AF52" s="77">
        <v>1</v>
      </c>
      <c r="AG52" s="77">
        <v>6</v>
      </c>
      <c r="AH52" s="77">
        <v>0</v>
      </c>
      <c r="AI52" s="77">
        <v>0</v>
      </c>
      <c r="AJ52" s="77">
        <v>177</v>
      </c>
      <c r="AK52" s="77">
        <v>746</v>
      </c>
      <c r="AL52" s="77">
        <v>0.5</v>
      </c>
      <c r="AM52" s="77">
        <v>0.41</v>
      </c>
      <c r="AN52" s="77">
        <v>0.27100000000000002</v>
      </c>
      <c r="AO52" s="77">
        <v>0.27800000000000002</v>
      </c>
      <c r="AP52" s="77">
        <v>0.55000000000000004</v>
      </c>
      <c r="AQ52" s="77">
        <v>10.92</v>
      </c>
      <c r="AR52" s="77">
        <v>3.5</v>
      </c>
      <c r="AS52" s="77">
        <v>5.98</v>
      </c>
      <c r="AT52" s="77">
        <v>3.12</v>
      </c>
      <c r="AU52" s="77">
        <v>17.079999999999998</v>
      </c>
    </row>
    <row r="53" spans="1:47" x14ac:dyDescent="0.2">
      <c r="A53" s="77">
        <v>3</v>
      </c>
      <c r="B53" s="78" t="s">
        <v>1106</v>
      </c>
      <c r="C53" s="77" t="s">
        <v>249</v>
      </c>
      <c r="D53" s="77"/>
      <c r="E53" s="77">
        <v>518852</v>
      </c>
      <c r="F53" s="77">
        <v>0</v>
      </c>
      <c r="G53" s="77">
        <v>0</v>
      </c>
      <c r="H53" s="77">
        <v>1.88</v>
      </c>
      <c r="I53" s="77">
        <v>4</v>
      </c>
      <c r="J53" s="77">
        <v>1</v>
      </c>
      <c r="K53" s="77">
        <v>0</v>
      </c>
      <c r="L53" s="77">
        <v>0</v>
      </c>
      <c r="M53" s="77">
        <v>14.1</v>
      </c>
      <c r="N53" s="77">
        <v>18</v>
      </c>
      <c r="O53" s="77">
        <v>6</v>
      </c>
      <c r="P53" s="77">
        <v>3</v>
      </c>
      <c r="Q53" s="77">
        <v>3</v>
      </c>
      <c r="R53" s="77">
        <v>4</v>
      </c>
      <c r="S53" s="77">
        <v>10</v>
      </c>
      <c r="T53" s="77">
        <v>0.28999999999999998</v>
      </c>
      <c r="U53" s="77">
        <v>1.53</v>
      </c>
      <c r="V53" s="77">
        <v>0</v>
      </c>
      <c r="W53" s="77">
        <v>0</v>
      </c>
      <c r="X53" s="77">
        <v>0</v>
      </c>
      <c r="Y53" s="77">
        <v>0</v>
      </c>
      <c r="Z53" s="77">
        <v>0</v>
      </c>
      <c r="AA53" s="77">
        <v>0</v>
      </c>
      <c r="AB53" s="77">
        <v>1</v>
      </c>
      <c r="AC53" s="77">
        <v>22</v>
      </c>
      <c r="AD53" s="77">
        <v>12</v>
      </c>
      <c r="AE53" s="77">
        <v>0</v>
      </c>
      <c r="AF53" s="77">
        <v>0</v>
      </c>
      <c r="AG53" s="77">
        <v>2</v>
      </c>
      <c r="AH53" s="77">
        <v>1</v>
      </c>
      <c r="AI53" s="77">
        <v>1</v>
      </c>
      <c r="AJ53" s="77">
        <v>66</v>
      </c>
      <c r="AK53" s="77">
        <v>249</v>
      </c>
      <c r="AL53" s="77" t="s">
        <v>342</v>
      </c>
      <c r="AM53" s="77">
        <v>1.83</v>
      </c>
      <c r="AN53" s="77">
        <v>0.33300000000000002</v>
      </c>
      <c r="AO53" s="77">
        <v>0.48399999999999999</v>
      </c>
      <c r="AP53" s="77">
        <v>0.81699999999999995</v>
      </c>
      <c r="AQ53" s="77">
        <v>6.28</v>
      </c>
      <c r="AR53" s="77">
        <v>2.5099999999999998</v>
      </c>
      <c r="AS53" s="77">
        <v>11.3</v>
      </c>
      <c r="AT53" s="77">
        <v>2.5</v>
      </c>
      <c r="AU53" s="77">
        <v>17.37</v>
      </c>
    </row>
    <row r="54" spans="1:47" x14ac:dyDescent="0.2">
      <c r="A54" s="77">
        <v>4</v>
      </c>
      <c r="B54" s="78" t="s">
        <v>477</v>
      </c>
      <c r="C54" s="77" t="s">
        <v>249</v>
      </c>
      <c r="D54" s="77"/>
      <c r="E54" s="77">
        <v>467008</v>
      </c>
      <c r="F54" s="77">
        <v>2</v>
      </c>
      <c r="G54" s="77">
        <v>4</v>
      </c>
      <c r="H54" s="77">
        <v>2.21</v>
      </c>
      <c r="I54" s="77">
        <v>65</v>
      </c>
      <c r="J54" s="77">
        <v>0</v>
      </c>
      <c r="K54" s="77">
        <v>2</v>
      </c>
      <c r="L54" s="77">
        <v>6</v>
      </c>
      <c r="M54" s="77">
        <v>61</v>
      </c>
      <c r="N54" s="77">
        <v>40</v>
      </c>
      <c r="O54" s="77">
        <v>19</v>
      </c>
      <c r="P54" s="77">
        <v>15</v>
      </c>
      <c r="Q54" s="77">
        <v>2</v>
      </c>
      <c r="R54" s="77">
        <v>25</v>
      </c>
      <c r="S54" s="77">
        <v>71</v>
      </c>
      <c r="T54" s="77">
        <v>0.187</v>
      </c>
      <c r="U54" s="77">
        <v>1.07</v>
      </c>
      <c r="V54" s="77">
        <v>0</v>
      </c>
      <c r="W54" s="77">
        <v>0</v>
      </c>
      <c r="X54" s="77">
        <v>4</v>
      </c>
      <c r="Y54" s="77">
        <v>3</v>
      </c>
      <c r="Z54" s="77">
        <v>13</v>
      </c>
      <c r="AA54" s="77">
        <v>21</v>
      </c>
      <c r="AB54" s="77">
        <v>9</v>
      </c>
      <c r="AC54" s="77">
        <v>67</v>
      </c>
      <c r="AD54" s="77">
        <v>37</v>
      </c>
      <c r="AE54" s="77">
        <v>6</v>
      </c>
      <c r="AF54" s="77">
        <v>1</v>
      </c>
      <c r="AG54" s="77">
        <v>1</v>
      </c>
      <c r="AH54" s="77">
        <v>1</v>
      </c>
      <c r="AI54" s="77">
        <v>0</v>
      </c>
      <c r="AJ54" s="77">
        <v>244</v>
      </c>
      <c r="AK54" s="77">
        <v>909</v>
      </c>
      <c r="AL54" s="77">
        <v>0.33300000000000002</v>
      </c>
      <c r="AM54" s="77">
        <v>1.81</v>
      </c>
      <c r="AN54" s="77">
        <v>0.28299999999999997</v>
      </c>
      <c r="AO54" s="77">
        <v>0.252</v>
      </c>
      <c r="AP54" s="77">
        <v>0.53500000000000003</v>
      </c>
      <c r="AQ54" s="77">
        <v>10.48</v>
      </c>
      <c r="AR54" s="77">
        <v>3.69</v>
      </c>
      <c r="AS54" s="77">
        <v>5.9</v>
      </c>
      <c r="AT54" s="77">
        <v>2.84</v>
      </c>
      <c r="AU54" s="77">
        <v>14.9</v>
      </c>
    </row>
    <row r="55" spans="1:47" x14ac:dyDescent="0.2">
      <c r="A55" s="77">
        <v>5</v>
      </c>
      <c r="B55" s="78" t="s">
        <v>489</v>
      </c>
      <c r="C55" s="77" t="s">
        <v>249</v>
      </c>
      <c r="D55" s="77"/>
      <c r="E55" s="77">
        <v>444468</v>
      </c>
      <c r="F55" s="77">
        <v>4</v>
      </c>
      <c r="G55" s="77">
        <v>4</v>
      </c>
      <c r="H55" s="77">
        <v>2.42</v>
      </c>
      <c r="I55" s="77">
        <v>64</v>
      </c>
      <c r="J55" s="77">
        <v>0</v>
      </c>
      <c r="K55" s="77">
        <v>29</v>
      </c>
      <c r="L55" s="77">
        <v>33</v>
      </c>
      <c r="M55" s="77">
        <v>63.1</v>
      </c>
      <c r="N55" s="77">
        <v>52</v>
      </c>
      <c r="O55" s="77">
        <v>21</v>
      </c>
      <c r="P55" s="77">
        <v>17</v>
      </c>
      <c r="Q55" s="77">
        <v>2</v>
      </c>
      <c r="R55" s="77">
        <v>15</v>
      </c>
      <c r="S55" s="77">
        <v>63</v>
      </c>
      <c r="T55" s="77">
        <v>0.218</v>
      </c>
      <c r="U55" s="77">
        <v>1.06</v>
      </c>
      <c r="V55" s="77">
        <v>0</v>
      </c>
      <c r="W55" s="77">
        <v>0</v>
      </c>
      <c r="X55" s="77">
        <v>0</v>
      </c>
      <c r="Y55" s="77">
        <v>0</v>
      </c>
      <c r="Z55" s="77">
        <v>44</v>
      </c>
      <c r="AA55" s="77">
        <v>1</v>
      </c>
      <c r="AB55" s="77">
        <v>3</v>
      </c>
      <c r="AC55" s="77">
        <v>74</v>
      </c>
      <c r="AD55" s="77">
        <v>51</v>
      </c>
      <c r="AE55" s="77">
        <v>0</v>
      </c>
      <c r="AF55" s="77">
        <v>0</v>
      </c>
      <c r="AG55" s="77">
        <v>6</v>
      </c>
      <c r="AH55" s="77">
        <v>1</v>
      </c>
      <c r="AI55" s="77">
        <v>0</v>
      </c>
      <c r="AJ55" s="77">
        <v>255</v>
      </c>
      <c r="AK55" s="77">
        <v>999</v>
      </c>
      <c r="AL55" s="77">
        <v>0.5</v>
      </c>
      <c r="AM55" s="77">
        <v>1.45</v>
      </c>
      <c r="AN55" s="77">
        <v>0.26300000000000001</v>
      </c>
      <c r="AO55" s="77">
        <v>0.26400000000000001</v>
      </c>
      <c r="AP55" s="77">
        <v>0.52600000000000002</v>
      </c>
      <c r="AQ55" s="77">
        <v>8.9499999999999993</v>
      </c>
      <c r="AR55" s="77">
        <v>2.13</v>
      </c>
      <c r="AS55" s="77">
        <v>7.39</v>
      </c>
      <c r="AT55" s="77">
        <v>4.2</v>
      </c>
      <c r="AU55" s="77">
        <v>15.77</v>
      </c>
    </row>
    <row r="56" spans="1:47" x14ac:dyDescent="0.2">
      <c r="A56" s="77">
        <v>6</v>
      </c>
      <c r="B56" s="78" t="s">
        <v>1107</v>
      </c>
      <c r="C56" s="77" t="s">
        <v>249</v>
      </c>
      <c r="D56" s="77"/>
      <c r="E56" s="77">
        <v>543294</v>
      </c>
      <c r="F56" s="77">
        <v>7</v>
      </c>
      <c r="G56" s="77">
        <v>2</v>
      </c>
      <c r="H56" s="77">
        <v>2.46</v>
      </c>
      <c r="I56" s="77">
        <v>13</v>
      </c>
      <c r="J56" s="77">
        <v>13</v>
      </c>
      <c r="K56" s="77">
        <v>0</v>
      </c>
      <c r="L56" s="77">
        <v>0</v>
      </c>
      <c r="M56" s="77">
        <v>80.099999999999994</v>
      </c>
      <c r="N56" s="77">
        <v>72</v>
      </c>
      <c r="O56" s="77">
        <v>24</v>
      </c>
      <c r="P56" s="77">
        <v>22</v>
      </c>
      <c r="Q56" s="77">
        <v>4</v>
      </c>
      <c r="R56" s="77">
        <v>15</v>
      </c>
      <c r="S56" s="77">
        <v>47</v>
      </c>
      <c r="T56" s="77">
        <v>0.24199999999999999</v>
      </c>
      <c r="U56" s="77">
        <v>1.08</v>
      </c>
      <c r="V56" s="77">
        <v>0</v>
      </c>
      <c r="W56" s="77">
        <v>0</v>
      </c>
      <c r="X56" s="77">
        <v>4</v>
      </c>
      <c r="Y56" s="77">
        <v>2</v>
      </c>
      <c r="Z56" s="77">
        <v>0</v>
      </c>
      <c r="AA56" s="77">
        <v>0</v>
      </c>
      <c r="AB56" s="77">
        <v>11</v>
      </c>
      <c r="AC56" s="77">
        <v>101</v>
      </c>
      <c r="AD56" s="77">
        <v>82</v>
      </c>
      <c r="AE56" s="77">
        <v>0</v>
      </c>
      <c r="AF56" s="77">
        <v>0</v>
      </c>
      <c r="AG56" s="77">
        <v>4</v>
      </c>
      <c r="AH56" s="77">
        <v>3</v>
      </c>
      <c r="AI56" s="77">
        <v>0</v>
      </c>
      <c r="AJ56" s="77">
        <v>321</v>
      </c>
      <c r="AK56" s="77">
        <v>1156</v>
      </c>
      <c r="AL56" s="77">
        <v>0.77800000000000002</v>
      </c>
      <c r="AM56" s="77">
        <v>1.23</v>
      </c>
      <c r="AN56" s="77">
        <v>0.28699999999999998</v>
      </c>
      <c r="AO56" s="77">
        <v>0.32300000000000001</v>
      </c>
      <c r="AP56" s="77">
        <v>0.61</v>
      </c>
      <c r="AQ56" s="77">
        <v>5.27</v>
      </c>
      <c r="AR56" s="77">
        <v>1.68</v>
      </c>
      <c r="AS56" s="77">
        <v>8.07</v>
      </c>
      <c r="AT56" s="77">
        <v>3.13</v>
      </c>
      <c r="AU56" s="77">
        <v>14.39</v>
      </c>
    </row>
    <row r="57" spans="1:47" x14ac:dyDescent="0.2">
      <c r="A57" s="77">
        <v>7</v>
      </c>
      <c r="B57" s="78" t="s">
        <v>484</v>
      </c>
      <c r="C57" s="77" t="s">
        <v>249</v>
      </c>
      <c r="D57" s="77"/>
      <c r="E57" s="77">
        <v>453562</v>
      </c>
      <c r="F57" s="77">
        <v>10</v>
      </c>
      <c r="G57" s="77">
        <v>5</v>
      </c>
      <c r="H57" s="77">
        <v>2.5299999999999998</v>
      </c>
      <c r="I57" s="77">
        <v>25</v>
      </c>
      <c r="J57" s="77">
        <v>25</v>
      </c>
      <c r="K57" s="77">
        <v>0</v>
      </c>
      <c r="L57" s="77">
        <v>0</v>
      </c>
      <c r="M57" s="77">
        <v>156.19999999999999</v>
      </c>
      <c r="N57" s="77">
        <v>114</v>
      </c>
      <c r="O57" s="77">
        <v>46</v>
      </c>
      <c r="P57" s="77">
        <v>44</v>
      </c>
      <c r="Q57" s="77">
        <v>5</v>
      </c>
      <c r="R57" s="77">
        <v>41</v>
      </c>
      <c r="S57" s="77">
        <v>167</v>
      </c>
      <c r="T57" s="77">
        <v>0.20300000000000001</v>
      </c>
      <c r="U57" s="77">
        <v>0.99</v>
      </c>
      <c r="V57" s="77">
        <v>1</v>
      </c>
      <c r="W57" s="77">
        <v>1</v>
      </c>
      <c r="X57" s="77">
        <v>3</v>
      </c>
      <c r="Y57" s="77">
        <v>2</v>
      </c>
      <c r="Z57" s="77">
        <v>0</v>
      </c>
      <c r="AA57" s="77">
        <v>0</v>
      </c>
      <c r="AB57" s="77">
        <v>9</v>
      </c>
      <c r="AC57" s="77">
        <v>163</v>
      </c>
      <c r="AD57" s="77">
        <v>126</v>
      </c>
      <c r="AE57" s="77">
        <v>8</v>
      </c>
      <c r="AF57" s="77">
        <v>0</v>
      </c>
      <c r="AG57" s="77">
        <v>24</v>
      </c>
      <c r="AH57" s="77">
        <v>5</v>
      </c>
      <c r="AI57" s="77">
        <v>0</v>
      </c>
      <c r="AJ57" s="77">
        <v>614</v>
      </c>
      <c r="AK57" s="77">
        <v>2416</v>
      </c>
      <c r="AL57" s="77">
        <v>0.66700000000000004</v>
      </c>
      <c r="AM57" s="77">
        <v>1.29</v>
      </c>
      <c r="AN57" s="77">
        <v>0.25900000000000001</v>
      </c>
      <c r="AO57" s="77">
        <v>0.27600000000000002</v>
      </c>
      <c r="AP57" s="77">
        <v>0.53500000000000003</v>
      </c>
      <c r="AQ57" s="77">
        <v>9.59</v>
      </c>
      <c r="AR57" s="77">
        <v>2.36</v>
      </c>
      <c r="AS57" s="77">
        <v>6.55</v>
      </c>
      <c r="AT57" s="77">
        <v>4.07</v>
      </c>
      <c r="AU57" s="77">
        <v>15.42</v>
      </c>
    </row>
    <row r="58" spans="1:47" x14ac:dyDescent="0.2">
      <c r="A58" s="77">
        <v>8</v>
      </c>
      <c r="B58" s="78" t="s">
        <v>487</v>
      </c>
      <c r="C58" s="77" t="s">
        <v>249</v>
      </c>
      <c r="D58" s="77"/>
      <c r="E58" s="77">
        <v>502188</v>
      </c>
      <c r="F58" s="77">
        <v>2</v>
      </c>
      <c r="G58" s="77">
        <v>7</v>
      </c>
      <c r="H58" s="77">
        <v>2.83</v>
      </c>
      <c r="I58" s="77">
        <v>17</v>
      </c>
      <c r="J58" s="77">
        <v>17</v>
      </c>
      <c r="K58" s="77">
        <v>0</v>
      </c>
      <c r="L58" s="77">
        <v>0</v>
      </c>
      <c r="M58" s="77">
        <v>108</v>
      </c>
      <c r="N58" s="77">
        <v>99</v>
      </c>
      <c r="O58" s="77">
        <v>44</v>
      </c>
      <c r="P58" s="77">
        <v>34</v>
      </c>
      <c r="Q58" s="77">
        <v>7</v>
      </c>
      <c r="R58" s="77">
        <v>31</v>
      </c>
      <c r="S58" s="77">
        <v>103</v>
      </c>
      <c r="T58" s="77">
        <v>0.245</v>
      </c>
      <c r="U58" s="77">
        <v>1.2</v>
      </c>
      <c r="V58" s="77">
        <v>0</v>
      </c>
      <c r="W58" s="77">
        <v>0</v>
      </c>
      <c r="X58" s="77">
        <v>6</v>
      </c>
      <c r="Y58" s="77">
        <v>3</v>
      </c>
      <c r="Z58" s="77">
        <v>0</v>
      </c>
      <c r="AA58" s="77">
        <v>0</v>
      </c>
      <c r="AB58" s="77">
        <v>10</v>
      </c>
      <c r="AC58" s="77">
        <v>128</v>
      </c>
      <c r="AD58" s="77">
        <v>81</v>
      </c>
      <c r="AE58" s="77">
        <v>6</v>
      </c>
      <c r="AF58" s="77">
        <v>0</v>
      </c>
      <c r="AG58" s="77">
        <v>6</v>
      </c>
      <c r="AH58" s="77">
        <v>4</v>
      </c>
      <c r="AI58" s="77">
        <v>1</v>
      </c>
      <c r="AJ58" s="77">
        <v>449</v>
      </c>
      <c r="AK58" s="77">
        <v>1687</v>
      </c>
      <c r="AL58" s="77">
        <v>0.222</v>
      </c>
      <c r="AM58" s="77">
        <v>1.58</v>
      </c>
      <c r="AN58" s="77">
        <v>0.30599999999999999</v>
      </c>
      <c r="AO58" s="77">
        <v>0.36599999999999999</v>
      </c>
      <c r="AP58" s="77">
        <v>0.67200000000000004</v>
      </c>
      <c r="AQ58" s="77">
        <v>8.58</v>
      </c>
      <c r="AR58" s="77">
        <v>2.58</v>
      </c>
      <c r="AS58" s="77">
        <v>8.25</v>
      </c>
      <c r="AT58" s="77">
        <v>3.32</v>
      </c>
      <c r="AU58" s="77">
        <v>15.62</v>
      </c>
    </row>
    <row r="59" spans="1:47" x14ac:dyDescent="0.2">
      <c r="A59" s="77">
        <v>9</v>
      </c>
      <c r="B59" s="78" t="s">
        <v>711</v>
      </c>
      <c r="C59" s="77" t="s">
        <v>249</v>
      </c>
      <c r="D59" s="77"/>
      <c r="E59" s="77">
        <v>434628</v>
      </c>
      <c r="F59" s="77">
        <v>8</v>
      </c>
      <c r="G59" s="77">
        <v>5</v>
      </c>
      <c r="H59" s="77">
        <v>2.98</v>
      </c>
      <c r="I59" s="77">
        <v>17</v>
      </c>
      <c r="J59" s="77">
        <v>17</v>
      </c>
      <c r="K59" s="77">
        <v>0</v>
      </c>
      <c r="L59" s="77">
        <v>0</v>
      </c>
      <c r="M59" s="77">
        <v>108.2</v>
      </c>
      <c r="N59" s="77">
        <v>88</v>
      </c>
      <c r="O59" s="77">
        <v>36</v>
      </c>
      <c r="P59" s="77">
        <v>36</v>
      </c>
      <c r="Q59" s="77">
        <v>10</v>
      </c>
      <c r="R59" s="77">
        <v>23</v>
      </c>
      <c r="S59" s="77">
        <v>104</v>
      </c>
      <c r="T59" s="77">
        <v>0.222</v>
      </c>
      <c r="U59" s="77">
        <v>1.02</v>
      </c>
      <c r="V59" s="77">
        <v>0</v>
      </c>
      <c r="W59" s="77">
        <v>0</v>
      </c>
      <c r="X59" s="77">
        <v>5</v>
      </c>
      <c r="Y59" s="77">
        <v>2</v>
      </c>
      <c r="Z59" s="77">
        <v>0</v>
      </c>
      <c r="AA59" s="77">
        <v>0</v>
      </c>
      <c r="AB59" s="77">
        <v>5</v>
      </c>
      <c r="AC59" s="77">
        <v>98</v>
      </c>
      <c r="AD59" s="77">
        <v>111</v>
      </c>
      <c r="AE59" s="77">
        <v>4</v>
      </c>
      <c r="AF59" s="77">
        <v>0</v>
      </c>
      <c r="AG59" s="77">
        <v>8</v>
      </c>
      <c r="AH59" s="77">
        <v>2</v>
      </c>
      <c r="AI59" s="77">
        <v>1</v>
      </c>
      <c r="AJ59" s="77">
        <v>429</v>
      </c>
      <c r="AK59" s="77">
        <v>1699</v>
      </c>
      <c r="AL59" s="77">
        <v>0.61499999999999999</v>
      </c>
      <c r="AM59" s="77">
        <v>0.88</v>
      </c>
      <c r="AN59" s="77">
        <v>0.27200000000000002</v>
      </c>
      <c r="AO59" s="77">
        <v>0.35399999999999998</v>
      </c>
      <c r="AP59" s="77">
        <v>0.625</v>
      </c>
      <c r="AQ59" s="77">
        <v>8.61</v>
      </c>
      <c r="AR59" s="77">
        <v>1.9</v>
      </c>
      <c r="AS59" s="77">
        <v>7.29</v>
      </c>
      <c r="AT59" s="77">
        <v>4.5199999999999996</v>
      </c>
      <c r="AU59" s="77">
        <v>15.63</v>
      </c>
    </row>
    <row r="60" spans="1:47" x14ac:dyDescent="0.2">
      <c r="A60" s="77">
        <v>10</v>
      </c>
      <c r="B60" s="78" t="s">
        <v>787</v>
      </c>
      <c r="C60" s="77" t="s">
        <v>249</v>
      </c>
      <c r="D60" s="77"/>
      <c r="E60" s="77">
        <v>449079</v>
      </c>
      <c r="F60" s="77">
        <v>0</v>
      </c>
      <c r="G60" s="77">
        <v>3</v>
      </c>
      <c r="H60" s="77">
        <v>3.17</v>
      </c>
      <c r="I60" s="77">
        <v>58</v>
      </c>
      <c r="J60" s="77">
        <v>0</v>
      </c>
      <c r="K60" s="77">
        <v>0</v>
      </c>
      <c r="L60" s="77">
        <v>2</v>
      </c>
      <c r="M60" s="77">
        <v>48.1</v>
      </c>
      <c r="N60" s="77">
        <v>48</v>
      </c>
      <c r="O60" s="77">
        <v>19</v>
      </c>
      <c r="P60" s="77">
        <v>17</v>
      </c>
      <c r="Q60" s="77">
        <v>2</v>
      </c>
      <c r="R60" s="77">
        <v>19</v>
      </c>
      <c r="S60" s="77">
        <v>37</v>
      </c>
      <c r="T60" s="77">
        <v>0.26200000000000001</v>
      </c>
      <c r="U60" s="77">
        <v>1.39</v>
      </c>
      <c r="V60" s="77">
        <v>0</v>
      </c>
      <c r="W60" s="77">
        <v>0</v>
      </c>
      <c r="X60" s="77">
        <v>2</v>
      </c>
      <c r="Y60" s="77">
        <v>2</v>
      </c>
      <c r="Z60" s="77">
        <v>15</v>
      </c>
      <c r="AA60" s="77">
        <v>9</v>
      </c>
      <c r="AB60" s="77">
        <v>5</v>
      </c>
      <c r="AC60" s="77">
        <v>62</v>
      </c>
      <c r="AD60" s="77">
        <v>41</v>
      </c>
      <c r="AE60" s="77">
        <v>2</v>
      </c>
      <c r="AF60" s="77">
        <v>0</v>
      </c>
      <c r="AG60" s="77">
        <v>2</v>
      </c>
      <c r="AH60" s="77">
        <v>2</v>
      </c>
      <c r="AI60" s="77">
        <v>0</v>
      </c>
      <c r="AJ60" s="77">
        <v>209</v>
      </c>
      <c r="AK60" s="77">
        <v>772</v>
      </c>
      <c r="AL60" s="77">
        <v>0</v>
      </c>
      <c r="AM60" s="77">
        <v>1.51</v>
      </c>
      <c r="AN60" s="77">
        <v>0.33300000000000002</v>
      </c>
      <c r="AO60" s="77">
        <v>0.33300000000000002</v>
      </c>
      <c r="AP60" s="77">
        <v>0.66700000000000004</v>
      </c>
      <c r="AQ60" s="77">
        <v>6.89</v>
      </c>
      <c r="AR60" s="77">
        <v>3.54</v>
      </c>
      <c r="AS60" s="77">
        <v>8.94</v>
      </c>
      <c r="AT60" s="77">
        <v>1.95</v>
      </c>
      <c r="AU60" s="77">
        <v>15.97</v>
      </c>
    </row>
    <row r="61" spans="1:47" x14ac:dyDescent="0.2">
      <c r="A61" s="77">
        <v>11</v>
      </c>
      <c r="B61" s="78" t="s">
        <v>1108</v>
      </c>
      <c r="C61" s="77" t="s">
        <v>249</v>
      </c>
      <c r="D61" s="77"/>
      <c r="E61" s="77">
        <v>493159</v>
      </c>
      <c r="F61" s="77">
        <v>4</v>
      </c>
      <c r="G61" s="77">
        <v>4</v>
      </c>
      <c r="H61" s="77">
        <v>3.25</v>
      </c>
      <c r="I61" s="77">
        <v>13</v>
      </c>
      <c r="J61" s="77">
        <v>13</v>
      </c>
      <c r="K61" s="77">
        <v>0</v>
      </c>
      <c r="L61" s="77">
        <v>0</v>
      </c>
      <c r="M61" s="77">
        <v>69.099999999999994</v>
      </c>
      <c r="N61" s="77">
        <v>67</v>
      </c>
      <c r="O61" s="77">
        <v>28</v>
      </c>
      <c r="P61" s="77">
        <v>25</v>
      </c>
      <c r="Q61" s="77">
        <v>7</v>
      </c>
      <c r="R61" s="77">
        <v>19</v>
      </c>
      <c r="S61" s="77">
        <v>57</v>
      </c>
      <c r="T61" s="77">
        <v>0.254</v>
      </c>
      <c r="U61" s="77">
        <v>1.24</v>
      </c>
      <c r="V61" s="77">
        <v>0</v>
      </c>
      <c r="W61" s="77">
        <v>0</v>
      </c>
      <c r="X61" s="77">
        <v>3</v>
      </c>
      <c r="Y61" s="77">
        <v>1</v>
      </c>
      <c r="Z61" s="77">
        <v>0</v>
      </c>
      <c r="AA61" s="77">
        <v>0</v>
      </c>
      <c r="AB61" s="77">
        <v>6</v>
      </c>
      <c r="AC61" s="77">
        <v>61</v>
      </c>
      <c r="AD61" s="77">
        <v>82</v>
      </c>
      <c r="AE61" s="77">
        <v>0</v>
      </c>
      <c r="AF61" s="77">
        <v>0</v>
      </c>
      <c r="AG61" s="77">
        <v>0</v>
      </c>
      <c r="AH61" s="77">
        <v>1</v>
      </c>
      <c r="AI61" s="77">
        <v>1</v>
      </c>
      <c r="AJ61" s="77">
        <v>289</v>
      </c>
      <c r="AK61" s="77">
        <v>1146</v>
      </c>
      <c r="AL61" s="77">
        <v>0.5</v>
      </c>
      <c r="AM61" s="77">
        <v>0.74</v>
      </c>
      <c r="AN61" s="77">
        <v>0.31</v>
      </c>
      <c r="AO61" s="77">
        <v>0.42</v>
      </c>
      <c r="AP61" s="77">
        <v>0.73099999999999998</v>
      </c>
      <c r="AQ61" s="77">
        <v>7.4</v>
      </c>
      <c r="AR61" s="77">
        <v>2.4700000000000002</v>
      </c>
      <c r="AS61" s="77">
        <v>8.6999999999999993</v>
      </c>
      <c r="AT61" s="77">
        <v>3</v>
      </c>
      <c r="AU61" s="77">
        <v>16.53</v>
      </c>
    </row>
    <row r="62" spans="1:47" x14ac:dyDescent="0.2">
      <c r="A62" s="77">
        <v>12</v>
      </c>
      <c r="B62" s="78" t="s">
        <v>1109</v>
      </c>
      <c r="C62" s="77" t="s">
        <v>249</v>
      </c>
      <c r="D62" s="77"/>
      <c r="E62" s="77">
        <v>542923</v>
      </c>
      <c r="F62" s="77">
        <v>0</v>
      </c>
      <c r="G62" s="77">
        <v>2</v>
      </c>
      <c r="H62" s="77">
        <v>3.27</v>
      </c>
      <c r="I62" s="77">
        <v>2</v>
      </c>
      <c r="J62" s="77">
        <v>2</v>
      </c>
      <c r="K62" s="77">
        <v>0</v>
      </c>
      <c r="L62" s="77">
        <v>0</v>
      </c>
      <c r="M62" s="77">
        <v>11</v>
      </c>
      <c r="N62" s="77">
        <v>10</v>
      </c>
      <c r="O62" s="77">
        <v>5</v>
      </c>
      <c r="P62" s="77">
        <v>4</v>
      </c>
      <c r="Q62" s="77">
        <v>0</v>
      </c>
      <c r="R62" s="77">
        <v>7</v>
      </c>
      <c r="S62" s="77">
        <v>6</v>
      </c>
      <c r="T62" s="77">
        <v>0.26300000000000001</v>
      </c>
      <c r="U62" s="77">
        <v>1.55</v>
      </c>
      <c r="V62" s="77">
        <v>0</v>
      </c>
      <c r="W62" s="77">
        <v>0</v>
      </c>
      <c r="X62" s="77">
        <v>0</v>
      </c>
      <c r="Y62" s="77">
        <v>1</v>
      </c>
      <c r="Z62" s="77">
        <v>0</v>
      </c>
      <c r="AA62" s="77">
        <v>0</v>
      </c>
      <c r="AB62" s="77">
        <v>1</v>
      </c>
      <c r="AC62" s="77">
        <v>14</v>
      </c>
      <c r="AD62" s="77">
        <v>9</v>
      </c>
      <c r="AE62" s="77">
        <v>1</v>
      </c>
      <c r="AF62" s="77">
        <v>0</v>
      </c>
      <c r="AG62" s="77">
        <v>0</v>
      </c>
      <c r="AH62" s="77">
        <v>1</v>
      </c>
      <c r="AI62" s="77">
        <v>1</v>
      </c>
      <c r="AJ62" s="77">
        <v>46</v>
      </c>
      <c r="AK62" s="77">
        <v>187</v>
      </c>
      <c r="AL62" s="77">
        <v>0</v>
      </c>
      <c r="AM62" s="77">
        <v>1.56</v>
      </c>
      <c r="AN62" s="77">
        <v>0.378</v>
      </c>
      <c r="AO62" s="77">
        <v>0.36799999999999999</v>
      </c>
      <c r="AP62" s="77">
        <v>0.746</v>
      </c>
      <c r="AQ62" s="77">
        <v>4.91</v>
      </c>
      <c r="AR62" s="77">
        <v>5.73</v>
      </c>
      <c r="AS62" s="77">
        <v>8.18</v>
      </c>
      <c r="AT62" s="77">
        <v>0.86</v>
      </c>
      <c r="AU62" s="77">
        <v>17</v>
      </c>
    </row>
    <row r="63" spans="1:47" x14ac:dyDescent="0.2">
      <c r="A63" s="77">
        <v>13</v>
      </c>
      <c r="B63" s="78" t="s">
        <v>482</v>
      </c>
      <c r="C63" s="77" t="s">
        <v>249</v>
      </c>
      <c r="D63" s="77"/>
      <c r="E63" s="77">
        <v>460701</v>
      </c>
      <c r="F63" s="77">
        <v>0</v>
      </c>
      <c r="G63" s="77">
        <v>2</v>
      </c>
      <c r="H63" s="77">
        <v>3.51</v>
      </c>
      <c r="I63" s="77">
        <v>44</v>
      </c>
      <c r="J63" s="77">
        <v>0</v>
      </c>
      <c r="K63" s="77">
        <v>1</v>
      </c>
      <c r="L63" s="77">
        <v>3</v>
      </c>
      <c r="M63" s="77">
        <v>33.1</v>
      </c>
      <c r="N63" s="77">
        <v>24</v>
      </c>
      <c r="O63" s="77">
        <v>14</v>
      </c>
      <c r="P63" s="77">
        <v>13</v>
      </c>
      <c r="Q63" s="77">
        <v>3</v>
      </c>
      <c r="R63" s="77">
        <v>16</v>
      </c>
      <c r="S63" s="77">
        <v>26</v>
      </c>
      <c r="T63" s="77">
        <v>0.20200000000000001</v>
      </c>
      <c r="U63" s="77">
        <v>1.2</v>
      </c>
      <c r="V63" s="77">
        <v>0</v>
      </c>
      <c r="W63" s="77">
        <v>0</v>
      </c>
      <c r="X63" s="77">
        <v>1</v>
      </c>
      <c r="Y63" s="77">
        <v>2</v>
      </c>
      <c r="Z63" s="77">
        <v>7</v>
      </c>
      <c r="AA63" s="77">
        <v>5</v>
      </c>
      <c r="AB63" s="77">
        <v>0</v>
      </c>
      <c r="AC63" s="77">
        <v>35</v>
      </c>
      <c r="AD63" s="77">
        <v>40</v>
      </c>
      <c r="AE63" s="77">
        <v>1</v>
      </c>
      <c r="AF63" s="77">
        <v>0</v>
      </c>
      <c r="AG63" s="77">
        <v>4</v>
      </c>
      <c r="AH63" s="77">
        <v>1</v>
      </c>
      <c r="AI63" s="77">
        <v>0</v>
      </c>
      <c r="AJ63" s="77">
        <v>142</v>
      </c>
      <c r="AK63" s="77">
        <v>562</v>
      </c>
      <c r="AL63" s="77">
        <v>0</v>
      </c>
      <c r="AM63" s="77">
        <v>0.88</v>
      </c>
      <c r="AN63" s="77">
        <v>0.29899999999999999</v>
      </c>
      <c r="AO63" s="77">
        <v>0.32800000000000001</v>
      </c>
      <c r="AP63" s="77">
        <v>0.627</v>
      </c>
      <c r="AQ63" s="77">
        <v>7.02</v>
      </c>
      <c r="AR63" s="77">
        <v>4.32</v>
      </c>
      <c r="AS63" s="77">
        <v>6.48</v>
      </c>
      <c r="AT63" s="77">
        <v>1.63</v>
      </c>
      <c r="AU63" s="77">
        <v>16.86</v>
      </c>
    </row>
    <row r="64" spans="1:47" x14ac:dyDescent="0.2">
      <c r="A64" s="77">
        <v>14</v>
      </c>
      <c r="B64" s="78" t="s">
        <v>474</v>
      </c>
      <c r="C64" s="77" t="s">
        <v>249</v>
      </c>
      <c r="D64" s="77"/>
      <c r="E64" s="77">
        <v>518748</v>
      </c>
      <c r="F64" s="77">
        <v>5</v>
      </c>
      <c r="G64" s="77">
        <v>2</v>
      </c>
      <c r="H64" s="77">
        <v>3.78</v>
      </c>
      <c r="I64" s="77">
        <v>73</v>
      </c>
      <c r="J64" s="77">
        <v>0</v>
      </c>
      <c r="K64" s="77">
        <v>0</v>
      </c>
      <c r="L64" s="77">
        <v>1</v>
      </c>
      <c r="M64" s="77">
        <v>69</v>
      </c>
      <c r="N64" s="77">
        <v>59</v>
      </c>
      <c r="O64" s="77">
        <v>32</v>
      </c>
      <c r="P64" s="77">
        <v>29</v>
      </c>
      <c r="Q64" s="77">
        <v>4</v>
      </c>
      <c r="R64" s="77">
        <v>27</v>
      </c>
      <c r="S64" s="77">
        <v>70</v>
      </c>
      <c r="T64" s="77">
        <v>0.23</v>
      </c>
      <c r="U64" s="77">
        <v>1.25</v>
      </c>
      <c r="V64" s="77">
        <v>0</v>
      </c>
      <c r="W64" s="77">
        <v>0</v>
      </c>
      <c r="X64" s="77">
        <v>4</v>
      </c>
      <c r="Y64" s="77">
        <v>2</v>
      </c>
      <c r="Z64" s="77">
        <v>19</v>
      </c>
      <c r="AA64" s="77">
        <v>11</v>
      </c>
      <c r="AB64" s="77">
        <v>6</v>
      </c>
      <c r="AC64" s="77">
        <v>70</v>
      </c>
      <c r="AD64" s="77">
        <v>62</v>
      </c>
      <c r="AE64" s="77">
        <v>8</v>
      </c>
      <c r="AF64" s="77">
        <v>0</v>
      </c>
      <c r="AG64" s="77">
        <v>6</v>
      </c>
      <c r="AH64" s="77">
        <v>0</v>
      </c>
      <c r="AI64" s="77">
        <v>0</v>
      </c>
      <c r="AJ64" s="77">
        <v>292</v>
      </c>
      <c r="AK64" s="77">
        <v>1134</v>
      </c>
      <c r="AL64" s="77">
        <v>0.71399999999999997</v>
      </c>
      <c r="AM64" s="77">
        <v>1.1299999999999999</v>
      </c>
      <c r="AN64" s="77">
        <v>0.309</v>
      </c>
      <c r="AO64" s="77">
        <v>0.32300000000000001</v>
      </c>
      <c r="AP64" s="77">
        <v>0.63200000000000001</v>
      </c>
      <c r="AQ64" s="77">
        <v>9.1300000000000008</v>
      </c>
      <c r="AR64" s="77">
        <v>3.52</v>
      </c>
      <c r="AS64" s="77">
        <v>7.7</v>
      </c>
      <c r="AT64" s="77">
        <v>2.59</v>
      </c>
      <c r="AU64" s="77">
        <v>16.43</v>
      </c>
    </row>
    <row r="65" spans="1:47" x14ac:dyDescent="0.2">
      <c r="A65" s="77">
        <v>15</v>
      </c>
      <c r="B65" s="78" t="s">
        <v>724</v>
      </c>
      <c r="C65" s="77" t="s">
        <v>249</v>
      </c>
      <c r="D65" s="77"/>
      <c r="E65" s="77">
        <v>467094</v>
      </c>
      <c r="F65" s="77">
        <v>2</v>
      </c>
      <c r="G65" s="77">
        <v>1</v>
      </c>
      <c r="H65" s="77">
        <v>3.98</v>
      </c>
      <c r="I65" s="77">
        <v>4</v>
      </c>
      <c r="J65" s="77">
        <v>4</v>
      </c>
      <c r="K65" s="77">
        <v>0</v>
      </c>
      <c r="L65" s="77">
        <v>0</v>
      </c>
      <c r="M65" s="77">
        <v>20.100000000000001</v>
      </c>
      <c r="N65" s="77">
        <v>22</v>
      </c>
      <c r="O65" s="77">
        <v>9</v>
      </c>
      <c r="P65" s="77">
        <v>9</v>
      </c>
      <c r="Q65" s="77">
        <v>2</v>
      </c>
      <c r="R65" s="77">
        <v>7</v>
      </c>
      <c r="S65" s="77">
        <v>8</v>
      </c>
      <c r="T65" s="77">
        <v>0.27800000000000002</v>
      </c>
      <c r="U65" s="77">
        <v>1.43</v>
      </c>
      <c r="V65" s="77">
        <v>0</v>
      </c>
      <c r="W65" s="77">
        <v>0</v>
      </c>
      <c r="X65" s="77">
        <v>0</v>
      </c>
      <c r="Y65" s="77">
        <v>0</v>
      </c>
      <c r="Z65" s="77">
        <v>0</v>
      </c>
      <c r="AA65" s="77">
        <v>0</v>
      </c>
      <c r="AB65" s="77">
        <v>3</v>
      </c>
      <c r="AC65" s="77">
        <v>27</v>
      </c>
      <c r="AD65" s="77">
        <v>23</v>
      </c>
      <c r="AE65" s="77">
        <v>1</v>
      </c>
      <c r="AF65" s="77">
        <v>1</v>
      </c>
      <c r="AG65" s="77">
        <v>1</v>
      </c>
      <c r="AH65" s="77">
        <v>1</v>
      </c>
      <c r="AI65" s="77">
        <v>1</v>
      </c>
      <c r="AJ65" s="77">
        <v>87</v>
      </c>
      <c r="AK65" s="77">
        <v>312</v>
      </c>
      <c r="AL65" s="77">
        <v>0.66700000000000004</v>
      </c>
      <c r="AM65" s="77">
        <v>1.17</v>
      </c>
      <c r="AN65" s="77">
        <v>0.33700000000000002</v>
      </c>
      <c r="AO65" s="77">
        <v>0.39200000000000002</v>
      </c>
      <c r="AP65" s="77">
        <v>0.73</v>
      </c>
      <c r="AQ65" s="77">
        <v>3.54</v>
      </c>
      <c r="AR65" s="77">
        <v>3.1</v>
      </c>
      <c r="AS65" s="77">
        <v>9.74</v>
      </c>
      <c r="AT65" s="77">
        <v>1.1399999999999999</v>
      </c>
      <c r="AU65" s="77">
        <v>15.34</v>
      </c>
    </row>
    <row r="66" spans="1:47" x14ac:dyDescent="0.2">
      <c r="A66" s="77">
        <v>16</v>
      </c>
      <c r="B66" s="78" t="s">
        <v>1110</v>
      </c>
      <c r="C66" s="77" t="s">
        <v>249</v>
      </c>
      <c r="D66" s="77"/>
      <c r="E66" s="77">
        <v>489295</v>
      </c>
      <c r="F66" s="77">
        <v>2</v>
      </c>
      <c r="G66" s="77">
        <v>3</v>
      </c>
      <c r="H66" s="77">
        <v>4.1500000000000004</v>
      </c>
      <c r="I66" s="77">
        <v>61</v>
      </c>
      <c r="J66" s="77">
        <v>0</v>
      </c>
      <c r="K66" s="77">
        <v>0</v>
      </c>
      <c r="L66" s="77">
        <v>4</v>
      </c>
      <c r="M66" s="77">
        <v>56.1</v>
      </c>
      <c r="N66" s="77">
        <v>58</v>
      </c>
      <c r="O66" s="77">
        <v>29</v>
      </c>
      <c r="P66" s="77">
        <v>26</v>
      </c>
      <c r="Q66" s="77">
        <v>2</v>
      </c>
      <c r="R66" s="77">
        <v>19</v>
      </c>
      <c r="S66" s="77">
        <v>31</v>
      </c>
      <c r="T66" s="77">
        <v>0.27</v>
      </c>
      <c r="U66" s="77">
        <v>1.37</v>
      </c>
      <c r="V66" s="77">
        <v>0</v>
      </c>
      <c r="W66" s="77">
        <v>0</v>
      </c>
      <c r="X66" s="77">
        <v>2</v>
      </c>
      <c r="Y66" s="77">
        <v>4</v>
      </c>
      <c r="Z66" s="77">
        <v>5</v>
      </c>
      <c r="AA66" s="77">
        <v>12</v>
      </c>
      <c r="AB66" s="77">
        <v>7</v>
      </c>
      <c r="AC66" s="77">
        <v>91</v>
      </c>
      <c r="AD66" s="77">
        <v>41</v>
      </c>
      <c r="AE66" s="77">
        <v>0</v>
      </c>
      <c r="AF66" s="77">
        <v>0</v>
      </c>
      <c r="AG66" s="77">
        <v>0</v>
      </c>
      <c r="AH66" s="77">
        <v>2</v>
      </c>
      <c r="AI66" s="77">
        <v>1</v>
      </c>
      <c r="AJ66" s="77">
        <v>242</v>
      </c>
      <c r="AK66" s="77">
        <v>906</v>
      </c>
      <c r="AL66" s="77">
        <v>0.4</v>
      </c>
      <c r="AM66" s="77">
        <v>2.2200000000000002</v>
      </c>
      <c r="AN66" s="77">
        <v>0.33300000000000002</v>
      </c>
      <c r="AO66" s="77">
        <v>0.34899999999999998</v>
      </c>
      <c r="AP66" s="77">
        <v>0.68200000000000005</v>
      </c>
      <c r="AQ66" s="77">
        <v>4.95</v>
      </c>
      <c r="AR66" s="77">
        <v>3.04</v>
      </c>
      <c r="AS66" s="77">
        <v>9.27</v>
      </c>
      <c r="AT66" s="77">
        <v>1.63</v>
      </c>
      <c r="AU66" s="77">
        <v>16.079999999999998</v>
      </c>
    </row>
    <row r="67" spans="1:47" x14ac:dyDescent="0.2">
      <c r="A67" s="77">
        <v>17</v>
      </c>
      <c r="B67" s="78" t="s">
        <v>486</v>
      </c>
      <c r="C67" s="77" t="s">
        <v>249</v>
      </c>
      <c r="D67" s="77"/>
      <c r="E67" s="77">
        <v>453646</v>
      </c>
      <c r="F67" s="77">
        <v>5</v>
      </c>
      <c r="G67" s="77">
        <v>7</v>
      </c>
      <c r="H67" s="77">
        <v>4.6399999999999997</v>
      </c>
      <c r="I67" s="77">
        <v>42</v>
      </c>
      <c r="J67" s="77">
        <v>5</v>
      </c>
      <c r="K67" s="77">
        <v>2</v>
      </c>
      <c r="L67" s="77">
        <v>2</v>
      </c>
      <c r="M67" s="77">
        <v>77.2</v>
      </c>
      <c r="N67" s="77">
        <v>89</v>
      </c>
      <c r="O67" s="77">
        <v>42</v>
      </c>
      <c r="P67" s="77">
        <v>40</v>
      </c>
      <c r="Q67" s="77">
        <v>6</v>
      </c>
      <c r="R67" s="77">
        <v>19</v>
      </c>
      <c r="S67" s="77">
        <v>72</v>
      </c>
      <c r="T67" s="77">
        <v>0.28199999999999997</v>
      </c>
      <c r="U67" s="77">
        <v>1.39</v>
      </c>
      <c r="V67" s="77">
        <v>0</v>
      </c>
      <c r="W67" s="77">
        <v>0</v>
      </c>
      <c r="X67" s="77">
        <v>3</v>
      </c>
      <c r="Y67" s="77">
        <v>4</v>
      </c>
      <c r="Z67" s="77">
        <v>15</v>
      </c>
      <c r="AA67" s="77">
        <v>3</v>
      </c>
      <c r="AB67" s="77">
        <v>3</v>
      </c>
      <c r="AC67" s="77">
        <v>76</v>
      </c>
      <c r="AD67" s="77">
        <v>84</v>
      </c>
      <c r="AE67" s="77">
        <v>3</v>
      </c>
      <c r="AF67" s="77">
        <v>0</v>
      </c>
      <c r="AG67" s="77">
        <v>12</v>
      </c>
      <c r="AH67" s="77">
        <v>1</v>
      </c>
      <c r="AI67" s="77">
        <v>0</v>
      </c>
      <c r="AJ67" s="77">
        <v>343</v>
      </c>
      <c r="AK67" s="77">
        <v>1305</v>
      </c>
      <c r="AL67" s="77">
        <v>0.41699999999999998</v>
      </c>
      <c r="AM67" s="77">
        <v>0.9</v>
      </c>
      <c r="AN67" s="77">
        <v>0.32600000000000001</v>
      </c>
      <c r="AO67" s="77">
        <v>0.42699999999999999</v>
      </c>
      <c r="AP67" s="77">
        <v>0.754</v>
      </c>
      <c r="AQ67" s="77">
        <v>8.34</v>
      </c>
      <c r="AR67" s="77">
        <v>2.2000000000000002</v>
      </c>
      <c r="AS67" s="77">
        <v>10.31</v>
      </c>
      <c r="AT67" s="77">
        <v>3.79</v>
      </c>
      <c r="AU67" s="77">
        <v>16.8</v>
      </c>
    </row>
    <row r="68" spans="1:47" x14ac:dyDescent="0.2">
      <c r="A68" s="77">
        <v>18</v>
      </c>
      <c r="B68" s="78" t="s">
        <v>491</v>
      </c>
      <c r="C68" s="77" t="s">
        <v>249</v>
      </c>
      <c r="D68" s="77"/>
      <c r="E68" s="77">
        <v>493117</v>
      </c>
      <c r="F68" s="77">
        <v>0</v>
      </c>
      <c r="G68" s="77">
        <v>0</v>
      </c>
      <c r="H68" s="77">
        <v>4.8499999999999996</v>
      </c>
      <c r="I68" s="77">
        <v>15</v>
      </c>
      <c r="J68" s="77">
        <v>0</v>
      </c>
      <c r="K68" s="77">
        <v>0</v>
      </c>
      <c r="L68" s="77">
        <v>0</v>
      </c>
      <c r="M68" s="77">
        <v>13</v>
      </c>
      <c r="N68" s="77">
        <v>18</v>
      </c>
      <c r="O68" s="77">
        <v>8</v>
      </c>
      <c r="P68" s="77">
        <v>7</v>
      </c>
      <c r="Q68" s="77">
        <v>2</v>
      </c>
      <c r="R68" s="77">
        <v>6</v>
      </c>
      <c r="S68" s="77">
        <v>17</v>
      </c>
      <c r="T68" s="77">
        <v>0.32700000000000001</v>
      </c>
      <c r="U68" s="77">
        <v>1.85</v>
      </c>
      <c r="V68" s="77">
        <v>0</v>
      </c>
      <c r="W68" s="77">
        <v>0</v>
      </c>
      <c r="X68" s="77">
        <v>2</v>
      </c>
      <c r="Y68" s="77">
        <v>2</v>
      </c>
      <c r="Z68" s="77">
        <v>6</v>
      </c>
      <c r="AA68" s="77">
        <v>0</v>
      </c>
      <c r="AB68" s="77">
        <v>4</v>
      </c>
      <c r="AC68" s="77">
        <v>12</v>
      </c>
      <c r="AD68" s="77">
        <v>9</v>
      </c>
      <c r="AE68" s="77">
        <v>2</v>
      </c>
      <c r="AF68" s="77">
        <v>0</v>
      </c>
      <c r="AG68" s="77">
        <v>0</v>
      </c>
      <c r="AH68" s="77">
        <v>0</v>
      </c>
      <c r="AI68" s="77">
        <v>0</v>
      </c>
      <c r="AJ68" s="77">
        <v>64</v>
      </c>
      <c r="AK68" s="77">
        <v>234</v>
      </c>
      <c r="AL68" s="77" t="s">
        <v>342</v>
      </c>
      <c r="AM68" s="77">
        <v>1.33</v>
      </c>
      <c r="AN68" s="77">
        <v>0.40600000000000003</v>
      </c>
      <c r="AO68" s="77">
        <v>0.436</v>
      </c>
      <c r="AP68" s="77">
        <v>0.84299999999999997</v>
      </c>
      <c r="AQ68" s="77">
        <v>11.77</v>
      </c>
      <c r="AR68" s="77">
        <v>4.1500000000000004</v>
      </c>
      <c r="AS68" s="77">
        <v>12.46</v>
      </c>
      <c r="AT68" s="77">
        <v>2.83</v>
      </c>
      <c r="AU68" s="77">
        <v>18</v>
      </c>
    </row>
    <row r="69" spans="1:47" x14ac:dyDescent="0.2">
      <c r="A69" s="77">
        <v>19</v>
      </c>
      <c r="B69" s="78" t="s">
        <v>478</v>
      </c>
      <c r="C69" s="77" t="s">
        <v>249</v>
      </c>
      <c r="D69" s="77"/>
      <c r="E69" s="77">
        <v>475243</v>
      </c>
      <c r="F69" s="77">
        <v>8</v>
      </c>
      <c r="G69" s="77">
        <v>13</v>
      </c>
      <c r="H69" s="77">
        <v>5.03</v>
      </c>
      <c r="I69" s="77">
        <v>31</v>
      </c>
      <c r="J69" s="77">
        <v>31</v>
      </c>
      <c r="K69" s="77">
        <v>0</v>
      </c>
      <c r="L69" s="77">
        <v>0</v>
      </c>
      <c r="M69" s="77">
        <v>173.2</v>
      </c>
      <c r="N69" s="77">
        <v>190</v>
      </c>
      <c r="O69" s="77">
        <v>110</v>
      </c>
      <c r="P69" s="77">
        <v>97</v>
      </c>
      <c r="Q69" s="77">
        <v>20</v>
      </c>
      <c r="R69" s="77">
        <v>76</v>
      </c>
      <c r="S69" s="77">
        <v>146</v>
      </c>
      <c r="T69" s="77">
        <v>0.27700000000000002</v>
      </c>
      <c r="U69" s="77">
        <v>1.53</v>
      </c>
      <c r="V69" s="77">
        <v>0</v>
      </c>
      <c r="W69" s="77">
        <v>0</v>
      </c>
      <c r="X69" s="77">
        <v>7</v>
      </c>
      <c r="Y69" s="77">
        <v>1</v>
      </c>
      <c r="Z69" s="77">
        <v>0</v>
      </c>
      <c r="AA69" s="77">
        <v>0</v>
      </c>
      <c r="AB69" s="77">
        <v>11</v>
      </c>
      <c r="AC69" s="77">
        <v>139</v>
      </c>
      <c r="AD69" s="77">
        <v>223</v>
      </c>
      <c r="AE69" s="77">
        <v>2</v>
      </c>
      <c r="AF69" s="77">
        <v>0</v>
      </c>
      <c r="AG69" s="77">
        <v>10</v>
      </c>
      <c r="AH69" s="77">
        <v>3</v>
      </c>
      <c r="AI69" s="77">
        <v>0</v>
      </c>
      <c r="AJ69" s="77">
        <v>781</v>
      </c>
      <c r="AK69" s="77">
        <v>3045</v>
      </c>
      <c r="AL69" s="77">
        <v>0.38100000000000001</v>
      </c>
      <c r="AM69" s="77">
        <v>0.62</v>
      </c>
      <c r="AN69" s="77">
        <v>0.35299999999999998</v>
      </c>
      <c r="AO69" s="77">
        <v>0.42899999999999999</v>
      </c>
      <c r="AP69" s="77">
        <v>0.78200000000000003</v>
      </c>
      <c r="AQ69" s="77">
        <v>7.57</v>
      </c>
      <c r="AR69" s="77">
        <v>3.94</v>
      </c>
      <c r="AS69" s="77">
        <v>9.85</v>
      </c>
      <c r="AT69" s="77">
        <v>1.92</v>
      </c>
      <c r="AU69" s="77">
        <v>17.53</v>
      </c>
    </row>
    <row r="70" spans="1:47" x14ac:dyDescent="0.2">
      <c r="A70" s="77">
        <v>20</v>
      </c>
      <c r="B70" s="78" t="s">
        <v>476</v>
      </c>
      <c r="C70" s="77" t="s">
        <v>249</v>
      </c>
      <c r="D70" s="77"/>
      <c r="E70" s="77">
        <v>453284</v>
      </c>
      <c r="F70" s="77">
        <v>1</v>
      </c>
      <c r="G70" s="77">
        <v>1</v>
      </c>
      <c r="H70" s="77">
        <v>5.14</v>
      </c>
      <c r="I70" s="77">
        <v>18</v>
      </c>
      <c r="J70" s="77">
        <v>0</v>
      </c>
      <c r="K70" s="77">
        <v>0</v>
      </c>
      <c r="L70" s="77">
        <v>0</v>
      </c>
      <c r="M70" s="77">
        <v>21</v>
      </c>
      <c r="N70" s="77">
        <v>24</v>
      </c>
      <c r="O70" s="77">
        <v>13</v>
      </c>
      <c r="P70" s="77">
        <v>12</v>
      </c>
      <c r="Q70" s="77">
        <v>3</v>
      </c>
      <c r="R70" s="77">
        <v>4</v>
      </c>
      <c r="S70" s="77">
        <v>24</v>
      </c>
      <c r="T70" s="77">
        <v>0.27900000000000003</v>
      </c>
      <c r="U70" s="77">
        <v>1.33</v>
      </c>
      <c r="V70" s="77">
        <v>0</v>
      </c>
      <c r="W70" s="77">
        <v>0</v>
      </c>
      <c r="X70" s="77">
        <v>0</v>
      </c>
      <c r="Y70" s="77">
        <v>0</v>
      </c>
      <c r="Z70" s="77">
        <v>10</v>
      </c>
      <c r="AA70" s="77">
        <v>1</v>
      </c>
      <c r="AB70" s="77">
        <v>0</v>
      </c>
      <c r="AC70" s="77">
        <v>13</v>
      </c>
      <c r="AD70" s="77">
        <v>26</v>
      </c>
      <c r="AE70" s="77">
        <v>1</v>
      </c>
      <c r="AF70" s="77">
        <v>0</v>
      </c>
      <c r="AG70" s="77">
        <v>2</v>
      </c>
      <c r="AH70" s="77">
        <v>2</v>
      </c>
      <c r="AI70" s="77">
        <v>0</v>
      </c>
      <c r="AJ70" s="77">
        <v>91</v>
      </c>
      <c r="AK70" s="77">
        <v>359</v>
      </c>
      <c r="AL70" s="77">
        <v>0.5</v>
      </c>
      <c r="AM70" s="77">
        <v>0.5</v>
      </c>
      <c r="AN70" s="77">
        <v>0.308</v>
      </c>
      <c r="AO70" s="77">
        <v>0.47699999999999998</v>
      </c>
      <c r="AP70" s="77">
        <v>0.78400000000000003</v>
      </c>
      <c r="AQ70" s="77">
        <v>10.29</v>
      </c>
      <c r="AR70" s="77">
        <v>1.71</v>
      </c>
      <c r="AS70" s="77">
        <v>10.29</v>
      </c>
      <c r="AT70" s="77">
        <v>6</v>
      </c>
      <c r="AU70" s="77">
        <v>17.100000000000001</v>
      </c>
    </row>
    <row r="71" spans="1:47" x14ac:dyDescent="0.2">
      <c r="A71" s="77">
        <v>21</v>
      </c>
      <c r="B71" s="78" t="s">
        <v>1111</v>
      </c>
      <c r="C71" s="77" t="s">
        <v>249</v>
      </c>
      <c r="D71" s="77"/>
      <c r="E71" s="77">
        <v>527055</v>
      </c>
      <c r="F71" s="77">
        <v>0</v>
      </c>
      <c r="G71" s="77">
        <v>0</v>
      </c>
      <c r="H71" s="77">
        <v>5.4</v>
      </c>
      <c r="I71" s="77">
        <v>5</v>
      </c>
      <c r="J71" s="77">
        <v>0</v>
      </c>
      <c r="K71" s="77">
        <v>0</v>
      </c>
      <c r="L71" s="77">
        <v>0</v>
      </c>
      <c r="M71" s="77">
        <v>5</v>
      </c>
      <c r="N71" s="77">
        <v>5</v>
      </c>
      <c r="O71" s="77">
        <v>3</v>
      </c>
      <c r="P71" s="77">
        <v>3</v>
      </c>
      <c r="Q71" s="77">
        <v>1</v>
      </c>
      <c r="R71" s="77">
        <v>3</v>
      </c>
      <c r="S71" s="77">
        <v>4</v>
      </c>
      <c r="T71" s="77">
        <v>0.26300000000000001</v>
      </c>
      <c r="U71" s="77">
        <v>1.6</v>
      </c>
      <c r="V71" s="77">
        <v>0</v>
      </c>
      <c r="W71" s="77">
        <v>0</v>
      </c>
      <c r="X71" s="77">
        <v>0</v>
      </c>
      <c r="Y71" s="77">
        <v>0</v>
      </c>
      <c r="Z71" s="77">
        <v>5</v>
      </c>
      <c r="AA71" s="77">
        <v>0</v>
      </c>
      <c r="AB71" s="77">
        <v>1</v>
      </c>
      <c r="AC71" s="77">
        <v>4</v>
      </c>
      <c r="AD71" s="77">
        <v>6</v>
      </c>
      <c r="AE71" s="77">
        <v>0</v>
      </c>
      <c r="AF71" s="77">
        <v>0</v>
      </c>
      <c r="AG71" s="77">
        <v>0</v>
      </c>
      <c r="AH71" s="77">
        <v>0</v>
      </c>
      <c r="AI71" s="77">
        <v>0</v>
      </c>
      <c r="AJ71" s="77">
        <v>22</v>
      </c>
      <c r="AK71" s="77">
        <v>97</v>
      </c>
      <c r="AL71" s="77" t="s">
        <v>342</v>
      </c>
      <c r="AM71" s="77">
        <v>0.67</v>
      </c>
      <c r="AN71" s="77">
        <v>0.36399999999999999</v>
      </c>
      <c r="AO71" s="77">
        <v>0.47399999999999998</v>
      </c>
      <c r="AP71" s="77">
        <v>0.83699999999999997</v>
      </c>
      <c r="AQ71" s="77">
        <v>7.2</v>
      </c>
      <c r="AR71" s="77">
        <v>5.4</v>
      </c>
      <c r="AS71" s="77">
        <v>9</v>
      </c>
      <c r="AT71" s="77">
        <v>1.33</v>
      </c>
      <c r="AU71" s="77">
        <v>19.399999999999999</v>
      </c>
    </row>
    <row r="72" spans="1:47" x14ac:dyDescent="0.2">
      <c r="A72" s="77">
        <v>22</v>
      </c>
      <c r="B72" s="78" t="s">
        <v>490</v>
      </c>
      <c r="C72" s="77" t="s">
        <v>249</v>
      </c>
      <c r="D72" s="77"/>
      <c r="E72" s="77">
        <v>429719</v>
      </c>
      <c r="F72" s="77">
        <v>6</v>
      </c>
      <c r="G72" s="77">
        <v>15</v>
      </c>
      <c r="H72" s="77">
        <v>6.33</v>
      </c>
      <c r="I72" s="77">
        <v>28</v>
      </c>
      <c r="J72" s="77">
        <v>27</v>
      </c>
      <c r="K72" s="77">
        <v>0</v>
      </c>
      <c r="L72" s="77">
        <v>0</v>
      </c>
      <c r="M72" s="77">
        <v>140.19999999999999</v>
      </c>
      <c r="N72" s="77">
        <v>168</v>
      </c>
      <c r="O72" s="77">
        <v>105</v>
      </c>
      <c r="P72" s="77">
        <v>99</v>
      </c>
      <c r="Q72" s="77">
        <v>18</v>
      </c>
      <c r="R72" s="77">
        <v>63</v>
      </c>
      <c r="S72" s="77">
        <v>123</v>
      </c>
      <c r="T72" s="77">
        <v>0.30199999999999999</v>
      </c>
      <c r="U72" s="77">
        <v>1.64</v>
      </c>
      <c r="V72" s="77">
        <v>0</v>
      </c>
      <c r="W72" s="77">
        <v>0</v>
      </c>
      <c r="X72" s="77">
        <v>3</v>
      </c>
      <c r="Y72" s="77">
        <v>3</v>
      </c>
      <c r="Z72" s="77">
        <v>0</v>
      </c>
      <c r="AA72" s="77">
        <v>0</v>
      </c>
      <c r="AB72" s="77">
        <v>8</v>
      </c>
      <c r="AC72" s="77">
        <v>145</v>
      </c>
      <c r="AD72" s="77">
        <v>131</v>
      </c>
      <c r="AE72" s="77">
        <v>9</v>
      </c>
      <c r="AF72" s="77">
        <v>0</v>
      </c>
      <c r="AG72" s="77">
        <v>14</v>
      </c>
      <c r="AH72" s="77">
        <v>5</v>
      </c>
      <c r="AI72" s="77">
        <v>4</v>
      </c>
      <c r="AJ72" s="77">
        <v>633</v>
      </c>
      <c r="AK72" s="77">
        <v>2492</v>
      </c>
      <c r="AL72" s="77">
        <v>0.28599999999999998</v>
      </c>
      <c r="AM72" s="77">
        <v>1.1100000000000001</v>
      </c>
      <c r="AN72" s="77">
        <v>0.373</v>
      </c>
      <c r="AO72" s="77">
        <v>0.496</v>
      </c>
      <c r="AP72" s="77">
        <v>0.86899999999999999</v>
      </c>
      <c r="AQ72" s="77">
        <v>7.87</v>
      </c>
      <c r="AR72" s="77">
        <v>4.03</v>
      </c>
      <c r="AS72" s="77">
        <v>10.75</v>
      </c>
      <c r="AT72" s="77">
        <v>1.95</v>
      </c>
      <c r="AU72" s="77">
        <v>17.72</v>
      </c>
    </row>
    <row r="73" spans="1:47" x14ac:dyDescent="0.2">
      <c r="A73" s="77">
        <v>23</v>
      </c>
      <c r="B73" s="78" t="s">
        <v>558</v>
      </c>
      <c r="C73" s="77" t="s">
        <v>249</v>
      </c>
      <c r="D73" s="77"/>
      <c r="E73" s="77">
        <v>545363</v>
      </c>
      <c r="F73" s="77">
        <v>2</v>
      </c>
      <c r="G73" s="77">
        <v>4</v>
      </c>
      <c r="H73" s="77">
        <v>6.49</v>
      </c>
      <c r="I73" s="77">
        <v>8</v>
      </c>
      <c r="J73" s="77">
        <v>6</v>
      </c>
      <c r="K73" s="77">
        <v>0</v>
      </c>
      <c r="L73" s="77">
        <v>0</v>
      </c>
      <c r="M73" s="77">
        <v>34.200000000000003</v>
      </c>
      <c r="N73" s="77">
        <v>42</v>
      </c>
      <c r="O73" s="77">
        <v>27</v>
      </c>
      <c r="P73" s="77">
        <v>25</v>
      </c>
      <c r="Q73" s="77">
        <v>4</v>
      </c>
      <c r="R73" s="77">
        <v>10</v>
      </c>
      <c r="S73" s="77">
        <v>17</v>
      </c>
      <c r="T73" s="77">
        <v>0.313</v>
      </c>
      <c r="U73" s="77">
        <v>1.5</v>
      </c>
      <c r="V73" s="77">
        <v>0</v>
      </c>
      <c r="W73" s="77">
        <v>0</v>
      </c>
      <c r="X73" s="77">
        <v>0</v>
      </c>
      <c r="Y73" s="77">
        <v>1</v>
      </c>
      <c r="Z73" s="77">
        <v>0</v>
      </c>
      <c r="AA73" s="77">
        <v>1</v>
      </c>
      <c r="AB73" s="77">
        <v>5</v>
      </c>
      <c r="AC73" s="77">
        <v>45</v>
      </c>
      <c r="AD73" s="77">
        <v>35</v>
      </c>
      <c r="AE73" s="77">
        <v>3</v>
      </c>
      <c r="AF73" s="77">
        <v>0</v>
      </c>
      <c r="AG73" s="77">
        <v>3</v>
      </c>
      <c r="AH73" s="77">
        <v>2</v>
      </c>
      <c r="AI73" s="77">
        <v>0</v>
      </c>
      <c r="AJ73" s="77">
        <v>149</v>
      </c>
      <c r="AK73" s="77">
        <v>568</v>
      </c>
      <c r="AL73" s="77">
        <v>0.33300000000000002</v>
      </c>
      <c r="AM73" s="77">
        <v>1.29</v>
      </c>
      <c r="AN73" s="77">
        <v>0.35899999999999999</v>
      </c>
      <c r="AO73" s="77">
        <v>0.47</v>
      </c>
      <c r="AP73" s="77">
        <v>0.82899999999999996</v>
      </c>
      <c r="AQ73" s="77">
        <v>4.41</v>
      </c>
      <c r="AR73" s="77">
        <v>2.6</v>
      </c>
      <c r="AS73" s="77">
        <v>10.9</v>
      </c>
      <c r="AT73" s="77">
        <v>1.7</v>
      </c>
      <c r="AU73" s="77">
        <v>16.38</v>
      </c>
    </row>
    <row r="74" spans="1:47" x14ac:dyDescent="0.2">
      <c r="A74" s="77">
        <v>24</v>
      </c>
      <c r="B74" s="78" t="s">
        <v>485</v>
      </c>
      <c r="C74" s="77" t="s">
        <v>249</v>
      </c>
      <c r="D74" s="77"/>
      <c r="E74" s="77">
        <v>543734</v>
      </c>
      <c r="F74" s="77">
        <v>0</v>
      </c>
      <c r="G74" s="77">
        <v>0</v>
      </c>
      <c r="H74" s="77">
        <v>7.11</v>
      </c>
      <c r="I74" s="77">
        <v>4</v>
      </c>
      <c r="J74" s="77">
        <v>0</v>
      </c>
      <c r="K74" s="77">
        <v>0</v>
      </c>
      <c r="L74" s="77">
        <v>0</v>
      </c>
      <c r="M74" s="77">
        <v>12.2</v>
      </c>
      <c r="N74" s="77">
        <v>16</v>
      </c>
      <c r="O74" s="77">
        <v>10</v>
      </c>
      <c r="P74" s="77">
        <v>10</v>
      </c>
      <c r="Q74" s="77">
        <v>1</v>
      </c>
      <c r="R74" s="77">
        <v>5</v>
      </c>
      <c r="S74" s="77">
        <v>8</v>
      </c>
      <c r="T74" s="77">
        <v>0.308</v>
      </c>
      <c r="U74" s="77">
        <v>1.66</v>
      </c>
      <c r="V74" s="77">
        <v>0</v>
      </c>
      <c r="W74" s="77">
        <v>0</v>
      </c>
      <c r="X74" s="77">
        <v>0</v>
      </c>
      <c r="Y74" s="77">
        <v>1</v>
      </c>
      <c r="Z74" s="77">
        <v>2</v>
      </c>
      <c r="AA74" s="77">
        <v>0</v>
      </c>
      <c r="AB74" s="77">
        <v>2</v>
      </c>
      <c r="AC74" s="77">
        <v>16</v>
      </c>
      <c r="AD74" s="77">
        <v>13</v>
      </c>
      <c r="AE74" s="77">
        <v>1</v>
      </c>
      <c r="AF74" s="77">
        <v>0</v>
      </c>
      <c r="AG74" s="77">
        <v>1</v>
      </c>
      <c r="AH74" s="77">
        <v>0</v>
      </c>
      <c r="AI74" s="77">
        <v>0</v>
      </c>
      <c r="AJ74" s="77">
        <v>58</v>
      </c>
      <c r="AK74" s="77">
        <v>195</v>
      </c>
      <c r="AL74" s="77" t="s">
        <v>342</v>
      </c>
      <c r="AM74" s="77">
        <v>1.23</v>
      </c>
      <c r="AN74" s="77">
        <v>0.36799999999999999</v>
      </c>
      <c r="AO74" s="77">
        <v>0.46200000000000002</v>
      </c>
      <c r="AP74" s="77">
        <v>0.83</v>
      </c>
      <c r="AQ74" s="77">
        <v>5.68</v>
      </c>
      <c r="AR74" s="77">
        <v>3.55</v>
      </c>
      <c r="AS74" s="77">
        <v>11.37</v>
      </c>
      <c r="AT74" s="77">
        <v>1.6</v>
      </c>
      <c r="AU74" s="77">
        <v>15.39</v>
      </c>
    </row>
    <row r="75" spans="1:47" x14ac:dyDescent="0.2">
      <c r="A75" s="77">
        <v>25</v>
      </c>
      <c r="B75" s="78" t="s">
        <v>772</v>
      </c>
      <c r="C75" s="77" t="s">
        <v>249</v>
      </c>
      <c r="D75" s="77"/>
      <c r="E75" s="77">
        <v>407842</v>
      </c>
      <c r="F75" s="77">
        <v>0</v>
      </c>
      <c r="G75" s="77">
        <v>1</v>
      </c>
      <c r="H75" s="77">
        <v>8.1</v>
      </c>
      <c r="I75" s="77">
        <v>12</v>
      </c>
      <c r="J75" s="77">
        <v>0</v>
      </c>
      <c r="K75" s="77">
        <v>0</v>
      </c>
      <c r="L75" s="77">
        <v>2</v>
      </c>
      <c r="M75" s="77">
        <v>13.1</v>
      </c>
      <c r="N75" s="77">
        <v>12</v>
      </c>
      <c r="O75" s="77">
        <v>12</v>
      </c>
      <c r="P75" s="77">
        <v>12</v>
      </c>
      <c r="Q75" s="77">
        <v>2</v>
      </c>
      <c r="R75" s="77">
        <v>11</v>
      </c>
      <c r="S75" s="77">
        <v>13</v>
      </c>
      <c r="T75" s="77">
        <v>0.255</v>
      </c>
      <c r="U75" s="77">
        <v>1.73</v>
      </c>
      <c r="V75" s="77">
        <v>0</v>
      </c>
      <c r="W75" s="77">
        <v>0</v>
      </c>
      <c r="X75" s="77">
        <v>3</v>
      </c>
      <c r="Y75" s="77">
        <v>0</v>
      </c>
      <c r="Z75" s="77">
        <v>4</v>
      </c>
      <c r="AA75" s="77">
        <v>0</v>
      </c>
      <c r="AB75" s="77">
        <v>2</v>
      </c>
      <c r="AC75" s="77">
        <v>18</v>
      </c>
      <c r="AD75" s="77">
        <v>7</v>
      </c>
      <c r="AE75" s="77">
        <v>3</v>
      </c>
      <c r="AF75" s="77">
        <v>0</v>
      </c>
      <c r="AG75" s="77">
        <v>2</v>
      </c>
      <c r="AH75" s="77">
        <v>0</v>
      </c>
      <c r="AI75" s="77">
        <v>0</v>
      </c>
      <c r="AJ75" s="77">
        <v>64</v>
      </c>
      <c r="AK75" s="77">
        <v>274</v>
      </c>
      <c r="AL75" s="77">
        <v>0</v>
      </c>
      <c r="AM75" s="77">
        <v>2.57</v>
      </c>
      <c r="AN75" s="77">
        <v>0.41899999999999998</v>
      </c>
      <c r="AO75" s="77">
        <v>0.42599999999999999</v>
      </c>
      <c r="AP75" s="77">
        <v>0.84499999999999997</v>
      </c>
      <c r="AQ75" s="77">
        <v>8.7799999999999994</v>
      </c>
      <c r="AR75" s="77">
        <v>7.43</v>
      </c>
      <c r="AS75" s="77">
        <v>8.1</v>
      </c>
      <c r="AT75" s="77">
        <v>1.18</v>
      </c>
      <c r="AU75" s="77">
        <v>20.55</v>
      </c>
    </row>
    <row r="76" spans="1:47" x14ac:dyDescent="0.2">
      <c r="A76" s="77">
        <v>26</v>
      </c>
      <c r="B76" s="78" t="s">
        <v>473</v>
      </c>
      <c r="C76" s="77" t="s">
        <v>249</v>
      </c>
      <c r="D76" s="77"/>
      <c r="E76" s="77">
        <v>573127</v>
      </c>
      <c r="F76" s="77">
        <v>1</v>
      </c>
      <c r="G76" s="77">
        <v>0</v>
      </c>
      <c r="H76" s="77">
        <v>9.4499999999999993</v>
      </c>
      <c r="I76" s="77">
        <v>18</v>
      </c>
      <c r="J76" s="77">
        <v>0</v>
      </c>
      <c r="K76" s="77">
        <v>0</v>
      </c>
      <c r="L76" s="77">
        <v>0</v>
      </c>
      <c r="M76" s="77">
        <v>13.1</v>
      </c>
      <c r="N76" s="77">
        <v>14</v>
      </c>
      <c r="O76" s="77">
        <v>14</v>
      </c>
      <c r="P76" s="77">
        <v>14</v>
      </c>
      <c r="Q76" s="77">
        <v>2</v>
      </c>
      <c r="R76" s="77">
        <v>12</v>
      </c>
      <c r="S76" s="77">
        <v>21</v>
      </c>
      <c r="T76" s="77">
        <v>0.25900000000000001</v>
      </c>
      <c r="U76" s="77">
        <v>1.95</v>
      </c>
      <c r="V76" s="77">
        <v>0</v>
      </c>
      <c r="W76" s="77">
        <v>0</v>
      </c>
      <c r="X76" s="77">
        <v>0</v>
      </c>
      <c r="Y76" s="77">
        <v>1</v>
      </c>
      <c r="Z76" s="77">
        <v>5</v>
      </c>
      <c r="AA76" s="77">
        <v>1</v>
      </c>
      <c r="AB76" s="77">
        <v>0</v>
      </c>
      <c r="AC76" s="77">
        <v>7</v>
      </c>
      <c r="AD76" s="77">
        <v>12</v>
      </c>
      <c r="AE76" s="77">
        <v>0</v>
      </c>
      <c r="AF76" s="77">
        <v>0</v>
      </c>
      <c r="AG76" s="77">
        <v>0</v>
      </c>
      <c r="AH76" s="77">
        <v>0</v>
      </c>
      <c r="AI76" s="77">
        <v>0</v>
      </c>
      <c r="AJ76" s="77">
        <v>66</v>
      </c>
      <c r="AK76" s="77">
        <v>295</v>
      </c>
      <c r="AL76" s="77">
        <v>1</v>
      </c>
      <c r="AM76" s="77">
        <v>0.57999999999999996</v>
      </c>
      <c r="AN76" s="77">
        <v>0.39400000000000002</v>
      </c>
      <c r="AO76" s="77">
        <v>0.48099999999999998</v>
      </c>
      <c r="AP76" s="77">
        <v>0.875</v>
      </c>
      <c r="AQ76" s="77">
        <v>14.18</v>
      </c>
      <c r="AR76" s="77">
        <v>8.1</v>
      </c>
      <c r="AS76" s="77">
        <v>9.4499999999999993</v>
      </c>
      <c r="AT76" s="77">
        <v>1.75</v>
      </c>
      <c r="AU76" s="77">
        <v>22.13</v>
      </c>
    </row>
    <row r="77" spans="1:47" x14ac:dyDescent="0.2">
      <c r="A77" s="77">
        <v>27</v>
      </c>
      <c r="B77" s="78" t="s">
        <v>870</v>
      </c>
      <c r="C77" s="77" t="s">
        <v>249</v>
      </c>
      <c r="D77" s="77"/>
      <c r="E77" s="77">
        <v>573185</v>
      </c>
      <c r="F77" s="77">
        <v>0</v>
      </c>
      <c r="G77" s="77">
        <v>1</v>
      </c>
      <c r="H77" s="77">
        <v>11.85</v>
      </c>
      <c r="I77" s="77">
        <v>7</v>
      </c>
      <c r="J77" s="77">
        <v>1</v>
      </c>
      <c r="K77" s="77">
        <v>0</v>
      </c>
      <c r="L77" s="77">
        <v>0</v>
      </c>
      <c r="M77" s="77">
        <v>13.2</v>
      </c>
      <c r="N77" s="77">
        <v>20</v>
      </c>
      <c r="O77" s="77">
        <v>20</v>
      </c>
      <c r="P77" s="77">
        <v>18</v>
      </c>
      <c r="Q77" s="77">
        <v>1</v>
      </c>
      <c r="R77" s="77">
        <v>9</v>
      </c>
      <c r="S77" s="77">
        <v>13</v>
      </c>
      <c r="T77" s="77">
        <v>0.32300000000000001</v>
      </c>
      <c r="U77" s="77">
        <v>2.12</v>
      </c>
      <c r="V77" s="77">
        <v>0</v>
      </c>
      <c r="W77" s="77">
        <v>0</v>
      </c>
      <c r="X77" s="77">
        <v>1</v>
      </c>
      <c r="Y77" s="77">
        <v>0</v>
      </c>
      <c r="Z77" s="77">
        <v>0</v>
      </c>
      <c r="AA77" s="77">
        <v>0</v>
      </c>
      <c r="AB77" s="77">
        <v>0</v>
      </c>
      <c r="AC77" s="77">
        <v>12</v>
      </c>
      <c r="AD77" s="77">
        <v>17</v>
      </c>
      <c r="AE77" s="77">
        <v>0</v>
      </c>
      <c r="AF77" s="77">
        <v>0</v>
      </c>
      <c r="AG77" s="77">
        <v>0</v>
      </c>
      <c r="AH77" s="77">
        <v>0</v>
      </c>
      <c r="AI77" s="77">
        <v>0</v>
      </c>
      <c r="AJ77" s="77">
        <v>72</v>
      </c>
      <c r="AK77" s="77">
        <v>273</v>
      </c>
      <c r="AL77" s="77">
        <v>0</v>
      </c>
      <c r="AM77" s="77">
        <v>0.71</v>
      </c>
      <c r="AN77" s="77">
        <v>0.41699999999999998</v>
      </c>
      <c r="AO77" s="77">
        <v>0.5</v>
      </c>
      <c r="AP77" s="77">
        <v>0.91700000000000004</v>
      </c>
      <c r="AQ77" s="77">
        <v>8.56</v>
      </c>
      <c r="AR77" s="77">
        <v>5.93</v>
      </c>
      <c r="AS77" s="77">
        <v>13.17</v>
      </c>
      <c r="AT77" s="77">
        <v>1.44</v>
      </c>
      <c r="AU77" s="77">
        <v>19.98</v>
      </c>
    </row>
    <row r="78" spans="1:47" x14ac:dyDescent="0.2">
      <c r="A78" s="99"/>
      <c r="B78" s="78"/>
      <c r="C78" s="99"/>
      <c r="D78" s="99"/>
      <c r="E78" s="99"/>
      <c r="F78" s="99"/>
      <c r="G78" s="99"/>
      <c r="H78" s="148"/>
      <c r="I78" s="99"/>
      <c r="J78" s="99"/>
      <c r="K78" s="99"/>
      <c r="L78" s="99"/>
      <c r="M78" s="148"/>
      <c r="N78" s="99"/>
      <c r="O78" s="99"/>
      <c r="P78" s="99"/>
      <c r="Q78" s="99"/>
      <c r="R78" s="99"/>
      <c r="S78" s="99"/>
      <c r="T78" s="102"/>
      <c r="U78" s="148"/>
      <c r="V78" s="99"/>
      <c r="W78" s="99"/>
      <c r="X78" s="99"/>
      <c r="Y78" s="99"/>
      <c r="Z78" s="99"/>
      <c r="AA78" s="99"/>
      <c r="AB78" s="99"/>
      <c r="AC78" s="99"/>
      <c r="AD78" s="99"/>
      <c r="AE78" s="99"/>
      <c r="AF78" s="99"/>
      <c r="AG78" s="99"/>
      <c r="AH78" s="99"/>
      <c r="AI78" s="99"/>
      <c r="AJ78" s="99"/>
      <c r="AK78" s="99"/>
      <c r="AL78" s="102"/>
      <c r="AM78" s="102"/>
      <c r="AN78" s="102"/>
      <c r="AO78" s="102"/>
      <c r="AP78" s="102"/>
      <c r="AQ78" s="148"/>
      <c r="AR78" s="148"/>
      <c r="AS78" s="148"/>
      <c r="AT78" s="148"/>
      <c r="AU78" s="148"/>
    </row>
    <row r="79" spans="1:47" ht="25.5" x14ac:dyDescent="0.2">
      <c r="A79"/>
      <c r="B79" s="103" t="s">
        <v>151</v>
      </c>
      <c r="C79" s="103" t="s">
        <v>245</v>
      </c>
      <c r="D79" s="103"/>
      <c r="E79" s="103" t="s">
        <v>300</v>
      </c>
      <c r="F79" s="103" t="s">
        <v>301</v>
      </c>
      <c r="G79" s="103" t="s">
        <v>302</v>
      </c>
      <c r="H79" s="144" t="s">
        <v>152</v>
      </c>
      <c r="I79" s="103" t="s">
        <v>303</v>
      </c>
      <c r="J79" s="103" t="s">
        <v>304</v>
      </c>
      <c r="K79" s="103" t="s">
        <v>305</v>
      </c>
      <c r="L79" s="103" t="s">
        <v>306</v>
      </c>
      <c r="M79" s="144" t="s">
        <v>307</v>
      </c>
      <c r="N79" s="103" t="s">
        <v>308</v>
      </c>
      <c r="O79" s="103" t="s">
        <v>309</v>
      </c>
      <c r="P79" s="103" t="s">
        <v>310</v>
      </c>
      <c r="Q79" s="103" t="s">
        <v>311</v>
      </c>
      <c r="R79" s="103" t="s">
        <v>312</v>
      </c>
      <c r="S79" s="103" t="s">
        <v>313</v>
      </c>
      <c r="T79" s="145" t="s">
        <v>314</v>
      </c>
      <c r="U79" s="144" t="s">
        <v>315</v>
      </c>
      <c r="V79" s="103" t="s">
        <v>316</v>
      </c>
      <c r="W79" s="103" t="s">
        <v>317</v>
      </c>
      <c r="X79" s="103" t="s">
        <v>318</v>
      </c>
      <c r="Y79" s="103" t="s">
        <v>319</v>
      </c>
      <c r="Z79" s="103" t="s">
        <v>320</v>
      </c>
      <c r="AA79" s="103" t="s">
        <v>321</v>
      </c>
      <c r="AB79" s="103" t="s">
        <v>322</v>
      </c>
      <c r="AC79" s="103" t="s">
        <v>323</v>
      </c>
      <c r="AD79" s="103" t="s">
        <v>324</v>
      </c>
      <c r="AE79" s="103" t="s">
        <v>325</v>
      </c>
      <c r="AF79" s="103" t="s">
        <v>326</v>
      </c>
      <c r="AG79" s="103" t="s">
        <v>327</v>
      </c>
      <c r="AH79" s="103" t="s">
        <v>328</v>
      </c>
      <c r="AI79" s="103" t="s">
        <v>329</v>
      </c>
      <c r="AJ79" s="103" t="s">
        <v>330</v>
      </c>
      <c r="AK79" s="103" t="s">
        <v>331</v>
      </c>
      <c r="AL79" s="145" t="s">
        <v>332</v>
      </c>
      <c r="AM79" s="145" t="s">
        <v>333</v>
      </c>
      <c r="AN79" s="145" t="s">
        <v>334</v>
      </c>
      <c r="AO79" s="145" t="s">
        <v>335</v>
      </c>
      <c r="AP79" s="145" t="s">
        <v>336</v>
      </c>
      <c r="AQ79" s="144" t="s">
        <v>337</v>
      </c>
      <c r="AR79" s="144" t="s">
        <v>338</v>
      </c>
      <c r="AS79" s="144" t="s">
        <v>339</v>
      </c>
      <c r="AT79" s="144" t="s">
        <v>340</v>
      </c>
      <c r="AU79" s="144" t="s">
        <v>341</v>
      </c>
    </row>
    <row r="80" spans="1:47" x14ac:dyDescent="0.2">
      <c r="A80" s="77">
        <v>1</v>
      </c>
      <c r="B80" s="78" t="s">
        <v>511</v>
      </c>
      <c r="C80" s="77" t="s">
        <v>250</v>
      </c>
      <c r="D80" s="77"/>
      <c r="E80" s="77">
        <v>489197</v>
      </c>
      <c r="F80" s="77">
        <v>1</v>
      </c>
      <c r="G80" s="77">
        <v>0</v>
      </c>
      <c r="H80" s="77">
        <v>0</v>
      </c>
      <c r="I80" s="77">
        <v>6</v>
      </c>
      <c r="J80" s="77">
        <v>0</v>
      </c>
      <c r="K80" s="77">
        <v>0</v>
      </c>
      <c r="L80" s="77">
        <v>0</v>
      </c>
      <c r="M80" s="77">
        <v>7</v>
      </c>
      <c r="N80" s="77">
        <v>2</v>
      </c>
      <c r="O80" s="77">
        <v>0</v>
      </c>
      <c r="P80" s="77">
        <v>0</v>
      </c>
      <c r="Q80" s="77">
        <v>0</v>
      </c>
      <c r="R80" s="77">
        <v>7</v>
      </c>
      <c r="S80" s="77">
        <v>6</v>
      </c>
      <c r="T80" s="77">
        <v>8.6999999999999994E-2</v>
      </c>
      <c r="U80" s="77">
        <v>1.29</v>
      </c>
      <c r="V80" s="77">
        <v>0</v>
      </c>
      <c r="W80" s="77">
        <v>0</v>
      </c>
      <c r="X80" s="77">
        <v>0</v>
      </c>
      <c r="Y80" s="77">
        <v>0</v>
      </c>
      <c r="Z80" s="77">
        <v>4</v>
      </c>
      <c r="AA80" s="77">
        <v>0</v>
      </c>
      <c r="AB80" s="77">
        <v>0</v>
      </c>
      <c r="AC80" s="77">
        <v>7</v>
      </c>
      <c r="AD80" s="77">
        <v>8</v>
      </c>
      <c r="AE80" s="77">
        <v>0</v>
      </c>
      <c r="AF80" s="77">
        <v>0</v>
      </c>
      <c r="AG80" s="77">
        <v>1</v>
      </c>
      <c r="AH80" s="77">
        <v>0</v>
      </c>
      <c r="AI80" s="77">
        <v>0</v>
      </c>
      <c r="AJ80" s="77">
        <v>30</v>
      </c>
      <c r="AK80" s="77">
        <v>142</v>
      </c>
      <c r="AL80" s="77">
        <v>1</v>
      </c>
      <c r="AM80" s="77">
        <v>0.88</v>
      </c>
      <c r="AN80" s="77">
        <v>0.3</v>
      </c>
      <c r="AO80" s="77">
        <v>8.6999999999999994E-2</v>
      </c>
      <c r="AP80" s="77">
        <v>0.38700000000000001</v>
      </c>
      <c r="AQ80" s="77">
        <v>7.71</v>
      </c>
      <c r="AR80" s="77">
        <v>9</v>
      </c>
      <c r="AS80" s="77">
        <v>2.57</v>
      </c>
      <c r="AT80" s="77">
        <v>0.86</v>
      </c>
      <c r="AU80" s="77">
        <v>20.29</v>
      </c>
    </row>
    <row r="81" spans="1:47" x14ac:dyDescent="0.2">
      <c r="A81" s="77">
        <v>1</v>
      </c>
      <c r="B81" s="78" t="s">
        <v>528</v>
      </c>
      <c r="C81" s="77" t="s">
        <v>250</v>
      </c>
      <c r="D81" s="77"/>
      <c r="E81" s="77">
        <v>435401</v>
      </c>
      <c r="F81" s="77">
        <v>0</v>
      </c>
      <c r="G81" s="77">
        <v>0</v>
      </c>
      <c r="H81" s="77">
        <v>0</v>
      </c>
      <c r="I81" s="77">
        <v>1</v>
      </c>
      <c r="J81" s="77">
        <v>0</v>
      </c>
      <c r="K81" s="77">
        <v>0</v>
      </c>
      <c r="L81" s="77">
        <v>0</v>
      </c>
      <c r="M81" s="77">
        <v>1</v>
      </c>
      <c r="N81" s="77">
        <v>0</v>
      </c>
      <c r="O81" s="77">
        <v>0</v>
      </c>
      <c r="P81" s="77">
        <v>0</v>
      </c>
      <c r="Q81" s="77">
        <v>0</v>
      </c>
      <c r="R81" s="77">
        <v>1</v>
      </c>
      <c r="S81" s="77">
        <v>0</v>
      </c>
      <c r="T81" s="77">
        <v>0</v>
      </c>
      <c r="U81" s="77">
        <v>1</v>
      </c>
      <c r="V81" s="77">
        <v>0</v>
      </c>
      <c r="W81" s="77">
        <v>0</v>
      </c>
      <c r="X81" s="77">
        <v>0</v>
      </c>
      <c r="Y81" s="77">
        <v>0</v>
      </c>
      <c r="Z81" s="77">
        <v>1</v>
      </c>
      <c r="AA81" s="77">
        <v>0</v>
      </c>
      <c r="AB81" s="77">
        <v>0</v>
      </c>
      <c r="AC81" s="77">
        <v>1</v>
      </c>
      <c r="AD81" s="77">
        <v>2</v>
      </c>
      <c r="AE81" s="77">
        <v>0</v>
      </c>
      <c r="AF81" s="77">
        <v>0</v>
      </c>
      <c r="AG81" s="77">
        <v>0</v>
      </c>
      <c r="AH81" s="77">
        <v>0</v>
      </c>
      <c r="AI81" s="77">
        <v>0</v>
      </c>
      <c r="AJ81" s="77">
        <v>4</v>
      </c>
      <c r="AK81" s="77">
        <v>17</v>
      </c>
      <c r="AL81" s="77" t="s">
        <v>342</v>
      </c>
      <c r="AM81" s="77">
        <v>0.5</v>
      </c>
      <c r="AN81" s="77">
        <v>0.25</v>
      </c>
      <c r="AO81" s="77">
        <v>0</v>
      </c>
      <c r="AP81" s="77">
        <v>0.25</v>
      </c>
      <c r="AQ81" s="77">
        <v>0</v>
      </c>
      <c r="AR81" s="77">
        <v>9</v>
      </c>
      <c r="AS81" s="77">
        <v>0</v>
      </c>
      <c r="AT81" s="77">
        <v>0</v>
      </c>
      <c r="AU81" s="77">
        <v>17</v>
      </c>
    </row>
    <row r="82" spans="1:47" x14ac:dyDescent="0.2">
      <c r="A82" s="77">
        <v>3</v>
      </c>
      <c r="B82" s="78" t="s">
        <v>510</v>
      </c>
      <c r="C82" s="77" t="s">
        <v>250</v>
      </c>
      <c r="D82" s="77"/>
      <c r="E82" s="77">
        <v>455009</v>
      </c>
      <c r="F82" s="77">
        <v>4</v>
      </c>
      <c r="G82" s="77">
        <v>2</v>
      </c>
      <c r="H82" s="77">
        <v>1.86</v>
      </c>
      <c r="I82" s="77">
        <v>51</v>
      </c>
      <c r="J82" s="77">
        <v>0</v>
      </c>
      <c r="K82" s="77">
        <v>7</v>
      </c>
      <c r="L82" s="77">
        <v>13</v>
      </c>
      <c r="M82" s="77">
        <v>48.1</v>
      </c>
      <c r="N82" s="77">
        <v>32</v>
      </c>
      <c r="O82" s="77">
        <v>10</v>
      </c>
      <c r="P82" s="77">
        <v>10</v>
      </c>
      <c r="Q82" s="77">
        <v>3</v>
      </c>
      <c r="R82" s="77">
        <v>17</v>
      </c>
      <c r="S82" s="77">
        <v>37</v>
      </c>
      <c r="T82" s="77">
        <v>0.19</v>
      </c>
      <c r="U82" s="77">
        <v>1.01</v>
      </c>
      <c r="V82" s="77">
        <v>0</v>
      </c>
      <c r="W82" s="77">
        <v>0</v>
      </c>
      <c r="X82" s="77">
        <v>1</v>
      </c>
      <c r="Y82" s="77">
        <v>0</v>
      </c>
      <c r="Z82" s="77">
        <v>16</v>
      </c>
      <c r="AA82" s="77">
        <v>21</v>
      </c>
      <c r="AB82" s="77">
        <v>6</v>
      </c>
      <c r="AC82" s="77">
        <v>45</v>
      </c>
      <c r="AD82" s="77">
        <v>57</v>
      </c>
      <c r="AE82" s="77">
        <v>0</v>
      </c>
      <c r="AF82" s="77">
        <v>0</v>
      </c>
      <c r="AG82" s="77">
        <v>3</v>
      </c>
      <c r="AH82" s="77">
        <v>0</v>
      </c>
      <c r="AI82" s="77">
        <v>0</v>
      </c>
      <c r="AJ82" s="77">
        <v>189</v>
      </c>
      <c r="AK82" s="77">
        <v>747</v>
      </c>
      <c r="AL82" s="77">
        <v>0.66700000000000004</v>
      </c>
      <c r="AM82" s="77">
        <v>0.79</v>
      </c>
      <c r="AN82" s="77">
        <v>0.26700000000000002</v>
      </c>
      <c r="AO82" s="77">
        <v>0.29799999999999999</v>
      </c>
      <c r="AP82" s="77">
        <v>0.56499999999999995</v>
      </c>
      <c r="AQ82" s="77">
        <v>6.89</v>
      </c>
      <c r="AR82" s="77">
        <v>3.17</v>
      </c>
      <c r="AS82" s="77">
        <v>5.96</v>
      </c>
      <c r="AT82" s="77">
        <v>2.1800000000000002</v>
      </c>
      <c r="AU82" s="77">
        <v>15.46</v>
      </c>
    </row>
    <row r="83" spans="1:47" x14ac:dyDescent="0.2">
      <c r="A83" s="77">
        <v>4</v>
      </c>
      <c r="B83" s="78" t="s">
        <v>498</v>
      </c>
      <c r="C83" s="77" t="s">
        <v>250</v>
      </c>
      <c r="D83" s="77"/>
      <c r="E83" s="77">
        <v>547973</v>
      </c>
      <c r="F83" s="77">
        <v>0</v>
      </c>
      <c r="G83" s="77">
        <v>3</v>
      </c>
      <c r="H83" s="77">
        <v>2</v>
      </c>
      <c r="I83" s="77">
        <v>54</v>
      </c>
      <c r="J83" s="77">
        <v>0</v>
      </c>
      <c r="K83" s="77">
        <v>36</v>
      </c>
      <c r="L83" s="77">
        <v>38</v>
      </c>
      <c r="M83" s="77">
        <v>54</v>
      </c>
      <c r="N83" s="77">
        <v>21</v>
      </c>
      <c r="O83" s="77">
        <v>12</v>
      </c>
      <c r="P83" s="77">
        <v>12</v>
      </c>
      <c r="Q83" s="77">
        <v>1</v>
      </c>
      <c r="R83" s="77">
        <v>24</v>
      </c>
      <c r="S83" s="77">
        <v>106</v>
      </c>
      <c r="T83" s="77">
        <v>0.121</v>
      </c>
      <c r="U83" s="77">
        <v>0.83</v>
      </c>
      <c r="V83" s="77">
        <v>0</v>
      </c>
      <c r="W83" s="77">
        <v>0</v>
      </c>
      <c r="X83" s="77">
        <v>2</v>
      </c>
      <c r="Y83" s="77">
        <v>0</v>
      </c>
      <c r="Z83" s="77">
        <v>44</v>
      </c>
      <c r="AA83" s="77">
        <v>0</v>
      </c>
      <c r="AB83" s="77">
        <v>2</v>
      </c>
      <c r="AC83" s="77">
        <v>25</v>
      </c>
      <c r="AD83" s="77">
        <v>24</v>
      </c>
      <c r="AE83" s="77">
        <v>4</v>
      </c>
      <c r="AF83" s="77">
        <v>0</v>
      </c>
      <c r="AG83" s="77">
        <v>6</v>
      </c>
      <c r="AH83" s="77">
        <v>4</v>
      </c>
      <c r="AI83" s="77">
        <v>0</v>
      </c>
      <c r="AJ83" s="77">
        <v>202</v>
      </c>
      <c r="AK83" s="77">
        <v>935</v>
      </c>
      <c r="AL83" s="77">
        <v>0</v>
      </c>
      <c r="AM83" s="77">
        <v>1.04</v>
      </c>
      <c r="AN83" s="77">
        <v>0.23400000000000001</v>
      </c>
      <c r="AO83" s="77">
        <v>0.17199999999999999</v>
      </c>
      <c r="AP83" s="77">
        <v>0.40600000000000003</v>
      </c>
      <c r="AQ83" s="77">
        <v>17.670000000000002</v>
      </c>
      <c r="AR83" s="77">
        <v>4</v>
      </c>
      <c r="AS83" s="77">
        <v>3.5</v>
      </c>
      <c r="AT83" s="77">
        <v>4.42</v>
      </c>
      <c r="AU83" s="77">
        <v>17.309999999999999</v>
      </c>
    </row>
    <row r="84" spans="1:47" x14ac:dyDescent="0.2">
      <c r="A84" s="77">
        <v>5</v>
      </c>
      <c r="B84" s="78" t="s">
        <v>500</v>
      </c>
      <c r="C84" s="77" t="s">
        <v>250</v>
      </c>
      <c r="D84" s="77"/>
      <c r="E84" s="77">
        <v>456501</v>
      </c>
      <c r="F84" s="77">
        <v>20</v>
      </c>
      <c r="G84" s="77">
        <v>9</v>
      </c>
      <c r="H84" s="77">
        <v>2.25</v>
      </c>
      <c r="I84" s="77">
        <v>34</v>
      </c>
      <c r="J84" s="77">
        <v>34</v>
      </c>
      <c r="K84" s="77">
        <v>0</v>
      </c>
      <c r="L84" s="77">
        <v>0</v>
      </c>
      <c r="M84" s="77">
        <v>243.2</v>
      </c>
      <c r="N84" s="77">
        <v>169</v>
      </c>
      <c r="O84" s="77">
        <v>69</v>
      </c>
      <c r="P84" s="77">
        <v>61</v>
      </c>
      <c r="Q84" s="77">
        <v>22</v>
      </c>
      <c r="R84" s="77">
        <v>65</v>
      </c>
      <c r="S84" s="77">
        <v>242</v>
      </c>
      <c r="T84" s="77">
        <v>0.19400000000000001</v>
      </c>
      <c r="U84" s="77">
        <v>0.96</v>
      </c>
      <c r="V84" s="77">
        <v>4</v>
      </c>
      <c r="W84" s="77">
        <v>2</v>
      </c>
      <c r="X84" s="77">
        <v>15</v>
      </c>
      <c r="Y84" s="77">
        <v>2</v>
      </c>
      <c r="Z84" s="77">
        <v>0</v>
      </c>
      <c r="AA84" s="77">
        <v>0</v>
      </c>
      <c r="AB84" s="77">
        <v>13</v>
      </c>
      <c r="AC84" s="77">
        <v>249</v>
      </c>
      <c r="AD84" s="77">
        <v>221</v>
      </c>
      <c r="AE84" s="77">
        <v>1</v>
      </c>
      <c r="AF84" s="77">
        <v>1</v>
      </c>
      <c r="AG84" s="77">
        <v>6</v>
      </c>
      <c r="AH84" s="77">
        <v>6</v>
      </c>
      <c r="AI84" s="77">
        <v>4</v>
      </c>
      <c r="AJ84" s="77">
        <v>961</v>
      </c>
      <c r="AK84" s="77">
        <v>3659</v>
      </c>
      <c r="AL84" s="77">
        <v>0.69</v>
      </c>
      <c r="AM84" s="77">
        <v>1.1299999999999999</v>
      </c>
      <c r="AN84" s="77">
        <v>0.26100000000000001</v>
      </c>
      <c r="AO84" s="77">
        <v>0.313</v>
      </c>
      <c r="AP84" s="77">
        <v>0.57399999999999995</v>
      </c>
      <c r="AQ84" s="77">
        <v>8.94</v>
      </c>
      <c r="AR84" s="77">
        <v>2.4</v>
      </c>
      <c r="AS84" s="77">
        <v>6.24</v>
      </c>
      <c r="AT84" s="77">
        <v>3.72</v>
      </c>
      <c r="AU84" s="77">
        <v>15.02</v>
      </c>
    </row>
    <row r="85" spans="1:47" x14ac:dyDescent="0.2">
      <c r="A85" s="77">
        <v>6</v>
      </c>
      <c r="B85" s="78" t="s">
        <v>745</v>
      </c>
      <c r="C85" s="77" t="s">
        <v>250</v>
      </c>
      <c r="D85" s="77"/>
      <c r="E85" s="77">
        <v>518420</v>
      </c>
      <c r="F85" s="77">
        <v>2</v>
      </c>
      <c r="G85" s="77">
        <v>1</v>
      </c>
      <c r="H85" s="77">
        <v>2.95</v>
      </c>
      <c r="I85" s="77">
        <v>5</v>
      </c>
      <c r="J85" s="77">
        <v>4</v>
      </c>
      <c r="K85" s="77">
        <v>0</v>
      </c>
      <c r="L85" s="77">
        <v>0</v>
      </c>
      <c r="M85" s="77">
        <v>18.100000000000001</v>
      </c>
      <c r="N85" s="77">
        <v>14</v>
      </c>
      <c r="O85" s="77">
        <v>6</v>
      </c>
      <c r="P85" s="77">
        <v>6</v>
      </c>
      <c r="Q85" s="77">
        <v>5</v>
      </c>
      <c r="R85" s="77">
        <v>4</v>
      </c>
      <c r="S85" s="77">
        <v>20</v>
      </c>
      <c r="T85" s="77">
        <v>0.20599999999999999</v>
      </c>
      <c r="U85" s="77">
        <v>0.98</v>
      </c>
      <c r="V85" s="77">
        <v>0</v>
      </c>
      <c r="W85" s="77">
        <v>0</v>
      </c>
      <c r="X85" s="77">
        <v>0</v>
      </c>
      <c r="Y85" s="77">
        <v>1</v>
      </c>
      <c r="Z85" s="77">
        <v>1</v>
      </c>
      <c r="AA85" s="77">
        <v>0</v>
      </c>
      <c r="AB85" s="77">
        <v>1</v>
      </c>
      <c r="AC85" s="77">
        <v>14</v>
      </c>
      <c r="AD85" s="77">
        <v>20</v>
      </c>
      <c r="AE85" s="77">
        <v>0</v>
      </c>
      <c r="AF85" s="77">
        <v>0</v>
      </c>
      <c r="AG85" s="77">
        <v>2</v>
      </c>
      <c r="AH85" s="77">
        <v>0</v>
      </c>
      <c r="AI85" s="77">
        <v>0</v>
      </c>
      <c r="AJ85" s="77">
        <v>72</v>
      </c>
      <c r="AK85" s="77">
        <v>310</v>
      </c>
      <c r="AL85" s="77">
        <v>0.66700000000000004</v>
      </c>
      <c r="AM85" s="77">
        <v>0.7</v>
      </c>
      <c r="AN85" s="77">
        <v>0.25</v>
      </c>
      <c r="AO85" s="77">
        <v>0.48499999999999999</v>
      </c>
      <c r="AP85" s="77">
        <v>0.73499999999999999</v>
      </c>
      <c r="AQ85" s="77">
        <v>9.82</v>
      </c>
      <c r="AR85" s="77">
        <v>1.96</v>
      </c>
      <c r="AS85" s="77">
        <v>6.87</v>
      </c>
      <c r="AT85" s="77">
        <v>5</v>
      </c>
      <c r="AU85" s="77">
        <v>16.91</v>
      </c>
    </row>
    <row r="86" spans="1:47" x14ac:dyDescent="0.2">
      <c r="A86" s="77">
        <v>7</v>
      </c>
      <c r="B86" s="78" t="s">
        <v>504</v>
      </c>
      <c r="C86" s="77" t="s">
        <v>250</v>
      </c>
      <c r="D86" s="77"/>
      <c r="E86" s="77">
        <v>502009</v>
      </c>
      <c r="F86" s="77">
        <v>5</v>
      </c>
      <c r="G86" s="77">
        <v>5</v>
      </c>
      <c r="H86" s="77">
        <v>3.25</v>
      </c>
      <c r="I86" s="77">
        <v>16</v>
      </c>
      <c r="J86" s="77">
        <v>16</v>
      </c>
      <c r="K86" s="77">
        <v>0</v>
      </c>
      <c r="L86" s="77">
        <v>0</v>
      </c>
      <c r="M86" s="77">
        <v>102.1</v>
      </c>
      <c r="N86" s="77">
        <v>92</v>
      </c>
      <c r="O86" s="77">
        <v>42</v>
      </c>
      <c r="P86" s="77">
        <v>37</v>
      </c>
      <c r="Q86" s="77">
        <v>9</v>
      </c>
      <c r="R86" s="77">
        <v>26</v>
      </c>
      <c r="S86" s="77">
        <v>74</v>
      </c>
      <c r="T86" s="77">
        <v>0.24</v>
      </c>
      <c r="U86" s="77">
        <v>1.1499999999999999</v>
      </c>
      <c r="V86" s="77">
        <v>0</v>
      </c>
      <c r="W86" s="77">
        <v>0</v>
      </c>
      <c r="X86" s="77">
        <v>2</v>
      </c>
      <c r="Y86" s="77">
        <v>2</v>
      </c>
      <c r="Z86" s="77">
        <v>0</v>
      </c>
      <c r="AA86" s="77">
        <v>0</v>
      </c>
      <c r="AB86" s="77">
        <v>6</v>
      </c>
      <c r="AC86" s="77">
        <v>96</v>
      </c>
      <c r="AD86" s="77">
        <v>130</v>
      </c>
      <c r="AE86" s="77">
        <v>1</v>
      </c>
      <c r="AF86" s="77">
        <v>0</v>
      </c>
      <c r="AG86" s="77">
        <v>7</v>
      </c>
      <c r="AH86" s="77">
        <v>2</v>
      </c>
      <c r="AI86" s="77">
        <v>0</v>
      </c>
      <c r="AJ86" s="77">
        <v>420</v>
      </c>
      <c r="AK86" s="77">
        <v>1533</v>
      </c>
      <c r="AL86" s="77">
        <v>0.5</v>
      </c>
      <c r="AM86" s="77">
        <v>0.74</v>
      </c>
      <c r="AN86" s="77">
        <v>0.29099999999999998</v>
      </c>
      <c r="AO86" s="77">
        <v>0.36</v>
      </c>
      <c r="AP86" s="77">
        <v>0.65200000000000002</v>
      </c>
      <c r="AQ86" s="77">
        <v>6.51</v>
      </c>
      <c r="AR86" s="77">
        <v>2.29</v>
      </c>
      <c r="AS86" s="77">
        <v>8.09</v>
      </c>
      <c r="AT86" s="77">
        <v>2.85</v>
      </c>
      <c r="AU86" s="77">
        <v>14.98</v>
      </c>
    </row>
    <row r="87" spans="1:47" x14ac:dyDescent="0.2">
      <c r="A87" s="77">
        <v>8</v>
      </c>
      <c r="B87" s="78" t="s">
        <v>1112</v>
      </c>
      <c r="C87" s="77" t="s">
        <v>250</v>
      </c>
      <c r="D87" s="77"/>
      <c r="E87" s="77">
        <v>471822</v>
      </c>
      <c r="F87" s="77">
        <v>0</v>
      </c>
      <c r="G87" s="77">
        <v>1</v>
      </c>
      <c r="H87" s="77">
        <v>3.38</v>
      </c>
      <c r="I87" s="77">
        <v>36</v>
      </c>
      <c r="J87" s="77">
        <v>0</v>
      </c>
      <c r="K87" s="77">
        <v>0</v>
      </c>
      <c r="L87" s="77">
        <v>1</v>
      </c>
      <c r="M87" s="77">
        <v>34.200000000000003</v>
      </c>
      <c r="N87" s="77">
        <v>29</v>
      </c>
      <c r="O87" s="77">
        <v>13</v>
      </c>
      <c r="P87" s="77">
        <v>13</v>
      </c>
      <c r="Q87" s="77">
        <v>3</v>
      </c>
      <c r="R87" s="77">
        <v>14</v>
      </c>
      <c r="S87" s="77">
        <v>37</v>
      </c>
      <c r="T87" s="77">
        <v>0.23</v>
      </c>
      <c r="U87" s="77">
        <v>1.24</v>
      </c>
      <c r="V87" s="77">
        <v>0</v>
      </c>
      <c r="W87" s="77">
        <v>0</v>
      </c>
      <c r="X87" s="77">
        <v>0</v>
      </c>
      <c r="Y87" s="77">
        <v>4</v>
      </c>
      <c r="Z87" s="77">
        <v>12</v>
      </c>
      <c r="AA87" s="77">
        <v>8</v>
      </c>
      <c r="AB87" s="77">
        <v>3</v>
      </c>
      <c r="AC87" s="77">
        <v>30</v>
      </c>
      <c r="AD87" s="77">
        <v>32</v>
      </c>
      <c r="AE87" s="77">
        <v>1</v>
      </c>
      <c r="AF87" s="77">
        <v>0</v>
      </c>
      <c r="AG87" s="77">
        <v>1</v>
      </c>
      <c r="AH87" s="77">
        <v>0</v>
      </c>
      <c r="AI87" s="77">
        <v>0</v>
      </c>
      <c r="AJ87" s="77">
        <v>142</v>
      </c>
      <c r="AK87" s="77">
        <v>585</v>
      </c>
      <c r="AL87" s="77">
        <v>0</v>
      </c>
      <c r="AM87" s="77">
        <v>0.94</v>
      </c>
      <c r="AN87" s="77">
        <v>0.30299999999999999</v>
      </c>
      <c r="AO87" s="77">
        <v>0.36499999999999999</v>
      </c>
      <c r="AP87" s="77">
        <v>0.66800000000000004</v>
      </c>
      <c r="AQ87" s="77">
        <v>9.61</v>
      </c>
      <c r="AR87" s="77">
        <v>3.63</v>
      </c>
      <c r="AS87" s="77">
        <v>7.53</v>
      </c>
      <c r="AT87" s="77">
        <v>2.64</v>
      </c>
      <c r="AU87" s="77">
        <v>16.88</v>
      </c>
    </row>
    <row r="88" spans="1:47" x14ac:dyDescent="0.2">
      <c r="A88" s="77">
        <v>9</v>
      </c>
      <c r="B88" s="78" t="s">
        <v>502</v>
      </c>
      <c r="C88" s="77" t="s">
        <v>250</v>
      </c>
      <c r="D88" s="77"/>
      <c r="E88" s="77">
        <v>430580</v>
      </c>
      <c r="F88" s="77">
        <v>15</v>
      </c>
      <c r="G88" s="77">
        <v>10</v>
      </c>
      <c r="H88" s="77">
        <v>3.44</v>
      </c>
      <c r="I88" s="77">
        <v>32</v>
      </c>
      <c r="J88" s="77">
        <v>32</v>
      </c>
      <c r="K88" s="77">
        <v>0</v>
      </c>
      <c r="L88" s="77">
        <v>0</v>
      </c>
      <c r="M88" s="77">
        <v>196.1</v>
      </c>
      <c r="N88" s="77">
        <v>181</v>
      </c>
      <c r="O88" s="77">
        <v>80</v>
      </c>
      <c r="P88" s="77">
        <v>75</v>
      </c>
      <c r="Q88" s="77">
        <v>22</v>
      </c>
      <c r="R88" s="77">
        <v>56</v>
      </c>
      <c r="S88" s="77">
        <v>127</v>
      </c>
      <c r="T88" s="77">
        <v>0.245</v>
      </c>
      <c r="U88" s="77">
        <v>1.21</v>
      </c>
      <c r="V88" s="77">
        <v>0</v>
      </c>
      <c r="W88" s="77">
        <v>0</v>
      </c>
      <c r="X88" s="77">
        <v>12</v>
      </c>
      <c r="Y88" s="77">
        <v>7</v>
      </c>
      <c r="Z88" s="77">
        <v>0</v>
      </c>
      <c r="AA88" s="77">
        <v>0</v>
      </c>
      <c r="AB88" s="77">
        <v>13</v>
      </c>
      <c r="AC88" s="77">
        <v>255</v>
      </c>
      <c r="AD88" s="77">
        <v>187</v>
      </c>
      <c r="AE88" s="77">
        <v>3</v>
      </c>
      <c r="AF88" s="77">
        <v>0</v>
      </c>
      <c r="AG88" s="77">
        <v>15</v>
      </c>
      <c r="AH88" s="77">
        <v>8</v>
      </c>
      <c r="AI88" s="77">
        <v>1</v>
      </c>
      <c r="AJ88" s="77">
        <v>818</v>
      </c>
      <c r="AK88" s="77">
        <v>3014</v>
      </c>
      <c r="AL88" s="77">
        <v>0.6</v>
      </c>
      <c r="AM88" s="77">
        <v>1.36</v>
      </c>
      <c r="AN88" s="77">
        <v>0.307</v>
      </c>
      <c r="AO88" s="77">
        <v>0.38300000000000001</v>
      </c>
      <c r="AP88" s="77">
        <v>0.69</v>
      </c>
      <c r="AQ88" s="77">
        <v>5.82</v>
      </c>
      <c r="AR88" s="77">
        <v>2.57</v>
      </c>
      <c r="AS88" s="77">
        <v>8.3000000000000007</v>
      </c>
      <c r="AT88" s="77">
        <v>2.27</v>
      </c>
      <c r="AU88" s="77">
        <v>15.35</v>
      </c>
    </row>
    <row r="89" spans="1:47" x14ac:dyDescent="0.2">
      <c r="A89" s="77">
        <v>10</v>
      </c>
      <c r="B89" s="78" t="s">
        <v>506</v>
      </c>
      <c r="C89" s="77" t="s">
        <v>250</v>
      </c>
      <c r="D89" s="77"/>
      <c r="E89" s="77">
        <v>502190</v>
      </c>
      <c r="F89" s="77">
        <v>11</v>
      </c>
      <c r="G89" s="77">
        <v>13</v>
      </c>
      <c r="H89" s="77">
        <v>3.7</v>
      </c>
      <c r="I89" s="77">
        <v>33</v>
      </c>
      <c r="J89" s="77">
        <v>33</v>
      </c>
      <c r="K89" s="77">
        <v>0</v>
      </c>
      <c r="L89" s="77">
        <v>0</v>
      </c>
      <c r="M89" s="77">
        <v>214.1</v>
      </c>
      <c r="N89" s="77">
        <v>217</v>
      </c>
      <c r="O89" s="77">
        <v>93</v>
      </c>
      <c r="P89" s="77">
        <v>88</v>
      </c>
      <c r="Q89" s="77">
        <v>23</v>
      </c>
      <c r="R89" s="77">
        <v>50</v>
      </c>
      <c r="S89" s="77">
        <v>164</v>
      </c>
      <c r="T89" s="77">
        <v>0.26300000000000001</v>
      </c>
      <c r="U89" s="77">
        <v>1.25</v>
      </c>
      <c r="V89" s="77">
        <v>0</v>
      </c>
      <c r="W89" s="77">
        <v>0</v>
      </c>
      <c r="X89" s="77">
        <v>13</v>
      </c>
      <c r="Y89" s="77">
        <v>3</v>
      </c>
      <c r="Z89" s="77">
        <v>0</v>
      </c>
      <c r="AA89" s="77">
        <v>0</v>
      </c>
      <c r="AB89" s="77">
        <v>20</v>
      </c>
      <c r="AC89" s="77">
        <v>277</v>
      </c>
      <c r="AD89" s="77">
        <v>181</v>
      </c>
      <c r="AE89" s="77">
        <v>4</v>
      </c>
      <c r="AF89" s="77">
        <v>0</v>
      </c>
      <c r="AG89" s="77">
        <v>12</v>
      </c>
      <c r="AH89" s="77">
        <v>4</v>
      </c>
      <c r="AI89" s="77">
        <v>2</v>
      </c>
      <c r="AJ89" s="77">
        <v>902</v>
      </c>
      <c r="AK89" s="77">
        <v>3215</v>
      </c>
      <c r="AL89" s="77">
        <v>0.45800000000000002</v>
      </c>
      <c r="AM89" s="77">
        <v>1.53</v>
      </c>
      <c r="AN89" s="77">
        <v>0.313</v>
      </c>
      <c r="AO89" s="77">
        <v>0.41699999999999998</v>
      </c>
      <c r="AP89" s="77">
        <v>0.73</v>
      </c>
      <c r="AQ89" s="77">
        <v>6.89</v>
      </c>
      <c r="AR89" s="77">
        <v>2.1</v>
      </c>
      <c r="AS89" s="77">
        <v>9.11</v>
      </c>
      <c r="AT89" s="77">
        <v>3.28</v>
      </c>
      <c r="AU89" s="77">
        <v>15</v>
      </c>
    </row>
    <row r="90" spans="1:47" x14ac:dyDescent="0.2">
      <c r="A90" s="77">
        <v>11</v>
      </c>
      <c r="B90" s="78" t="s">
        <v>507</v>
      </c>
      <c r="C90" s="77" t="s">
        <v>250</v>
      </c>
      <c r="D90" s="77"/>
      <c r="E90" s="77">
        <v>456701</v>
      </c>
      <c r="F90" s="77">
        <v>9</v>
      </c>
      <c r="G90" s="77">
        <v>5</v>
      </c>
      <c r="H90" s="77">
        <v>3.71</v>
      </c>
      <c r="I90" s="77">
        <v>23</v>
      </c>
      <c r="J90" s="77">
        <v>23</v>
      </c>
      <c r="K90" s="77">
        <v>0</v>
      </c>
      <c r="L90" s="77">
        <v>0</v>
      </c>
      <c r="M90" s="77">
        <v>145.19999999999999</v>
      </c>
      <c r="N90" s="77">
        <v>134</v>
      </c>
      <c r="O90" s="77">
        <v>60</v>
      </c>
      <c r="P90" s="77">
        <v>60</v>
      </c>
      <c r="Q90" s="77">
        <v>16</v>
      </c>
      <c r="R90" s="77">
        <v>45</v>
      </c>
      <c r="S90" s="77">
        <v>124</v>
      </c>
      <c r="T90" s="77">
        <v>0.247</v>
      </c>
      <c r="U90" s="77">
        <v>1.23</v>
      </c>
      <c r="V90" s="77">
        <v>1</v>
      </c>
      <c r="W90" s="77">
        <v>1</v>
      </c>
      <c r="X90" s="77">
        <v>7</v>
      </c>
      <c r="Y90" s="77">
        <v>1</v>
      </c>
      <c r="Z90" s="77">
        <v>0</v>
      </c>
      <c r="AA90" s="77">
        <v>0</v>
      </c>
      <c r="AB90" s="77">
        <v>12</v>
      </c>
      <c r="AC90" s="77">
        <v>172</v>
      </c>
      <c r="AD90" s="77">
        <v>122</v>
      </c>
      <c r="AE90" s="77">
        <v>5</v>
      </c>
      <c r="AF90" s="77">
        <v>1</v>
      </c>
      <c r="AG90" s="77">
        <v>4</v>
      </c>
      <c r="AH90" s="77">
        <v>4</v>
      </c>
      <c r="AI90" s="77">
        <v>1</v>
      </c>
      <c r="AJ90" s="77">
        <v>604</v>
      </c>
      <c r="AK90" s="77">
        <v>2278</v>
      </c>
      <c r="AL90" s="77">
        <v>0.64300000000000002</v>
      </c>
      <c r="AM90" s="77">
        <v>1.41</v>
      </c>
      <c r="AN90" s="77">
        <v>0.311</v>
      </c>
      <c r="AO90" s="77">
        <v>0.39200000000000002</v>
      </c>
      <c r="AP90" s="77">
        <v>0.70299999999999996</v>
      </c>
      <c r="AQ90" s="77">
        <v>7.66</v>
      </c>
      <c r="AR90" s="77">
        <v>2.78</v>
      </c>
      <c r="AS90" s="77">
        <v>8.2799999999999994</v>
      </c>
      <c r="AT90" s="77">
        <v>2.76</v>
      </c>
      <c r="AU90" s="77">
        <v>15.64</v>
      </c>
    </row>
    <row r="91" spans="1:47" x14ac:dyDescent="0.2">
      <c r="A91" s="77">
        <v>12</v>
      </c>
      <c r="B91" s="78" t="s">
        <v>499</v>
      </c>
      <c r="C91" s="77" t="s">
        <v>250</v>
      </c>
      <c r="D91" s="77"/>
      <c r="E91" s="77">
        <v>459967</v>
      </c>
      <c r="F91" s="77">
        <v>1</v>
      </c>
      <c r="G91" s="77">
        <v>4</v>
      </c>
      <c r="H91" s="77">
        <v>3.81</v>
      </c>
      <c r="I91" s="77">
        <v>62</v>
      </c>
      <c r="J91" s="77">
        <v>0</v>
      </c>
      <c r="K91" s="77">
        <v>0</v>
      </c>
      <c r="L91" s="77">
        <v>1</v>
      </c>
      <c r="M91" s="77">
        <v>56.2</v>
      </c>
      <c r="N91" s="77">
        <v>62</v>
      </c>
      <c r="O91" s="77">
        <v>27</v>
      </c>
      <c r="P91" s="77">
        <v>24</v>
      </c>
      <c r="Q91" s="77">
        <v>6</v>
      </c>
      <c r="R91" s="77">
        <v>24</v>
      </c>
      <c r="S91" s="77">
        <v>48</v>
      </c>
      <c r="T91" s="77">
        <v>0.28299999999999997</v>
      </c>
      <c r="U91" s="77">
        <v>1.52</v>
      </c>
      <c r="V91" s="77">
        <v>0</v>
      </c>
      <c r="W91" s="77">
        <v>0</v>
      </c>
      <c r="X91" s="77">
        <v>3</v>
      </c>
      <c r="Y91" s="77">
        <v>1</v>
      </c>
      <c r="Z91" s="77">
        <v>16</v>
      </c>
      <c r="AA91" s="77">
        <v>17</v>
      </c>
      <c r="AB91" s="77">
        <v>6</v>
      </c>
      <c r="AC91" s="77">
        <v>60</v>
      </c>
      <c r="AD91" s="77">
        <v>54</v>
      </c>
      <c r="AE91" s="77">
        <v>5</v>
      </c>
      <c r="AF91" s="77">
        <v>0</v>
      </c>
      <c r="AG91" s="77">
        <v>6</v>
      </c>
      <c r="AH91" s="77">
        <v>2</v>
      </c>
      <c r="AI91" s="77">
        <v>0</v>
      </c>
      <c r="AJ91" s="77">
        <v>251</v>
      </c>
      <c r="AK91" s="77">
        <v>973</v>
      </c>
      <c r="AL91" s="77">
        <v>0.2</v>
      </c>
      <c r="AM91" s="77">
        <v>1.1100000000000001</v>
      </c>
      <c r="AN91" s="77">
        <v>0.35699999999999998</v>
      </c>
      <c r="AO91" s="77">
        <v>0.42899999999999999</v>
      </c>
      <c r="AP91" s="77">
        <v>0.78700000000000003</v>
      </c>
      <c r="AQ91" s="77">
        <v>7.62</v>
      </c>
      <c r="AR91" s="77">
        <v>3.81</v>
      </c>
      <c r="AS91" s="77">
        <v>9.85</v>
      </c>
      <c r="AT91" s="77">
        <v>2</v>
      </c>
      <c r="AU91" s="77">
        <v>17.170000000000002</v>
      </c>
    </row>
    <row r="92" spans="1:47" x14ac:dyDescent="0.2">
      <c r="A92" s="77">
        <v>13</v>
      </c>
      <c r="B92" s="78" t="s">
        <v>512</v>
      </c>
      <c r="C92" s="77" t="s">
        <v>250</v>
      </c>
      <c r="D92" s="77"/>
      <c r="E92" s="77">
        <v>543881</v>
      </c>
      <c r="F92" s="77">
        <v>0</v>
      </c>
      <c r="G92" s="77">
        <v>2</v>
      </c>
      <c r="H92" s="77">
        <v>4.3</v>
      </c>
      <c r="I92" s="77">
        <v>12</v>
      </c>
      <c r="J92" s="77">
        <v>0</v>
      </c>
      <c r="K92" s="77">
        <v>0</v>
      </c>
      <c r="L92" s="77">
        <v>0</v>
      </c>
      <c r="M92" s="77">
        <v>14.2</v>
      </c>
      <c r="N92" s="77">
        <v>11</v>
      </c>
      <c r="O92" s="77">
        <v>7</v>
      </c>
      <c r="P92" s="77">
        <v>7</v>
      </c>
      <c r="Q92" s="77">
        <v>1</v>
      </c>
      <c r="R92" s="77">
        <v>7</v>
      </c>
      <c r="S92" s="77">
        <v>12</v>
      </c>
      <c r="T92" s="77">
        <v>0.20799999999999999</v>
      </c>
      <c r="U92" s="77">
        <v>1.23</v>
      </c>
      <c r="V92" s="77">
        <v>0</v>
      </c>
      <c r="W92" s="77">
        <v>0</v>
      </c>
      <c r="X92" s="77">
        <v>1</v>
      </c>
      <c r="Y92" s="77">
        <v>1</v>
      </c>
      <c r="Z92" s="77">
        <v>1</v>
      </c>
      <c r="AA92" s="77">
        <v>0</v>
      </c>
      <c r="AB92" s="77">
        <v>0</v>
      </c>
      <c r="AC92" s="77">
        <v>12</v>
      </c>
      <c r="AD92" s="77">
        <v>19</v>
      </c>
      <c r="AE92" s="77">
        <v>1</v>
      </c>
      <c r="AF92" s="77">
        <v>0</v>
      </c>
      <c r="AG92" s="77">
        <v>0</v>
      </c>
      <c r="AH92" s="77">
        <v>1</v>
      </c>
      <c r="AI92" s="77">
        <v>0</v>
      </c>
      <c r="AJ92" s="77">
        <v>62</v>
      </c>
      <c r="AK92" s="77">
        <v>217</v>
      </c>
      <c r="AL92" s="77">
        <v>0</v>
      </c>
      <c r="AM92" s="77">
        <v>0.63</v>
      </c>
      <c r="AN92" s="77">
        <v>0.30599999999999999</v>
      </c>
      <c r="AO92" s="77">
        <v>0.32100000000000001</v>
      </c>
      <c r="AP92" s="77">
        <v>0.627</v>
      </c>
      <c r="AQ92" s="77">
        <v>7.36</v>
      </c>
      <c r="AR92" s="77">
        <v>4.3</v>
      </c>
      <c r="AS92" s="77">
        <v>6.75</v>
      </c>
      <c r="AT92" s="77">
        <v>1.71</v>
      </c>
      <c r="AU92" s="77">
        <v>14.8</v>
      </c>
    </row>
    <row r="93" spans="1:47" x14ac:dyDescent="0.2">
      <c r="A93" s="77">
        <v>14</v>
      </c>
      <c r="B93" s="78" t="s">
        <v>1113</v>
      </c>
      <c r="C93" s="77" t="s">
        <v>250</v>
      </c>
      <c r="D93" s="77"/>
      <c r="E93" s="77">
        <v>542289</v>
      </c>
      <c r="F93" s="77">
        <v>0</v>
      </c>
      <c r="G93" s="77">
        <v>2</v>
      </c>
      <c r="H93" s="77">
        <v>4.34</v>
      </c>
      <c r="I93" s="77">
        <v>5</v>
      </c>
      <c r="J93" s="77">
        <v>3</v>
      </c>
      <c r="K93" s="77">
        <v>0</v>
      </c>
      <c r="L93" s="77">
        <v>0</v>
      </c>
      <c r="M93" s="77">
        <v>18.2</v>
      </c>
      <c r="N93" s="77">
        <v>13</v>
      </c>
      <c r="O93" s="77">
        <v>9</v>
      </c>
      <c r="P93" s="77">
        <v>9</v>
      </c>
      <c r="Q93" s="77">
        <v>2</v>
      </c>
      <c r="R93" s="77">
        <v>10</v>
      </c>
      <c r="S93" s="77">
        <v>15</v>
      </c>
      <c r="T93" s="77">
        <v>0.188</v>
      </c>
      <c r="U93" s="77">
        <v>1.23</v>
      </c>
      <c r="V93" s="77">
        <v>0</v>
      </c>
      <c r="W93" s="77">
        <v>0</v>
      </c>
      <c r="X93" s="77">
        <v>1</v>
      </c>
      <c r="Y93" s="77">
        <v>0</v>
      </c>
      <c r="Z93" s="77">
        <v>1</v>
      </c>
      <c r="AA93" s="77">
        <v>0</v>
      </c>
      <c r="AB93" s="77">
        <v>0</v>
      </c>
      <c r="AC93" s="77">
        <v>16</v>
      </c>
      <c r="AD93" s="77">
        <v>25</v>
      </c>
      <c r="AE93" s="77">
        <v>6</v>
      </c>
      <c r="AF93" s="77">
        <v>0</v>
      </c>
      <c r="AG93" s="77">
        <v>0</v>
      </c>
      <c r="AH93" s="77">
        <v>1</v>
      </c>
      <c r="AI93" s="77">
        <v>0</v>
      </c>
      <c r="AJ93" s="77">
        <v>80</v>
      </c>
      <c r="AK93" s="77">
        <v>317</v>
      </c>
      <c r="AL93" s="77">
        <v>0</v>
      </c>
      <c r="AM93" s="77">
        <v>0.64</v>
      </c>
      <c r="AN93" s="77">
        <v>0.3</v>
      </c>
      <c r="AO93" s="77">
        <v>0.31900000000000001</v>
      </c>
      <c r="AP93" s="77">
        <v>0.61899999999999999</v>
      </c>
      <c r="AQ93" s="77">
        <v>7.23</v>
      </c>
      <c r="AR93" s="77">
        <v>4.82</v>
      </c>
      <c r="AS93" s="77">
        <v>6.27</v>
      </c>
      <c r="AT93" s="77">
        <v>1.5</v>
      </c>
      <c r="AU93" s="77">
        <v>16.98</v>
      </c>
    </row>
    <row r="94" spans="1:47" x14ac:dyDescent="0.2">
      <c r="A94" s="77">
        <v>15</v>
      </c>
      <c r="B94" s="78" t="s">
        <v>503</v>
      </c>
      <c r="C94" s="77" t="s">
        <v>250</v>
      </c>
      <c r="D94" s="77"/>
      <c r="E94" s="77">
        <v>571561</v>
      </c>
      <c r="F94" s="77">
        <v>2</v>
      </c>
      <c r="G94" s="77">
        <v>8</v>
      </c>
      <c r="H94" s="77">
        <v>4.55</v>
      </c>
      <c r="I94" s="77">
        <v>13</v>
      </c>
      <c r="J94" s="77">
        <v>11</v>
      </c>
      <c r="K94" s="77">
        <v>0</v>
      </c>
      <c r="L94" s="77">
        <v>0</v>
      </c>
      <c r="M94" s="77">
        <v>63.1</v>
      </c>
      <c r="N94" s="77">
        <v>62</v>
      </c>
      <c r="O94" s="77">
        <v>33</v>
      </c>
      <c r="P94" s="77">
        <v>32</v>
      </c>
      <c r="Q94" s="77">
        <v>12</v>
      </c>
      <c r="R94" s="77">
        <v>35</v>
      </c>
      <c r="S94" s="77">
        <v>61</v>
      </c>
      <c r="T94" s="77">
        <v>0.25800000000000001</v>
      </c>
      <c r="U94" s="77">
        <v>1.53</v>
      </c>
      <c r="V94" s="77">
        <v>0</v>
      </c>
      <c r="W94" s="77">
        <v>0</v>
      </c>
      <c r="X94" s="77">
        <v>1</v>
      </c>
      <c r="Y94" s="77">
        <v>2</v>
      </c>
      <c r="Z94" s="77">
        <v>2</v>
      </c>
      <c r="AA94" s="77">
        <v>0</v>
      </c>
      <c r="AB94" s="77">
        <v>7</v>
      </c>
      <c r="AC94" s="77">
        <v>48</v>
      </c>
      <c r="AD94" s="77">
        <v>73</v>
      </c>
      <c r="AE94" s="77">
        <v>1</v>
      </c>
      <c r="AF94" s="77">
        <v>2</v>
      </c>
      <c r="AG94" s="77">
        <v>2</v>
      </c>
      <c r="AH94" s="77">
        <v>1</v>
      </c>
      <c r="AI94" s="77">
        <v>2</v>
      </c>
      <c r="AJ94" s="77">
        <v>280</v>
      </c>
      <c r="AK94" s="77">
        <v>1112</v>
      </c>
      <c r="AL94" s="77">
        <v>0.2</v>
      </c>
      <c r="AM94" s="77">
        <v>0.66</v>
      </c>
      <c r="AN94" s="77">
        <v>0.35299999999999998</v>
      </c>
      <c r="AO94" s="77">
        <v>0.45800000000000002</v>
      </c>
      <c r="AP94" s="77">
        <v>0.81100000000000005</v>
      </c>
      <c r="AQ94" s="77">
        <v>8.67</v>
      </c>
      <c r="AR94" s="77">
        <v>4.97</v>
      </c>
      <c r="AS94" s="77">
        <v>8.81</v>
      </c>
      <c r="AT94" s="77">
        <v>1.74</v>
      </c>
      <c r="AU94" s="77">
        <v>17.559999999999999</v>
      </c>
    </row>
    <row r="95" spans="1:47" x14ac:dyDescent="0.2">
      <c r="A95" s="77">
        <v>16</v>
      </c>
      <c r="B95" s="78" t="s">
        <v>505</v>
      </c>
      <c r="C95" s="77" t="s">
        <v>250</v>
      </c>
      <c r="D95" s="77"/>
      <c r="E95" s="77">
        <v>448159</v>
      </c>
      <c r="F95" s="77">
        <v>0</v>
      </c>
      <c r="G95" s="77">
        <v>3</v>
      </c>
      <c r="H95" s="77">
        <v>4.66</v>
      </c>
      <c r="I95" s="77">
        <v>53</v>
      </c>
      <c r="J95" s="77">
        <v>0</v>
      </c>
      <c r="K95" s="77">
        <v>1</v>
      </c>
      <c r="L95" s="77">
        <v>2</v>
      </c>
      <c r="M95" s="77">
        <v>36.200000000000003</v>
      </c>
      <c r="N95" s="77">
        <v>39</v>
      </c>
      <c r="O95" s="77">
        <v>20</v>
      </c>
      <c r="P95" s="77">
        <v>19</v>
      </c>
      <c r="Q95" s="77">
        <v>4</v>
      </c>
      <c r="R95" s="77">
        <v>18</v>
      </c>
      <c r="S95" s="77">
        <v>34</v>
      </c>
      <c r="T95" s="77">
        <v>0.27700000000000002</v>
      </c>
      <c r="U95" s="77">
        <v>1.55</v>
      </c>
      <c r="V95" s="77">
        <v>0</v>
      </c>
      <c r="W95" s="77">
        <v>0</v>
      </c>
      <c r="X95" s="77">
        <v>1</v>
      </c>
      <c r="Y95" s="77">
        <v>1</v>
      </c>
      <c r="Z95" s="77">
        <v>8</v>
      </c>
      <c r="AA95" s="77">
        <v>16</v>
      </c>
      <c r="AB95" s="77">
        <v>2</v>
      </c>
      <c r="AC95" s="77">
        <v>44</v>
      </c>
      <c r="AD95" s="77">
        <v>28</v>
      </c>
      <c r="AE95" s="77">
        <v>2</v>
      </c>
      <c r="AF95" s="77">
        <v>0</v>
      </c>
      <c r="AG95" s="77">
        <v>1</v>
      </c>
      <c r="AH95" s="77">
        <v>2</v>
      </c>
      <c r="AI95" s="77">
        <v>0</v>
      </c>
      <c r="AJ95" s="77">
        <v>164</v>
      </c>
      <c r="AK95" s="77">
        <v>629</v>
      </c>
      <c r="AL95" s="77">
        <v>0</v>
      </c>
      <c r="AM95" s="77">
        <v>1.57</v>
      </c>
      <c r="AN95" s="77">
        <v>0.36299999999999999</v>
      </c>
      <c r="AO95" s="77">
        <v>0.41799999999999998</v>
      </c>
      <c r="AP95" s="77">
        <v>0.78100000000000003</v>
      </c>
      <c r="AQ95" s="77">
        <v>8.35</v>
      </c>
      <c r="AR95" s="77">
        <v>4.42</v>
      </c>
      <c r="AS95" s="77">
        <v>9.57</v>
      </c>
      <c r="AT95" s="77">
        <v>1.89</v>
      </c>
      <c r="AU95" s="77">
        <v>17.149999999999999</v>
      </c>
    </row>
    <row r="96" spans="1:47" x14ac:dyDescent="0.2">
      <c r="A96" s="77">
        <v>17</v>
      </c>
      <c r="B96" s="78" t="s">
        <v>456</v>
      </c>
      <c r="C96" s="77" t="s">
        <v>250</v>
      </c>
      <c r="D96" s="77"/>
      <c r="E96" s="77">
        <v>571787</v>
      </c>
      <c r="F96" s="77">
        <v>2</v>
      </c>
      <c r="G96" s="77">
        <v>2</v>
      </c>
      <c r="H96" s="77">
        <v>4.8</v>
      </c>
      <c r="I96" s="77">
        <v>7</v>
      </c>
      <c r="J96" s="77">
        <v>5</v>
      </c>
      <c r="K96" s="77">
        <v>0</v>
      </c>
      <c r="L96" s="77">
        <v>0</v>
      </c>
      <c r="M96" s="77">
        <v>30</v>
      </c>
      <c r="N96" s="77">
        <v>27</v>
      </c>
      <c r="O96" s="77">
        <v>16</v>
      </c>
      <c r="P96" s="77">
        <v>16</v>
      </c>
      <c r="Q96" s="77">
        <v>8</v>
      </c>
      <c r="R96" s="77">
        <v>16</v>
      </c>
      <c r="S96" s="77">
        <v>18</v>
      </c>
      <c r="T96" s="77">
        <v>0.24299999999999999</v>
      </c>
      <c r="U96" s="77">
        <v>1.43</v>
      </c>
      <c r="V96" s="77">
        <v>0</v>
      </c>
      <c r="W96" s="77">
        <v>0</v>
      </c>
      <c r="X96" s="77">
        <v>6</v>
      </c>
      <c r="Y96" s="77">
        <v>1</v>
      </c>
      <c r="Z96" s="77">
        <v>1</v>
      </c>
      <c r="AA96" s="77">
        <v>0</v>
      </c>
      <c r="AB96" s="77">
        <v>2</v>
      </c>
      <c r="AC96" s="77">
        <v>31</v>
      </c>
      <c r="AD96" s="77">
        <v>39</v>
      </c>
      <c r="AE96" s="77">
        <v>2</v>
      </c>
      <c r="AF96" s="77">
        <v>0</v>
      </c>
      <c r="AG96" s="77">
        <v>1</v>
      </c>
      <c r="AH96" s="77">
        <v>1</v>
      </c>
      <c r="AI96" s="77">
        <v>0</v>
      </c>
      <c r="AJ96" s="77">
        <v>137</v>
      </c>
      <c r="AK96" s="77">
        <v>516</v>
      </c>
      <c r="AL96" s="77">
        <v>0.5</v>
      </c>
      <c r="AM96" s="77">
        <v>0.79</v>
      </c>
      <c r="AN96" s="77">
        <v>0.36299999999999999</v>
      </c>
      <c r="AO96" s="77">
        <v>0.48599999999999999</v>
      </c>
      <c r="AP96" s="77">
        <v>0.84899999999999998</v>
      </c>
      <c r="AQ96" s="77">
        <v>5.4</v>
      </c>
      <c r="AR96" s="77">
        <v>4.8</v>
      </c>
      <c r="AS96" s="77">
        <v>8.1</v>
      </c>
      <c r="AT96" s="77">
        <v>1.1299999999999999</v>
      </c>
      <c r="AU96" s="77">
        <v>17.2</v>
      </c>
    </row>
    <row r="97" spans="1:47" x14ac:dyDescent="0.2">
      <c r="A97" s="77">
        <v>18</v>
      </c>
      <c r="B97" s="78" t="s">
        <v>501</v>
      </c>
      <c r="C97" s="77" t="s">
        <v>250</v>
      </c>
      <c r="D97" s="77"/>
      <c r="E97" s="77">
        <v>543331</v>
      </c>
      <c r="F97" s="77">
        <v>1</v>
      </c>
      <c r="G97" s="77">
        <v>10</v>
      </c>
      <c r="H97" s="77">
        <v>4.88</v>
      </c>
      <c r="I97" s="77">
        <v>54</v>
      </c>
      <c r="J97" s="77">
        <v>0</v>
      </c>
      <c r="K97" s="77">
        <v>0</v>
      </c>
      <c r="L97" s="77">
        <v>4</v>
      </c>
      <c r="M97" s="77">
        <v>62.2</v>
      </c>
      <c r="N97" s="77">
        <v>56</v>
      </c>
      <c r="O97" s="77">
        <v>36</v>
      </c>
      <c r="P97" s="77">
        <v>34</v>
      </c>
      <c r="Q97" s="77">
        <v>13</v>
      </c>
      <c r="R97" s="77">
        <v>31</v>
      </c>
      <c r="S97" s="77">
        <v>75</v>
      </c>
      <c r="T97" s="77">
        <v>0.23599999999999999</v>
      </c>
      <c r="U97" s="77">
        <v>1.39</v>
      </c>
      <c r="V97" s="77">
        <v>0</v>
      </c>
      <c r="W97" s="77">
        <v>0</v>
      </c>
      <c r="X97" s="77">
        <v>1</v>
      </c>
      <c r="Y97" s="77">
        <v>3</v>
      </c>
      <c r="Z97" s="77">
        <v>22</v>
      </c>
      <c r="AA97" s="77">
        <v>1</v>
      </c>
      <c r="AB97" s="77">
        <v>3</v>
      </c>
      <c r="AC97" s="77">
        <v>33</v>
      </c>
      <c r="AD97" s="77">
        <v>79</v>
      </c>
      <c r="AE97" s="77">
        <v>0</v>
      </c>
      <c r="AF97" s="77">
        <v>0</v>
      </c>
      <c r="AG97" s="77">
        <v>0</v>
      </c>
      <c r="AH97" s="77">
        <v>1</v>
      </c>
      <c r="AI97" s="77">
        <v>0</v>
      </c>
      <c r="AJ97" s="77">
        <v>275</v>
      </c>
      <c r="AK97" s="77">
        <v>1145</v>
      </c>
      <c r="AL97" s="77">
        <v>9.0999999999999998E-2</v>
      </c>
      <c r="AM97" s="77">
        <v>0.42</v>
      </c>
      <c r="AN97" s="77">
        <v>0.32100000000000001</v>
      </c>
      <c r="AO97" s="77">
        <v>0.46400000000000002</v>
      </c>
      <c r="AP97" s="77">
        <v>0.78500000000000003</v>
      </c>
      <c r="AQ97" s="77">
        <v>10.77</v>
      </c>
      <c r="AR97" s="77">
        <v>4.45</v>
      </c>
      <c r="AS97" s="77">
        <v>8.0399999999999991</v>
      </c>
      <c r="AT97" s="77">
        <v>2.42</v>
      </c>
      <c r="AU97" s="77">
        <v>18.27</v>
      </c>
    </row>
    <row r="98" spans="1:47" x14ac:dyDescent="0.2">
      <c r="A98" s="77">
        <v>19</v>
      </c>
      <c r="B98" s="78" t="s">
        <v>525</v>
      </c>
      <c r="C98" s="77" t="s">
        <v>250</v>
      </c>
      <c r="D98" s="77"/>
      <c r="E98" s="77">
        <v>433585</v>
      </c>
      <c r="F98" s="77">
        <v>0</v>
      </c>
      <c r="G98" s="77">
        <v>1</v>
      </c>
      <c r="H98" s="77">
        <v>5.4</v>
      </c>
      <c r="I98" s="77">
        <v>1</v>
      </c>
      <c r="J98" s="77">
        <v>1</v>
      </c>
      <c r="K98" s="77">
        <v>0</v>
      </c>
      <c r="L98" s="77">
        <v>0</v>
      </c>
      <c r="M98" s="77">
        <v>5</v>
      </c>
      <c r="N98" s="77">
        <v>5</v>
      </c>
      <c r="O98" s="77">
        <v>3</v>
      </c>
      <c r="P98" s="77">
        <v>3</v>
      </c>
      <c r="Q98" s="77">
        <v>1</v>
      </c>
      <c r="R98" s="77">
        <v>0</v>
      </c>
      <c r="S98" s="77">
        <v>4</v>
      </c>
      <c r="T98" s="77">
        <v>0.25</v>
      </c>
      <c r="U98" s="77">
        <v>1</v>
      </c>
      <c r="V98" s="77">
        <v>0</v>
      </c>
      <c r="W98" s="77">
        <v>0</v>
      </c>
      <c r="X98" s="77">
        <v>0</v>
      </c>
      <c r="Y98" s="77">
        <v>0</v>
      </c>
      <c r="Z98" s="77">
        <v>0</v>
      </c>
      <c r="AA98" s="77">
        <v>0</v>
      </c>
      <c r="AB98" s="77">
        <v>0</v>
      </c>
      <c r="AC98" s="77">
        <v>2</v>
      </c>
      <c r="AD98" s="77">
        <v>9</v>
      </c>
      <c r="AE98" s="77">
        <v>0</v>
      </c>
      <c r="AF98" s="77">
        <v>0</v>
      </c>
      <c r="AG98" s="77">
        <v>0</v>
      </c>
      <c r="AH98" s="77">
        <v>0</v>
      </c>
      <c r="AI98" s="77">
        <v>0</v>
      </c>
      <c r="AJ98" s="77">
        <v>20</v>
      </c>
      <c r="AK98" s="77">
        <v>71</v>
      </c>
      <c r="AL98" s="77">
        <v>0</v>
      </c>
      <c r="AM98" s="77">
        <v>0.22</v>
      </c>
      <c r="AN98" s="77">
        <v>0.25</v>
      </c>
      <c r="AO98" s="77">
        <v>0.45</v>
      </c>
      <c r="AP98" s="77">
        <v>0.7</v>
      </c>
      <c r="AQ98" s="77">
        <v>7.2</v>
      </c>
      <c r="AR98" s="77">
        <v>0</v>
      </c>
      <c r="AS98" s="77">
        <v>9</v>
      </c>
      <c r="AT98" s="77" t="s">
        <v>342</v>
      </c>
      <c r="AU98" s="77">
        <v>14.2</v>
      </c>
    </row>
    <row r="99" spans="1:47" x14ac:dyDescent="0.2">
      <c r="A99" s="77">
        <v>20</v>
      </c>
      <c r="B99" s="78" t="s">
        <v>509</v>
      </c>
      <c r="C99" s="77" t="s">
        <v>250</v>
      </c>
      <c r="D99" s="77"/>
      <c r="E99" s="77">
        <v>446185</v>
      </c>
      <c r="F99" s="77">
        <v>3</v>
      </c>
      <c r="G99" s="77">
        <v>3</v>
      </c>
      <c r="H99" s="77">
        <v>5.49</v>
      </c>
      <c r="I99" s="77">
        <v>40</v>
      </c>
      <c r="J99" s="77">
        <v>0</v>
      </c>
      <c r="K99" s="77">
        <v>0</v>
      </c>
      <c r="L99" s="77">
        <v>3</v>
      </c>
      <c r="M99" s="77">
        <v>41</v>
      </c>
      <c r="N99" s="77">
        <v>50</v>
      </c>
      <c r="O99" s="77">
        <v>26</v>
      </c>
      <c r="P99" s="77">
        <v>25</v>
      </c>
      <c r="Q99" s="77">
        <v>5</v>
      </c>
      <c r="R99" s="77">
        <v>16</v>
      </c>
      <c r="S99" s="77">
        <v>42</v>
      </c>
      <c r="T99" s="77">
        <v>0.29599999999999999</v>
      </c>
      <c r="U99" s="77">
        <v>1.61</v>
      </c>
      <c r="V99" s="77">
        <v>0</v>
      </c>
      <c r="W99" s="77">
        <v>0</v>
      </c>
      <c r="X99" s="77">
        <v>1</v>
      </c>
      <c r="Y99" s="77">
        <v>1</v>
      </c>
      <c r="Z99" s="77">
        <v>10</v>
      </c>
      <c r="AA99" s="77">
        <v>4</v>
      </c>
      <c r="AB99" s="77">
        <v>0</v>
      </c>
      <c r="AC99" s="77">
        <v>39</v>
      </c>
      <c r="AD99" s="77">
        <v>41</v>
      </c>
      <c r="AE99" s="77">
        <v>3</v>
      </c>
      <c r="AF99" s="77">
        <v>0</v>
      </c>
      <c r="AG99" s="77">
        <v>0</v>
      </c>
      <c r="AH99" s="77">
        <v>1</v>
      </c>
      <c r="AI99" s="77">
        <v>0</v>
      </c>
      <c r="AJ99" s="77">
        <v>189</v>
      </c>
      <c r="AK99" s="77">
        <v>681</v>
      </c>
      <c r="AL99" s="77">
        <v>0.5</v>
      </c>
      <c r="AM99" s="77">
        <v>0.95</v>
      </c>
      <c r="AN99" s="77">
        <v>0.35799999999999998</v>
      </c>
      <c r="AO99" s="77">
        <v>0.44400000000000001</v>
      </c>
      <c r="AP99" s="77">
        <v>0.80200000000000005</v>
      </c>
      <c r="AQ99" s="77">
        <v>9.2200000000000006</v>
      </c>
      <c r="AR99" s="77">
        <v>3.51</v>
      </c>
      <c r="AS99" s="77">
        <v>10.98</v>
      </c>
      <c r="AT99" s="77">
        <v>2.63</v>
      </c>
      <c r="AU99" s="77">
        <v>16.61</v>
      </c>
    </row>
    <row r="100" spans="1:47" x14ac:dyDescent="0.2">
      <c r="A100" s="77">
        <v>21</v>
      </c>
      <c r="B100" s="78" t="s">
        <v>497</v>
      </c>
      <c r="C100" s="77" t="s">
        <v>250</v>
      </c>
      <c r="D100" s="77"/>
      <c r="E100" s="77">
        <v>543023</v>
      </c>
      <c r="F100" s="77">
        <v>0</v>
      </c>
      <c r="G100" s="77">
        <v>1</v>
      </c>
      <c r="H100" s="77">
        <v>5.54</v>
      </c>
      <c r="I100" s="77">
        <v>10</v>
      </c>
      <c r="J100" s="77">
        <v>0</v>
      </c>
      <c r="K100" s="77">
        <v>0</v>
      </c>
      <c r="L100" s="77">
        <v>0</v>
      </c>
      <c r="M100" s="77">
        <v>13</v>
      </c>
      <c r="N100" s="77">
        <v>12</v>
      </c>
      <c r="O100" s="77">
        <v>8</v>
      </c>
      <c r="P100" s="77">
        <v>8</v>
      </c>
      <c r="Q100" s="77">
        <v>2</v>
      </c>
      <c r="R100" s="77">
        <v>6</v>
      </c>
      <c r="S100" s="77">
        <v>8</v>
      </c>
      <c r="T100" s="77">
        <v>0.24</v>
      </c>
      <c r="U100" s="77">
        <v>1.38</v>
      </c>
      <c r="V100" s="77">
        <v>0</v>
      </c>
      <c r="W100" s="77">
        <v>0</v>
      </c>
      <c r="X100" s="77">
        <v>0</v>
      </c>
      <c r="Y100" s="77">
        <v>3</v>
      </c>
      <c r="Z100" s="77">
        <v>4</v>
      </c>
      <c r="AA100" s="77">
        <v>0</v>
      </c>
      <c r="AB100" s="77">
        <v>0</v>
      </c>
      <c r="AC100" s="77">
        <v>17</v>
      </c>
      <c r="AD100" s="77">
        <v>14</v>
      </c>
      <c r="AE100" s="77">
        <v>0</v>
      </c>
      <c r="AF100" s="77">
        <v>0</v>
      </c>
      <c r="AG100" s="77">
        <v>2</v>
      </c>
      <c r="AH100" s="77">
        <v>0</v>
      </c>
      <c r="AI100" s="77">
        <v>0</v>
      </c>
      <c r="AJ100" s="77">
        <v>57</v>
      </c>
      <c r="AK100" s="77">
        <v>184</v>
      </c>
      <c r="AL100" s="77">
        <v>0</v>
      </c>
      <c r="AM100" s="77">
        <v>1.21</v>
      </c>
      <c r="AN100" s="77">
        <v>0.316</v>
      </c>
      <c r="AO100" s="77">
        <v>0.46</v>
      </c>
      <c r="AP100" s="77">
        <v>0.77600000000000002</v>
      </c>
      <c r="AQ100" s="77">
        <v>5.54</v>
      </c>
      <c r="AR100" s="77">
        <v>4.1500000000000004</v>
      </c>
      <c r="AS100" s="77">
        <v>8.31</v>
      </c>
      <c r="AT100" s="77">
        <v>1.33</v>
      </c>
      <c r="AU100" s="77">
        <v>14.15</v>
      </c>
    </row>
    <row r="101" spans="1:47" x14ac:dyDescent="0.2">
      <c r="A101" s="77">
        <v>22</v>
      </c>
      <c r="B101" s="78" t="s">
        <v>1114</v>
      </c>
      <c r="C101" s="77" t="s">
        <v>250</v>
      </c>
      <c r="D101" s="77"/>
      <c r="E101" s="77">
        <v>542266</v>
      </c>
      <c r="F101" s="77">
        <v>0</v>
      </c>
      <c r="G101" s="77">
        <v>1</v>
      </c>
      <c r="H101" s="77">
        <v>6.52</v>
      </c>
      <c r="I101" s="77">
        <v>17</v>
      </c>
      <c r="J101" s="77">
        <v>0</v>
      </c>
      <c r="K101" s="77">
        <v>0</v>
      </c>
      <c r="L101" s="77">
        <v>1</v>
      </c>
      <c r="M101" s="77">
        <v>19.100000000000001</v>
      </c>
      <c r="N101" s="77">
        <v>19</v>
      </c>
      <c r="O101" s="77">
        <v>16</v>
      </c>
      <c r="P101" s="77">
        <v>14</v>
      </c>
      <c r="Q101" s="77">
        <v>2</v>
      </c>
      <c r="R101" s="77">
        <v>17</v>
      </c>
      <c r="S101" s="77">
        <v>19</v>
      </c>
      <c r="T101" s="77">
        <v>0.25</v>
      </c>
      <c r="U101" s="77">
        <v>1.86</v>
      </c>
      <c r="V101" s="77">
        <v>0</v>
      </c>
      <c r="W101" s="77">
        <v>0</v>
      </c>
      <c r="X101" s="77">
        <v>0</v>
      </c>
      <c r="Y101" s="77">
        <v>0</v>
      </c>
      <c r="Z101" s="77">
        <v>8</v>
      </c>
      <c r="AA101" s="77">
        <v>0</v>
      </c>
      <c r="AB101" s="77">
        <v>1</v>
      </c>
      <c r="AC101" s="77">
        <v>12</v>
      </c>
      <c r="AD101" s="77">
        <v>27</v>
      </c>
      <c r="AE101" s="77">
        <v>3</v>
      </c>
      <c r="AF101" s="77">
        <v>1</v>
      </c>
      <c r="AG101" s="77">
        <v>2</v>
      </c>
      <c r="AH101" s="77">
        <v>0</v>
      </c>
      <c r="AI101" s="77">
        <v>0</v>
      </c>
      <c r="AJ101" s="77">
        <v>94</v>
      </c>
      <c r="AK101" s="77">
        <v>390</v>
      </c>
      <c r="AL101" s="77">
        <v>0</v>
      </c>
      <c r="AM101" s="77">
        <v>0.44</v>
      </c>
      <c r="AN101" s="77">
        <v>0.38300000000000001</v>
      </c>
      <c r="AO101" s="77">
        <v>0.38200000000000001</v>
      </c>
      <c r="AP101" s="77">
        <v>0.76500000000000001</v>
      </c>
      <c r="AQ101" s="77">
        <v>8.84</v>
      </c>
      <c r="AR101" s="77">
        <v>7.91</v>
      </c>
      <c r="AS101" s="77">
        <v>8.84</v>
      </c>
      <c r="AT101" s="77">
        <v>1.1200000000000001</v>
      </c>
      <c r="AU101" s="77">
        <v>20.170000000000002</v>
      </c>
    </row>
    <row r="102" spans="1:47" x14ac:dyDescent="0.2">
      <c r="A102" s="77">
        <v>23</v>
      </c>
      <c r="B102" s="78" t="s">
        <v>496</v>
      </c>
      <c r="C102" s="77" t="s">
        <v>250</v>
      </c>
      <c r="D102" s="77"/>
      <c r="E102" s="77">
        <v>445156</v>
      </c>
      <c r="F102" s="77">
        <v>0</v>
      </c>
      <c r="G102" s="77">
        <v>0</v>
      </c>
      <c r="H102" s="77">
        <v>7.71</v>
      </c>
      <c r="I102" s="77">
        <v>15</v>
      </c>
      <c r="J102" s="77">
        <v>0</v>
      </c>
      <c r="K102" s="77">
        <v>0</v>
      </c>
      <c r="L102" s="77">
        <v>0</v>
      </c>
      <c r="M102" s="77">
        <v>14</v>
      </c>
      <c r="N102" s="77">
        <v>23</v>
      </c>
      <c r="O102" s="77">
        <v>14</v>
      </c>
      <c r="P102" s="77">
        <v>12</v>
      </c>
      <c r="Q102" s="77">
        <v>1</v>
      </c>
      <c r="R102" s="77">
        <v>12</v>
      </c>
      <c r="S102" s="77">
        <v>14</v>
      </c>
      <c r="T102" s="77">
        <v>0.35399999999999998</v>
      </c>
      <c r="U102" s="77">
        <v>2.5</v>
      </c>
      <c r="V102" s="77">
        <v>0</v>
      </c>
      <c r="W102" s="77">
        <v>0</v>
      </c>
      <c r="X102" s="77">
        <v>2</v>
      </c>
      <c r="Y102" s="77">
        <v>0</v>
      </c>
      <c r="Z102" s="77">
        <v>4</v>
      </c>
      <c r="AA102" s="77">
        <v>1</v>
      </c>
      <c r="AB102" s="77">
        <v>1</v>
      </c>
      <c r="AC102" s="77">
        <v>21</v>
      </c>
      <c r="AD102" s="77">
        <v>8</v>
      </c>
      <c r="AE102" s="77">
        <v>1</v>
      </c>
      <c r="AF102" s="77">
        <v>0</v>
      </c>
      <c r="AG102" s="77">
        <v>0</v>
      </c>
      <c r="AH102" s="77">
        <v>0</v>
      </c>
      <c r="AI102" s="77">
        <v>0</v>
      </c>
      <c r="AJ102" s="77">
        <v>80</v>
      </c>
      <c r="AK102" s="77">
        <v>298</v>
      </c>
      <c r="AL102" s="77" t="s">
        <v>342</v>
      </c>
      <c r="AM102" s="77">
        <v>2.63</v>
      </c>
      <c r="AN102" s="77">
        <v>0.46800000000000003</v>
      </c>
      <c r="AO102" s="77">
        <v>0.49199999999999999</v>
      </c>
      <c r="AP102" s="77">
        <v>0.96099999999999997</v>
      </c>
      <c r="AQ102" s="77">
        <v>9</v>
      </c>
      <c r="AR102" s="77">
        <v>7.71</v>
      </c>
      <c r="AS102" s="77">
        <v>14.79</v>
      </c>
      <c r="AT102" s="77">
        <v>1.17</v>
      </c>
      <c r="AU102" s="77">
        <v>21.29</v>
      </c>
    </row>
    <row r="103" spans="1:47" x14ac:dyDescent="0.2">
      <c r="A103" s="77">
        <v>24</v>
      </c>
      <c r="B103" s="78" t="s">
        <v>1115</v>
      </c>
      <c r="C103" s="77" t="s">
        <v>250</v>
      </c>
      <c r="D103" s="77"/>
      <c r="E103" s="77">
        <v>572810</v>
      </c>
      <c r="F103" s="77">
        <v>0</v>
      </c>
      <c r="G103" s="77">
        <v>0</v>
      </c>
      <c r="H103" s="77">
        <v>11.57</v>
      </c>
      <c r="I103" s="77">
        <v>8</v>
      </c>
      <c r="J103" s="77">
        <v>0</v>
      </c>
      <c r="K103" s="77">
        <v>0</v>
      </c>
      <c r="L103" s="77">
        <v>0</v>
      </c>
      <c r="M103" s="77">
        <v>4.2</v>
      </c>
      <c r="N103" s="77">
        <v>7</v>
      </c>
      <c r="O103" s="77">
        <v>7</v>
      </c>
      <c r="P103" s="77">
        <v>6</v>
      </c>
      <c r="Q103" s="77">
        <v>2</v>
      </c>
      <c r="R103" s="77">
        <v>4</v>
      </c>
      <c r="S103" s="77">
        <v>3</v>
      </c>
      <c r="T103" s="77">
        <v>0.35</v>
      </c>
      <c r="U103" s="77">
        <v>2.36</v>
      </c>
      <c r="V103" s="77">
        <v>0</v>
      </c>
      <c r="W103" s="77">
        <v>0</v>
      </c>
      <c r="X103" s="77">
        <v>0</v>
      </c>
      <c r="Y103" s="77">
        <v>0</v>
      </c>
      <c r="Z103" s="77">
        <v>2</v>
      </c>
      <c r="AA103" s="77">
        <v>1</v>
      </c>
      <c r="AB103" s="77">
        <v>1</v>
      </c>
      <c r="AC103" s="77">
        <v>3</v>
      </c>
      <c r="AD103" s="77">
        <v>8</v>
      </c>
      <c r="AE103" s="77">
        <v>2</v>
      </c>
      <c r="AF103" s="77">
        <v>0</v>
      </c>
      <c r="AG103" s="77">
        <v>0</v>
      </c>
      <c r="AH103" s="77">
        <v>0</v>
      </c>
      <c r="AI103" s="77">
        <v>0</v>
      </c>
      <c r="AJ103" s="77">
        <v>25</v>
      </c>
      <c r="AK103" s="77">
        <v>94</v>
      </c>
      <c r="AL103" s="77" t="s">
        <v>342</v>
      </c>
      <c r="AM103" s="77">
        <v>0.38</v>
      </c>
      <c r="AN103" s="77">
        <v>0.44</v>
      </c>
      <c r="AO103" s="77">
        <v>0.7</v>
      </c>
      <c r="AP103" s="77">
        <v>1.1399999999999999</v>
      </c>
      <c r="AQ103" s="77">
        <v>5.79</v>
      </c>
      <c r="AR103" s="77">
        <v>7.71</v>
      </c>
      <c r="AS103" s="77">
        <v>13.5</v>
      </c>
      <c r="AT103" s="77">
        <v>0.75</v>
      </c>
      <c r="AU103" s="77">
        <v>20.14</v>
      </c>
    </row>
    <row r="104" spans="1:47" x14ac:dyDescent="0.2">
      <c r="A104" s="77">
        <v>25</v>
      </c>
      <c r="B104" s="78" t="s">
        <v>1116</v>
      </c>
      <c r="C104" s="77" t="s">
        <v>250</v>
      </c>
      <c r="D104" s="77"/>
      <c r="E104" s="77">
        <v>457707</v>
      </c>
      <c r="F104" s="77">
        <v>0</v>
      </c>
      <c r="G104" s="77">
        <v>0</v>
      </c>
      <c r="H104" s="77">
        <v>67.5</v>
      </c>
      <c r="I104" s="77">
        <v>2</v>
      </c>
      <c r="J104" s="77">
        <v>0</v>
      </c>
      <c r="K104" s="77">
        <v>0</v>
      </c>
      <c r="L104" s="77">
        <v>0</v>
      </c>
      <c r="M104" s="77">
        <v>0.2</v>
      </c>
      <c r="N104" s="77">
        <v>5</v>
      </c>
      <c r="O104" s="77">
        <v>5</v>
      </c>
      <c r="P104" s="77">
        <v>5</v>
      </c>
      <c r="Q104" s="77">
        <v>0</v>
      </c>
      <c r="R104" s="77">
        <v>2</v>
      </c>
      <c r="S104" s="77">
        <v>0</v>
      </c>
      <c r="T104" s="77">
        <v>0.71399999999999997</v>
      </c>
      <c r="U104" s="77">
        <v>10.5</v>
      </c>
      <c r="V104" s="77">
        <v>0</v>
      </c>
      <c r="W104" s="77">
        <v>0</v>
      </c>
      <c r="X104" s="77">
        <v>0</v>
      </c>
      <c r="Y104" s="77">
        <v>0</v>
      </c>
      <c r="Z104" s="77">
        <v>0</v>
      </c>
      <c r="AA104" s="77">
        <v>0</v>
      </c>
      <c r="AB104" s="77">
        <v>0</v>
      </c>
      <c r="AC104" s="77">
        <v>2</v>
      </c>
      <c r="AD104" s="77">
        <v>0</v>
      </c>
      <c r="AE104" s="77">
        <v>0</v>
      </c>
      <c r="AF104" s="77">
        <v>0</v>
      </c>
      <c r="AG104" s="77">
        <v>0</v>
      </c>
      <c r="AH104" s="77">
        <v>0</v>
      </c>
      <c r="AI104" s="77">
        <v>0</v>
      </c>
      <c r="AJ104" s="77">
        <v>9</v>
      </c>
      <c r="AK104" s="77">
        <v>36</v>
      </c>
      <c r="AL104" s="77" t="s">
        <v>342</v>
      </c>
      <c r="AM104" s="77">
        <v>2</v>
      </c>
      <c r="AN104" s="77">
        <v>0.77800000000000002</v>
      </c>
      <c r="AO104" s="77">
        <v>1</v>
      </c>
      <c r="AP104" s="77">
        <v>1.778</v>
      </c>
      <c r="AQ104" s="77">
        <v>0</v>
      </c>
      <c r="AR104" s="77">
        <v>27</v>
      </c>
      <c r="AS104" s="77">
        <v>67.5</v>
      </c>
      <c r="AT104" s="77">
        <v>0</v>
      </c>
      <c r="AU104" s="77">
        <v>54</v>
      </c>
    </row>
    <row r="105" spans="1:47" x14ac:dyDescent="0.2">
      <c r="A105" s="186"/>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row>
    <row r="106" spans="1:47" ht="25.5" x14ac:dyDescent="0.2">
      <c r="A106" s="185" t="s">
        <v>150</v>
      </c>
      <c r="B106" s="185" t="s">
        <v>151</v>
      </c>
      <c r="C106" s="185" t="s">
        <v>245</v>
      </c>
      <c r="D106" s="185"/>
      <c r="E106" s="185" t="s">
        <v>300</v>
      </c>
      <c r="F106" s="185" t="s">
        <v>301</v>
      </c>
      <c r="G106" s="185" t="s">
        <v>302</v>
      </c>
      <c r="H106" s="185" t="s">
        <v>152</v>
      </c>
      <c r="I106" s="185" t="s">
        <v>303</v>
      </c>
      <c r="J106" s="185" t="s">
        <v>304</v>
      </c>
      <c r="K106" s="185" t="s">
        <v>305</v>
      </c>
      <c r="L106" s="185" t="s">
        <v>306</v>
      </c>
      <c r="M106" s="185" t="s">
        <v>307</v>
      </c>
      <c r="N106" s="185" t="s">
        <v>308</v>
      </c>
      <c r="O106" s="185" t="s">
        <v>309</v>
      </c>
      <c r="P106" s="185" t="s">
        <v>310</v>
      </c>
      <c r="Q106" s="185" t="s">
        <v>311</v>
      </c>
      <c r="R106" s="185" t="s">
        <v>312</v>
      </c>
      <c r="S106" s="185" t="s">
        <v>313</v>
      </c>
      <c r="T106" s="185" t="s">
        <v>314</v>
      </c>
      <c r="U106" s="185" t="s">
        <v>315</v>
      </c>
      <c r="V106" s="185" t="s">
        <v>316</v>
      </c>
      <c r="W106" s="185" t="s">
        <v>317</v>
      </c>
      <c r="X106" s="185" t="s">
        <v>318</v>
      </c>
      <c r="Y106" s="185" t="s">
        <v>319</v>
      </c>
      <c r="Z106" s="185" t="s">
        <v>320</v>
      </c>
      <c r="AA106" s="185" t="s">
        <v>321</v>
      </c>
      <c r="AB106" s="185" t="s">
        <v>322</v>
      </c>
      <c r="AC106" s="185" t="s">
        <v>323</v>
      </c>
      <c r="AD106" s="185" t="s">
        <v>324</v>
      </c>
      <c r="AE106" s="185" t="s">
        <v>325</v>
      </c>
      <c r="AF106" s="185" t="s">
        <v>326</v>
      </c>
      <c r="AG106" s="185" t="s">
        <v>327</v>
      </c>
      <c r="AH106" s="185" t="s">
        <v>328</v>
      </c>
      <c r="AI106" s="185" t="s">
        <v>329</v>
      </c>
      <c r="AJ106" s="185" t="s">
        <v>330</v>
      </c>
      <c r="AK106" s="185" t="s">
        <v>331</v>
      </c>
      <c r="AL106" s="185" t="s">
        <v>332</v>
      </c>
      <c r="AM106" s="185" t="s">
        <v>333</v>
      </c>
      <c r="AN106" s="185" t="s">
        <v>334</v>
      </c>
      <c r="AO106" s="185" t="s">
        <v>1097</v>
      </c>
      <c r="AP106" s="185" t="s">
        <v>336</v>
      </c>
      <c r="AQ106" s="185" t="s">
        <v>337</v>
      </c>
      <c r="AR106" s="185" t="s">
        <v>338</v>
      </c>
      <c r="AS106" s="185" t="s">
        <v>339</v>
      </c>
      <c r="AT106" s="185" t="s">
        <v>340</v>
      </c>
      <c r="AU106" s="185" t="s">
        <v>341</v>
      </c>
    </row>
    <row r="107" spans="1:47" x14ac:dyDescent="0.2">
      <c r="A107" s="77">
        <v>1</v>
      </c>
      <c r="B107" s="78" t="s">
        <v>1117</v>
      </c>
      <c r="C107" s="77" t="s">
        <v>251</v>
      </c>
      <c r="D107" s="77"/>
      <c r="E107" s="77">
        <v>453156</v>
      </c>
      <c r="F107" s="77">
        <v>0</v>
      </c>
      <c r="G107" s="77">
        <v>1</v>
      </c>
      <c r="H107" s="77">
        <v>2.77</v>
      </c>
      <c r="I107" s="77">
        <v>28</v>
      </c>
      <c r="J107" s="77">
        <v>0</v>
      </c>
      <c r="K107" s="77">
        <v>0</v>
      </c>
      <c r="L107" s="77">
        <v>0</v>
      </c>
      <c r="M107" s="77">
        <v>26</v>
      </c>
      <c r="N107" s="77">
        <v>20</v>
      </c>
      <c r="O107" s="77">
        <v>9</v>
      </c>
      <c r="P107" s="77">
        <v>8</v>
      </c>
      <c r="Q107" s="77">
        <v>3</v>
      </c>
      <c r="R107" s="77">
        <v>5</v>
      </c>
      <c r="S107" s="77">
        <v>21</v>
      </c>
      <c r="T107" s="77">
        <v>0.20799999999999999</v>
      </c>
      <c r="U107" s="77">
        <v>0.96</v>
      </c>
      <c r="V107" s="77">
        <v>0</v>
      </c>
      <c r="W107" s="77">
        <v>0</v>
      </c>
      <c r="X107" s="77">
        <v>1</v>
      </c>
      <c r="Y107" s="77">
        <v>1</v>
      </c>
      <c r="Z107" s="77">
        <v>9</v>
      </c>
      <c r="AA107" s="77">
        <v>5</v>
      </c>
      <c r="AB107" s="77">
        <v>1</v>
      </c>
      <c r="AC107" s="77">
        <v>37</v>
      </c>
      <c r="AD107" s="77">
        <v>20</v>
      </c>
      <c r="AE107" s="77">
        <v>1</v>
      </c>
      <c r="AF107" s="77">
        <v>0</v>
      </c>
      <c r="AG107" s="77">
        <v>3</v>
      </c>
      <c r="AH107" s="77">
        <v>0</v>
      </c>
      <c r="AI107" s="77">
        <v>0</v>
      </c>
      <c r="AJ107" s="77">
        <v>104</v>
      </c>
      <c r="AK107" s="77">
        <v>405</v>
      </c>
      <c r="AL107" s="77">
        <v>0</v>
      </c>
      <c r="AM107" s="77">
        <v>1.85</v>
      </c>
      <c r="AN107" s="77">
        <v>0.25</v>
      </c>
      <c r="AO107" s="77">
        <v>0.313</v>
      </c>
      <c r="AP107" s="77">
        <v>0.56299999999999994</v>
      </c>
      <c r="AQ107" s="77">
        <v>7.27</v>
      </c>
      <c r="AR107" s="77">
        <v>1.73</v>
      </c>
      <c r="AS107" s="77">
        <v>6.92</v>
      </c>
      <c r="AT107" s="77">
        <v>4.2</v>
      </c>
      <c r="AU107" s="77">
        <v>15.58</v>
      </c>
    </row>
    <row r="108" spans="1:47" x14ac:dyDescent="0.2">
      <c r="A108" s="77">
        <v>2</v>
      </c>
      <c r="B108" s="78" t="s">
        <v>873</v>
      </c>
      <c r="C108" s="77" t="s">
        <v>251</v>
      </c>
      <c r="D108" s="77"/>
      <c r="E108" s="77">
        <v>474463</v>
      </c>
      <c r="F108" s="77">
        <v>1</v>
      </c>
      <c r="G108" s="77">
        <v>3</v>
      </c>
      <c r="H108" s="77">
        <v>2.91</v>
      </c>
      <c r="I108" s="77">
        <v>8</v>
      </c>
      <c r="J108" s="77">
        <v>8</v>
      </c>
      <c r="K108" s="77">
        <v>0</v>
      </c>
      <c r="L108" s="77">
        <v>0</v>
      </c>
      <c r="M108" s="77">
        <v>43.1</v>
      </c>
      <c r="N108" s="77">
        <v>44</v>
      </c>
      <c r="O108" s="77">
        <v>18</v>
      </c>
      <c r="P108" s="77">
        <v>14</v>
      </c>
      <c r="Q108" s="77">
        <v>1</v>
      </c>
      <c r="R108" s="77">
        <v>13</v>
      </c>
      <c r="S108" s="77">
        <v>29</v>
      </c>
      <c r="T108" s="77">
        <v>0.26700000000000002</v>
      </c>
      <c r="U108" s="77">
        <v>1.32</v>
      </c>
      <c r="V108" s="77">
        <v>0</v>
      </c>
      <c r="W108" s="77">
        <v>0</v>
      </c>
      <c r="X108" s="77">
        <v>0</v>
      </c>
      <c r="Y108" s="77">
        <v>3</v>
      </c>
      <c r="Z108" s="77">
        <v>0</v>
      </c>
      <c r="AA108" s="77">
        <v>0</v>
      </c>
      <c r="AB108" s="77">
        <v>6</v>
      </c>
      <c r="AC108" s="77">
        <v>63</v>
      </c>
      <c r="AD108" s="77">
        <v>31</v>
      </c>
      <c r="AE108" s="77">
        <v>0</v>
      </c>
      <c r="AF108" s="77">
        <v>0</v>
      </c>
      <c r="AG108" s="77">
        <v>1</v>
      </c>
      <c r="AH108" s="77">
        <v>1</v>
      </c>
      <c r="AI108" s="77">
        <v>1</v>
      </c>
      <c r="AJ108" s="77">
        <v>180</v>
      </c>
      <c r="AK108" s="77">
        <v>664</v>
      </c>
      <c r="AL108" s="77">
        <v>0.25</v>
      </c>
      <c r="AM108" s="77">
        <v>2.0299999999999998</v>
      </c>
      <c r="AN108" s="77">
        <v>0.318</v>
      </c>
      <c r="AO108" s="77">
        <v>0.37</v>
      </c>
      <c r="AP108" s="77">
        <v>0.68799999999999994</v>
      </c>
      <c r="AQ108" s="77">
        <v>6.02</v>
      </c>
      <c r="AR108" s="77">
        <v>2.7</v>
      </c>
      <c r="AS108" s="77">
        <v>9.14</v>
      </c>
      <c r="AT108" s="77">
        <v>2.23</v>
      </c>
      <c r="AU108" s="77">
        <v>15.32</v>
      </c>
    </row>
    <row r="109" spans="1:47" x14ac:dyDescent="0.2">
      <c r="A109" s="77">
        <v>3</v>
      </c>
      <c r="B109" s="78" t="s">
        <v>584</v>
      </c>
      <c r="C109" s="77" t="s">
        <v>251</v>
      </c>
      <c r="D109" s="77"/>
      <c r="E109" s="77">
        <v>115629</v>
      </c>
      <c r="F109" s="77">
        <v>4</v>
      </c>
      <c r="G109" s="77">
        <v>3</v>
      </c>
      <c r="H109" s="77">
        <v>3.31</v>
      </c>
      <c r="I109" s="77">
        <v>57</v>
      </c>
      <c r="J109" s="77">
        <v>0</v>
      </c>
      <c r="K109" s="77">
        <v>23</v>
      </c>
      <c r="L109" s="77">
        <v>26</v>
      </c>
      <c r="M109" s="77">
        <v>54.1</v>
      </c>
      <c r="N109" s="77">
        <v>52</v>
      </c>
      <c r="O109" s="77">
        <v>23</v>
      </c>
      <c r="P109" s="77">
        <v>20</v>
      </c>
      <c r="Q109" s="77">
        <v>3</v>
      </c>
      <c r="R109" s="77">
        <v>13</v>
      </c>
      <c r="S109" s="77">
        <v>32</v>
      </c>
      <c r="T109" s="77">
        <v>0.246</v>
      </c>
      <c r="U109" s="77">
        <v>1.2</v>
      </c>
      <c r="V109" s="77">
        <v>0</v>
      </c>
      <c r="W109" s="77">
        <v>0</v>
      </c>
      <c r="X109" s="77">
        <v>0</v>
      </c>
      <c r="Y109" s="77">
        <v>2</v>
      </c>
      <c r="Z109" s="77">
        <v>48</v>
      </c>
      <c r="AA109" s="77">
        <v>1</v>
      </c>
      <c r="AB109" s="77">
        <v>6</v>
      </c>
      <c r="AC109" s="77">
        <v>65</v>
      </c>
      <c r="AD109" s="77">
        <v>64</v>
      </c>
      <c r="AE109" s="77">
        <v>3</v>
      </c>
      <c r="AF109" s="77">
        <v>0</v>
      </c>
      <c r="AG109" s="77">
        <v>2</v>
      </c>
      <c r="AH109" s="77">
        <v>0</v>
      </c>
      <c r="AI109" s="77">
        <v>0</v>
      </c>
      <c r="AJ109" s="77">
        <v>226</v>
      </c>
      <c r="AK109" s="77">
        <v>828</v>
      </c>
      <c r="AL109" s="77">
        <v>0.57099999999999995</v>
      </c>
      <c r="AM109" s="77">
        <v>1.02</v>
      </c>
      <c r="AN109" s="77">
        <v>0.28799999999999998</v>
      </c>
      <c r="AO109" s="77">
        <v>0.36499999999999999</v>
      </c>
      <c r="AP109" s="77">
        <v>0.65300000000000002</v>
      </c>
      <c r="AQ109" s="77">
        <v>5.3</v>
      </c>
      <c r="AR109" s="77">
        <v>2.15</v>
      </c>
      <c r="AS109" s="77">
        <v>8.61</v>
      </c>
      <c r="AT109" s="77">
        <v>2.46</v>
      </c>
      <c r="AU109" s="77">
        <v>15.24</v>
      </c>
    </row>
    <row r="110" spans="1:47" x14ac:dyDescent="0.2">
      <c r="A110" s="77">
        <v>4</v>
      </c>
      <c r="B110" s="78" t="s">
        <v>514</v>
      </c>
      <c r="C110" s="77" t="s">
        <v>251</v>
      </c>
      <c r="D110" s="77"/>
      <c r="E110" s="77">
        <v>493603</v>
      </c>
      <c r="F110" s="77">
        <v>1</v>
      </c>
      <c r="G110" s="77">
        <v>4</v>
      </c>
      <c r="H110" s="77">
        <v>3.6</v>
      </c>
      <c r="I110" s="77">
        <v>75</v>
      </c>
      <c r="J110" s="77">
        <v>0</v>
      </c>
      <c r="K110" s="77">
        <v>1</v>
      </c>
      <c r="L110" s="77">
        <v>6</v>
      </c>
      <c r="M110" s="77">
        <v>65</v>
      </c>
      <c r="N110" s="77">
        <v>67</v>
      </c>
      <c r="O110" s="77">
        <v>26</v>
      </c>
      <c r="P110" s="77">
        <v>26</v>
      </c>
      <c r="Q110" s="77">
        <v>6</v>
      </c>
      <c r="R110" s="77">
        <v>16</v>
      </c>
      <c r="S110" s="77">
        <v>70</v>
      </c>
      <c r="T110" s="77">
        <v>0.27100000000000002</v>
      </c>
      <c r="U110" s="77">
        <v>1.28</v>
      </c>
      <c r="V110" s="77">
        <v>0</v>
      </c>
      <c r="W110" s="77">
        <v>0</v>
      </c>
      <c r="X110" s="77">
        <v>4</v>
      </c>
      <c r="Y110" s="77">
        <v>1</v>
      </c>
      <c r="Z110" s="77">
        <v>16</v>
      </c>
      <c r="AA110" s="77">
        <v>21</v>
      </c>
      <c r="AB110" s="77">
        <v>8</v>
      </c>
      <c r="AC110" s="77">
        <v>62</v>
      </c>
      <c r="AD110" s="77">
        <v>53</v>
      </c>
      <c r="AE110" s="77">
        <v>4</v>
      </c>
      <c r="AF110" s="77">
        <v>0</v>
      </c>
      <c r="AG110" s="77">
        <v>3</v>
      </c>
      <c r="AH110" s="77">
        <v>1</v>
      </c>
      <c r="AI110" s="77">
        <v>0</v>
      </c>
      <c r="AJ110" s="77">
        <v>272</v>
      </c>
      <c r="AK110" s="77">
        <v>1086</v>
      </c>
      <c r="AL110" s="77">
        <v>0.2</v>
      </c>
      <c r="AM110" s="77">
        <v>1.17</v>
      </c>
      <c r="AN110" s="77">
        <v>0.32200000000000001</v>
      </c>
      <c r="AO110" s="77">
        <v>0.41299999999999998</v>
      </c>
      <c r="AP110" s="77">
        <v>0.73499999999999999</v>
      </c>
      <c r="AQ110" s="77">
        <v>9.69</v>
      </c>
      <c r="AR110" s="77">
        <v>2.2200000000000002</v>
      </c>
      <c r="AS110" s="77">
        <v>9.2799999999999994</v>
      </c>
      <c r="AT110" s="77">
        <v>4.38</v>
      </c>
      <c r="AU110" s="77">
        <v>16.71</v>
      </c>
    </row>
    <row r="111" spans="1:47" x14ac:dyDescent="0.2">
      <c r="A111" s="77">
        <v>5</v>
      </c>
      <c r="B111" s="78" t="s">
        <v>1118</v>
      </c>
      <c r="C111" s="77" t="s">
        <v>251</v>
      </c>
      <c r="D111" s="77"/>
      <c r="E111" s="77">
        <v>554431</v>
      </c>
      <c r="F111" s="77">
        <v>6</v>
      </c>
      <c r="G111" s="77">
        <v>11</v>
      </c>
      <c r="H111" s="77">
        <v>4.05</v>
      </c>
      <c r="I111" s="77">
        <v>20</v>
      </c>
      <c r="J111" s="77">
        <v>19</v>
      </c>
      <c r="K111" s="77">
        <v>0</v>
      </c>
      <c r="L111" s="77">
        <v>0</v>
      </c>
      <c r="M111" s="77">
        <v>117.2</v>
      </c>
      <c r="N111" s="77">
        <v>120</v>
      </c>
      <c r="O111" s="77">
        <v>53</v>
      </c>
      <c r="P111" s="77">
        <v>53</v>
      </c>
      <c r="Q111" s="77">
        <v>9</v>
      </c>
      <c r="R111" s="77">
        <v>44</v>
      </c>
      <c r="S111" s="77">
        <v>91</v>
      </c>
      <c r="T111" s="77">
        <v>0.26700000000000002</v>
      </c>
      <c r="U111" s="77">
        <v>1.39</v>
      </c>
      <c r="V111" s="77">
        <v>1</v>
      </c>
      <c r="W111" s="77">
        <v>1</v>
      </c>
      <c r="X111" s="77">
        <v>3</v>
      </c>
      <c r="Y111" s="77">
        <v>1</v>
      </c>
      <c r="Z111" s="77">
        <v>1</v>
      </c>
      <c r="AA111" s="77">
        <v>0</v>
      </c>
      <c r="AB111" s="77">
        <v>13</v>
      </c>
      <c r="AC111" s="77">
        <v>137</v>
      </c>
      <c r="AD111" s="77">
        <v>108</v>
      </c>
      <c r="AE111" s="77">
        <v>3</v>
      </c>
      <c r="AF111" s="77">
        <v>0</v>
      </c>
      <c r="AG111" s="77">
        <v>5</v>
      </c>
      <c r="AH111" s="77">
        <v>3</v>
      </c>
      <c r="AI111" s="77">
        <v>1</v>
      </c>
      <c r="AJ111" s="77">
        <v>503</v>
      </c>
      <c r="AK111" s="77">
        <v>1764</v>
      </c>
      <c r="AL111" s="77">
        <v>0.35299999999999998</v>
      </c>
      <c r="AM111" s="77">
        <v>1.27</v>
      </c>
      <c r="AN111" s="77">
        <v>0.33500000000000002</v>
      </c>
      <c r="AO111" s="77">
        <v>0.41399999999999998</v>
      </c>
      <c r="AP111" s="77">
        <v>0.749</v>
      </c>
      <c r="AQ111" s="77">
        <v>6.96</v>
      </c>
      <c r="AR111" s="77">
        <v>3.37</v>
      </c>
      <c r="AS111" s="77">
        <v>9.18</v>
      </c>
      <c r="AT111" s="77">
        <v>2.0699999999999998</v>
      </c>
      <c r="AU111" s="77">
        <v>14.99</v>
      </c>
    </row>
    <row r="112" spans="1:47" x14ac:dyDescent="0.2">
      <c r="A112" s="77">
        <v>6</v>
      </c>
      <c r="B112" s="78" t="s">
        <v>517</v>
      </c>
      <c r="C112" s="77" t="s">
        <v>251</v>
      </c>
      <c r="D112" s="77"/>
      <c r="E112" s="77">
        <v>407822</v>
      </c>
      <c r="F112" s="77">
        <v>14</v>
      </c>
      <c r="G112" s="77">
        <v>11</v>
      </c>
      <c r="H112" s="77">
        <v>4.0999999999999996</v>
      </c>
      <c r="I112" s="77">
        <v>32</v>
      </c>
      <c r="J112" s="77">
        <v>32</v>
      </c>
      <c r="K112" s="77">
        <v>0</v>
      </c>
      <c r="L112" s="77">
        <v>0</v>
      </c>
      <c r="M112" s="77">
        <v>184.1</v>
      </c>
      <c r="N112" s="77">
        <v>161</v>
      </c>
      <c r="O112" s="77">
        <v>90</v>
      </c>
      <c r="P112" s="77">
        <v>84</v>
      </c>
      <c r="Q112" s="77">
        <v>21</v>
      </c>
      <c r="R112" s="77">
        <v>67</v>
      </c>
      <c r="S112" s="77">
        <v>139</v>
      </c>
      <c r="T112" s="77">
        <v>0.23799999999999999</v>
      </c>
      <c r="U112" s="77">
        <v>1.24</v>
      </c>
      <c r="V112" s="77">
        <v>0</v>
      </c>
      <c r="W112" s="77">
        <v>0</v>
      </c>
      <c r="X112" s="77">
        <v>9</v>
      </c>
      <c r="Y112" s="77">
        <v>2</v>
      </c>
      <c r="Z112" s="77">
        <v>0</v>
      </c>
      <c r="AA112" s="77">
        <v>0</v>
      </c>
      <c r="AB112" s="77">
        <v>21</v>
      </c>
      <c r="AC112" s="77">
        <v>233</v>
      </c>
      <c r="AD112" s="77">
        <v>158</v>
      </c>
      <c r="AE112" s="77">
        <v>9</v>
      </c>
      <c r="AF112" s="77">
        <v>0</v>
      </c>
      <c r="AG112" s="77">
        <v>14</v>
      </c>
      <c r="AH112" s="77">
        <v>3</v>
      </c>
      <c r="AI112" s="77">
        <v>1</v>
      </c>
      <c r="AJ112" s="77">
        <v>768</v>
      </c>
      <c r="AK112" s="77">
        <v>3067</v>
      </c>
      <c r="AL112" s="77">
        <v>0.56000000000000005</v>
      </c>
      <c r="AM112" s="77">
        <v>1.47</v>
      </c>
      <c r="AN112" s="77">
        <v>0.313</v>
      </c>
      <c r="AO112" s="77">
        <v>0.39400000000000002</v>
      </c>
      <c r="AP112" s="77">
        <v>0.70699999999999996</v>
      </c>
      <c r="AQ112" s="77">
        <v>6.79</v>
      </c>
      <c r="AR112" s="77">
        <v>3.27</v>
      </c>
      <c r="AS112" s="77">
        <v>7.86</v>
      </c>
      <c r="AT112" s="77">
        <v>2.0699999999999998</v>
      </c>
      <c r="AU112" s="77">
        <v>16.64</v>
      </c>
    </row>
    <row r="113" spans="1:47" x14ac:dyDescent="0.2">
      <c r="A113" s="77">
        <v>7</v>
      </c>
      <c r="B113" s="78" t="s">
        <v>1119</v>
      </c>
      <c r="C113" s="77" t="s">
        <v>251</v>
      </c>
      <c r="D113" s="77"/>
      <c r="E113" s="77">
        <v>592454</v>
      </c>
      <c r="F113" s="77">
        <v>2</v>
      </c>
      <c r="G113" s="77">
        <v>1</v>
      </c>
      <c r="H113" s="77">
        <v>4.1900000000000004</v>
      </c>
      <c r="I113" s="77">
        <v>54</v>
      </c>
      <c r="J113" s="77">
        <v>0</v>
      </c>
      <c r="K113" s="77">
        <v>0</v>
      </c>
      <c r="L113" s="77">
        <v>1</v>
      </c>
      <c r="M113" s="77">
        <v>68.2</v>
      </c>
      <c r="N113" s="77">
        <v>51</v>
      </c>
      <c r="O113" s="77">
        <v>39</v>
      </c>
      <c r="P113" s="77">
        <v>32</v>
      </c>
      <c r="Q113" s="77">
        <v>7</v>
      </c>
      <c r="R113" s="77">
        <v>31</v>
      </c>
      <c r="S113" s="77">
        <v>63</v>
      </c>
      <c r="T113" s="77">
        <v>0.20599999999999999</v>
      </c>
      <c r="U113" s="77">
        <v>1.19</v>
      </c>
      <c r="V113" s="77">
        <v>0</v>
      </c>
      <c r="W113" s="77">
        <v>0</v>
      </c>
      <c r="X113" s="77">
        <v>1</v>
      </c>
      <c r="Y113" s="77">
        <v>2</v>
      </c>
      <c r="Z113" s="77">
        <v>7</v>
      </c>
      <c r="AA113" s="77">
        <v>8</v>
      </c>
      <c r="AB113" s="77">
        <v>6</v>
      </c>
      <c r="AC113" s="77">
        <v>72</v>
      </c>
      <c r="AD113" s="77">
        <v>67</v>
      </c>
      <c r="AE113" s="77">
        <v>7</v>
      </c>
      <c r="AF113" s="77">
        <v>0</v>
      </c>
      <c r="AG113" s="77">
        <v>10</v>
      </c>
      <c r="AH113" s="77">
        <v>1</v>
      </c>
      <c r="AI113" s="77">
        <v>0</v>
      </c>
      <c r="AJ113" s="77">
        <v>285</v>
      </c>
      <c r="AK113" s="77">
        <v>1099</v>
      </c>
      <c r="AL113" s="77">
        <v>0.66700000000000004</v>
      </c>
      <c r="AM113" s="77">
        <v>1.07</v>
      </c>
      <c r="AN113" s="77">
        <v>0.29299999999999998</v>
      </c>
      <c r="AO113" s="77">
        <v>0.33500000000000002</v>
      </c>
      <c r="AP113" s="77">
        <v>0.628</v>
      </c>
      <c r="AQ113" s="77">
        <v>8.26</v>
      </c>
      <c r="AR113" s="77">
        <v>4.0599999999999996</v>
      </c>
      <c r="AS113" s="77">
        <v>6.68</v>
      </c>
      <c r="AT113" s="77">
        <v>2.0299999999999998</v>
      </c>
      <c r="AU113" s="77">
        <v>16</v>
      </c>
    </row>
    <row r="114" spans="1:47" x14ac:dyDescent="0.2">
      <c r="A114" s="77">
        <v>8</v>
      </c>
      <c r="B114" s="78" t="s">
        <v>795</v>
      </c>
      <c r="C114" s="77" t="s">
        <v>251</v>
      </c>
      <c r="D114" s="77"/>
      <c r="E114" s="77">
        <v>543475</v>
      </c>
      <c r="F114" s="77">
        <v>7</v>
      </c>
      <c r="G114" s="77">
        <v>4</v>
      </c>
      <c r="H114" s="77">
        <v>4.33</v>
      </c>
      <c r="I114" s="77">
        <v>22</v>
      </c>
      <c r="J114" s="77">
        <v>22</v>
      </c>
      <c r="K114" s="77">
        <v>0</v>
      </c>
      <c r="L114" s="77">
        <v>0</v>
      </c>
      <c r="M114" s="77">
        <v>126.2</v>
      </c>
      <c r="N114" s="77">
        <v>127</v>
      </c>
      <c r="O114" s="77">
        <v>64</v>
      </c>
      <c r="P114" s="77">
        <v>61</v>
      </c>
      <c r="Q114" s="77">
        <v>12</v>
      </c>
      <c r="R114" s="77">
        <v>46</v>
      </c>
      <c r="S114" s="77">
        <v>90</v>
      </c>
      <c r="T114" s="77">
        <v>0.26200000000000001</v>
      </c>
      <c r="U114" s="77">
        <v>1.37</v>
      </c>
      <c r="V114" s="77">
        <v>0</v>
      </c>
      <c r="W114" s="77">
        <v>0</v>
      </c>
      <c r="X114" s="77">
        <v>8</v>
      </c>
      <c r="Y114" s="77">
        <v>1</v>
      </c>
      <c r="Z114" s="77">
        <v>0</v>
      </c>
      <c r="AA114" s="77">
        <v>0</v>
      </c>
      <c r="AB114" s="77">
        <v>12</v>
      </c>
      <c r="AC114" s="77">
        <v>168</v>
      </c>
      <c r="AD114" s="77">
        <v>107</v>
      </c>
      <c r="AE114" s="77">
        <v>6</v>
      </c>
      <c r="AF114" s="77">
        <v>0</v>
      </c>
      <c r="AG114" s="77">
        <v>6</v>
      </c>
      <c r="AH114" s="77">
        <v>0</v>
      </c>
      <c r="AI114" s="77">
        <v>0</v>
      </c>
      <c r="AJ114" s="77">
        <v>546</v>
      </c>
      <c r="AK114" s="77">
        <v>2100</v>
      </c>
      <c r="AL114" s="77">
        <v>0.63600000000000001</v>
      </c>
      <c r="AM114" s="77">
        <v>1.57</v>
      </c>
      <c r="AN114" s="77">
        <v>0.33400000000000002</v>
      </c>
      <c r="AO114" s="77">
        <v>0.41599999999999998</v>
      </c>
      <c r="AP114" s="77">
        <v>0.75</v>
      </c>
      <c r="AQ114" s="77">
        <v>6.39</v>
      </c>
      <c r="AR114" s="77">
        <v>3.27</v>
      </c>
      <c r="AS114" s="77">
        <v>9.02</v>
      </c>
      <c r="AT114" s="77">
        <v>1.96</v>
      </c>
      <c r="AU114" s="77">
        <v>16.579999999999998</v>
      </c>
    </row>
    <row r="115" spans="1:47" x14ac:dyDescent="0.2">
      <c r="A115" s="77">
        <v>9</v>
      </c>
      <c r="B115" s="78" t="s">
        <v>515</v>
      </c>
      <c r="C115" s="77" t="s">
        <v>251</v>
      </c>
      <c r="D115" s="77"/>
      <c r="E115" s="77">
        <v>543022</v>
      </c>
      <c r="F115" s="77">
        <v>1</v>
      </c>
      <c r="G115" s="77">
        <v>0</v>
      </c>
      <c r="H115" s="77">
        <v>4.5</v>
      </c>
      <c r="I115" s="77">
        <v>4</v>
      </c>
      <c r="J115" s="77">
        <v>4</v>
      </c>
      <c r="K115" s="77">
        <v>0</v>
      </c>
      <c r="L115" s="77">
        <v>0</v>
      </c>
      <c r="M115" s="77">
        <v>24</v>
      </c>
      <c r="N115" s="77">
        <v>21</v>
      </c>
      <c r="O115" s="77">
        <v>13</v>
      </c>
      <c r="P115" s="77">
        <v>12</v>
      </c>
      <c r="Q115" s="77">
        <v>4</v>
      </c>
      <c r="R115" s="77">
        <v>8</v>
      </c>
      <c r="S115" s="77">
        <v>20</v>
      </c>
      <c r="T115" s="77">
        <v>0.23599999999999999</v>
      </c>
      <c r="U115" s="77">
        <v>1.21</v>
      </c>
      <c r="V115" s="77">
        <v>0</v>
      </c>
      <c r="W115" s="77">
        <v>0</v>
      </c>
      <c r="X115" s="77">
        <v>2</v>
      </c>
      <c r="Y115" s="77">
        <v>0</v>
      </c>
      <c r="Z115" s="77">
        <v>0</v>
      </c>
      <c r="AA115" s="77">
        <v>0</v>
      </c>
      <c r="AB115" s="77">
        <v>2</v>
      </c>
      <c r="AC115" s="77">
        <v>29</v>
      </c>
      <c r="AD115" s="77">
        <v>21</v>
      </c>
      <c r="AE115" s="77">
        <v>2</v>
      </c>
      <c r="AF115" s="77">
        <v>0</v>
      </c>
      <c r="AG115" s="77">
        <v>0</v>
      </c>
      <c r="AH115" s="77">
        <v>1</v>
      </c>
      <c r="AI115" s="77">
        <v>0</v>
      </c>
      <c r="AJ115" s="77">
        <v>101</v>
      </c>
      <c r="AK115" s="77">
        <v>354</v>
      </c>
      <c r="AL115" s="77">
        <v>1</v>
      </c>
      <c r="AM115" s="77">
        <v>1.38</v>
      </c>
      <c r="AN115" s="77">
        <v>0.307</v>
      </c>
      <c r="AO115" s="77">
        <v>0.40400000000000003</v>
      </c>
      <c r="AP115" s="77">
        <v>0.71099999999999997</v>
      </c>
      <c r="AQ115" s="77">
        <v>7.5</v>
      </c>
      <c r="AR115" s="77">
        <v>3</v>
      </c>
      <c r="AS115" s="77">
        <v>7.87</v>
      </c>
      <c r="AT115" s="77">
        <v>2.5</v>
      </c>
      <c r="AU115" s="77">
        <v>14.75</v>
      </c>
    </row>
    <row r="116" spans="1:47" x14ac:dyDescent="0.2">
      <c r="A116" s="77">
        <v>10</v>
      </c>
      <c r="B116" s="78" t="s">
        <v>842</v>
      </c>
      <c r="C116" s="77" t="s">
        <v>251</v>
      </c>
      <c r="D116" s="77"/>
      <c r="E116" s="77">
        <v>517060</v>
      </c>
      <c r="F116" s="77">
        <v>0</v>
      </c>
      <c r="G116" s="77">
        <v>1</v>
      </c>
      <c r="H116" s="77">
        <v>4.76</v>
      </c>
      <c r="I116" s="77">
        <v>1</v>
      </c>
      <c r="J116" s="77">
        <v>1</v>
      </c>
      <c r="K116" s="77">
        <v>0</v>
      </c>
      <c r="L116" s="77">
        <v>0</v>
      </c>
      <c r="M116" s="77">
        <v>5.2</v>
      </c>
      <c r="N116" s="77">
        <v>6</v>
      </c>
      <c r="O116" s="77">
        <v>3</v>
      </c>
      <c r="P116" s="77">
        <v>3</v>
      </c>
      <c r="Q116" s="77">
        <v>0</v>
      </c>
      <c r="R116" s="77">
        <v>2</v>
      </c>
      <c r="S116" s="77">
        <v>2</v>
      </c>
      <c r="T116" s="77">
        <v>0.316</v>
      </c>
      <c r="U116" s="77">
        <v>1.41</v>
      </c>
      <c r="V116" s="77">
        <v>0</v>
      </c>
      <c r="W116" s="77">
        <v>0</v>
      </c>
      <c r="X116" s="77">
        <v>1</v>
      </c>
      <c r="Y116" s="77">
        <v>0</v>
      </c>
      <c r="Z116" s="77">
        <v>0</v>
      </c>
      <c r="AA116" s="77">
        <v>0</v>
      </c>
      <c r="AB116" s="77">
        <v>2</v>
      </c>
      <c r="AC116" s="77">
        <v>7</v>
      </c>
      <c r="AD116" s="77">
        <v>6</v>
      </c>
      <c r="AE116" s="77">
        <v>0</v>
      </c>
      <c r="AF116" s="77">
        <v>0</v>
      </c>
      <c r="AG116" s="77">
        <v>0</v>
      </c>
      <c r="AH116" s="77">
        <v>0</v>
      </c>
      <c r="AI116" s="77">
        <v>0</v>
      </c>
      <c r="AJ116" s="77">
        <v>24</v>
      </c>
      <c r="AK116" s="77">
        <v>94</v>
      </c>
      <c r="AL116" s="77">
        <v>0</v>
      </c>
      <c r="AM116" s="77">
        <v>1.17</v>
      </c>
      <c r="AN116" s="77">
        <v>0.39100000000000001</v>
      </c>
      <c r="AO116" s="77">
        <v>0.316</v>
      </c>
      <c r="AP116" s="77">
        <v>0.70699999999999996</v>
      </c>
      <c r="AQ116" s="77">
        <v>3.18</v>
      </c>
      <c r="AR116" s="77">
        <v>3.18</v>
      </c>
      <c r="AS116" s="77">
        <v>9.5299999999999994</v>
      </c>
      <c r="AT116" s="77">
        <v>1</v>
      </c>
      <c r="AU116" s="77">
        <v>16.59</v>
      </c>
    </row>
    <row r="117" spans="1:47" x14ac:dyDescent="0.2">
      <c r="A117" s="77">
        <v>11</v>
      </c>
      <c r="B117" s="78" t="s">
        <v>521</v>
      </c>
      <c r="C117" s="77" t="s">
        <v>251</v>
      </c>
      <c r="D117" s="77"/>
      <c r="E117" s="77">
        <v>543746</v>
      </c>
      <c r="F117" s="77">
        <v>1</v>
      </c>
      <c r="G117" s="77">
        <v>0</v>
      </c>
      <c r="H117" s="77">
        <v>4.8</v>
      </c>
      <c r="I117" s="77">
        <v>12</v>
      </c>
      <c r="J117" s="77">
        <v>0</v>
      </c>
      <c r="K117" s="77">
        <v>0</v>
      </c>
      <c r="L117" s="77">
        <v>1</v>
      </c>
      <c r="M117" s="77">
        <v>15</v>
      </c>
      <c r="N117" s="77">
        <v>17</v>
      </c>
      <c r="O117" s="77">
        <v>8</v>
      </c>
      <c r="P117" s="77">
        <v>8</v>
      </c>
      <c r="Q117" s="77">
        <v>3</v>
      </c>
      <c r="R117" s="77">
        <v>9</v>
      </c>
      <c r="S117" s="77">
        <v>11</v>
      </c>
      <c r="T117" s="77">
        <v>0.28299999999999997</v>
      </c>
      <c r="U117" s="77">
        <v>1.73</v>
      </c>
      <c r="V117" s="77">
        <v>0</v>
      </c>
      <c r="W117" s="77">
        <v>0</v>
      </c>
      <c r="X117" s="77">
        <v>1</v>
      </c>
      <c r="Y117" s="77">
        <v>2</v>
      </c>
      <c r="Z117" s="77">
        <v>3</v>
      </c>
      <c r="AA117" s="77">
        <v>0</v>
      </c>
      <c r="AB117" s="77">
        <v>1</v>
      </c>
      <c r="AC117" s="77">
        <v>18</v>
      </c>
      <c r="AD117" s="77">
        <v>16</v>
      </c>
      <c r="AE117" s="77">
        <v>0</v>
      </c>
      <c r="AF117" s="77">
        <v>0</v>
      </c>
      <c r="AG117" s="77">
        <v>2</v>
      </c>
      <c r="AH117" s="77">
        <v>0</v>
      </c>
      <c r="AI117" s="77">
        <v>0</v>
      </c>
      <c r="AJ117" s="77">
        <v>72</v>
      </c>
      <c r="AK117" s="77">
        <v>248</v>
      </c>
      <c r="AL117" s="77">
        <v>1</v>
      </c>
      <c r="AM117" s="77">
        <v>1.1299999999999999</v>
      </c>
      <c r="AN117" s="77">
        <v>0.375</v>
      </c>
      <c r="AO117" s="77">
        <v>0.5</v>
      </c>
      <c r="AP117" s="77">
        <v>0.875</v>
      </c>
      <c r="AQ117" s="77">
        <v>6.6</v>
      </c>
      <c r="AR117" s="77">
        <v>5.4</v>
      </c>
      <c r="AS117" s="77">
        <v>10.199999999999999</v>
      </c>
      <c r="AT117" s="77">
        <v>1.22</v>
      </c>
      <c r="AU117" s="77">
        <v>16.53</v>
      </c>
    </row>
    <row r="118" spans="1:47" x14ac:dyDescent="0.2">
      <c r="A118" s="77">
        <v>12</v>
      </c>
      <c r="B118" s="78" t="s">
        <v>519</v>
      </c>
      <c r="C118" s="77" t="s">
        <v>251</v>
      </c>
      <c r="D118" s="77"/>
      <c r="E118" s="77">
        <v>279571</v>
      </c>
      <c r="F118" s="77">
        <v>4</v>
      </c>
      <c r="G118" s="77">
        <v>7</v>
      </c>
      <c r="H118" s="77">
        <v>4.87</v>
      </c>
      <c r="I118" s="77">
        <v>66</v>
      </c>
      <c r="J118" s="77">
        <v>1</v>
      </c>
      <c r="K118" s="77">
        <v>0</v>
      </c>
      <c r="L118" s="77">
        <v>2</v>
      </c>
      <c r="M118" s="77">
        <v>64.2</v>
      </c>
      <c r="N118" s="77">
        <v>74</v>
      </c>
      <c r="O118" s="77">
        <v>35</v>
      </c>
      <c r="P118" s="77">
        <v>35</v>
      </c>
      <c r="Q118" s="77">
        <v>5</v>
      </c>
      <c r="R118" s="77">
        <v>19</v>
      </c>
      <c r="S118" s="77">
        <v>43</v>
      </c>
      <c r="T118" s="77">
        <v>0.29199999999999998</v>
      </c>
      <c r="U118" s="77">
        <v>1.44</v>
      </c>
      <c r="V118" s="77">
        <v>0</v>
      </c>
      <c r="W118" s="77">
        <v>0</v>
      </c>
      <c r="X118" s="77">
        <v>1</v>
      </c>
      <c r="Y118" s="77">
        <v>2</v>
      </c>
      <c r="Z118" s="77">
        <v>13</v>
      </c>
      <c r="AA118" s="77">
        <v>6</v>
      </c>
      <c r="AB118" s="77">
        <v>5</v>
      </c>
      <c r="AC118" s="77">
        <v>79</v>
      </c>
      <c r="AD118" s="77">
        <v>66</v>
      </c>
      <c r="AE118" s="77">
        <v>3</v>
      </c>
      <c r="AF118" s="77">
        <v>0</v>
      </c>
      <c r="AG118" s="77">
        <v>4</v>
      </c>
      <c r="AH118" s="77">
        <v>1</v>
      </c>
      <c r="AI118" s="77">
        <v>0</v>
      </c>
      <c r="AJ118" s="77">
        <v>282</v>
      </c>
      <c r="AK118" s="77">
        <v>1052</v>
      </c>
      <c r="AL118" s="77">
        <v>0.36399999999999999</v>
      </c>
      <c r="AM118" s="77">
        <v>1.2</v>
      </c>
      <c r="AN118" s="77">
        <v>0.33800000000000002</v>
      </c>
      <c r="AO118" s="77">
        <v>0.41899999999999998</v>
      </c>
      <c r="AP118" s="77">
        <v>0.75700000000000001</v>
      </c>
      <c r="AQ118" s="77">
        <v>5.98</v>
      </c>
      <c r="AR118" s="77">
        <v>2.64</v>
      </c>
      <c r="AS118" s="77">
        <v>10.3</v>
      </c>
      <c r="AT118" s="77">
        <v>2.2599999999999998</v>
      </c>
      <c r="AU118" s="77">
        <v>16.27</v>
      </c>
    </row>
    <row r="119" spans="1:47" x14ac:dyDescent="0.2">
      <c r="A119" s="77">
        <v>13</v>
      </c>
      <c r="B119" s="78" t="s">
        <v>1120</v>
      </c>
      <c r="C119" s="77" t="s">
        <v>251</v>
      </c>
      <c r="D119" s="77"/>
      <c r="E119" s="77">
        <v>456071</v>
      </c>
      <c r="F119" s="77">
        <v>0</v>
      </c>
      <c r="G119" s="77">
        <v>6</v>
      </c>
      <c r="H119" s="77">
        <v>5.19</v>
      </c>
      <c r="I119" s="77">
        <v>16</v>
      </c>
      <c r="J119" s="77">
        <v>10</v>
      </c>
      <c r="K119" s="77">
        <v>0</v>
      </c>
      <c r="L119" s="77">
        <v>0</v>
      </c>
      <c r="M119" s="77">
        <v>59</v>
      </c>
      <c r="N119" s="77">
        <v>55</v>
      </c>
      <c r="O119" s="77">
        <v>34</v>
      </c>
      <c r="P119" s="77">
        <v>34</v>
      </c>
      <c r="Q119" s="77">
        <v>5</v>
      </c>
      <c r="R119" s="77">
        <v>16</v>
      </c>
      <c r="S119" s="77">
        <v>34</v>
      </c>
      <c r="T119" s="77">
        <v>0.25700000000000001</v>
      </c>
      <c r="U119" s="77">
        <v>1.2</v>
      </c>
      <c r="V119" s="77">
        <v>0</v>
      </c>
      <c r="W119" s="77">
        <v>0</v>
      </c>
      <c r="X119" s="77">
        <v>2</v>
      </c>
      <c r="Y119" s="77">
        <v>2</v>
      </c>
      <c r="Z119" s="77">
        <v>2</v>
      </c>
      <c r="AA119" s="77">
        <v>1</v>
      </c>
      <c r="AB119" s="77">
        <v>8</v>
      </c>
      <c r="AC119" s="77">
        <v>95</v>
      </c>
      <c r="AD119" s="77">
        <v>39</v>
      </c>
      <c r="AE119" s="77">
        <v>0</v>
      </c>
      <c r="AF119" s="77">
        <v>0</v>
      </c>
      <c r="AG119" s="77">
        <v>0</v>
      </c>
      <c r="AH119" s="77">
        <v>0</v>
      </c>
      <c r="AI119" s="77">
        <v>0</v>
      </c>
      <c r="AJ119" s="77">
        <v>241</v>
      </c>
      <c r="AK119" s="77">
        <v>897</v>
      </c>
      <c r="AL119" s="77">
        <v>0</v>
      </c>
      <c r="AM119" s="77">
        <v>2.44</v>
      </c>
      <c r="AN119" s="77">
        <v>0.309</v>
      </c>
      <c r="AO119" s="77">
        <v>0.40200000000000002</v>
      </c>
      <c r="AP119" s="77">
        <v>0.71099999999999997</v>
      </c>
      <c r="AQ119" s="77">
        <v>5.19</v>
      </c>
      <c r="AR119" s="77">
        <v>2.44</v>
      </c>
      <c r="AS119" s="77">
        <v>8.39</v>
      </c>
      <c r="AT119" s="77">
        <v>2.13</v>
      </c>
      <c r="AU119" s="77">
        <v>15.2</v>
      </c>
    </row>
    <row r="120" spans="1:47" x14ac:dyDescent="0.2">
      <c r="A120" s="77">
        <v>14</v>
      </c>
      <c r="B120" s="78" t="s">
        <v>725</v>
      </c>
      <c r="C120" s="77" t="s">
        <v>251</v>
      </c>
      <c r="D120" s="77"/>
      <c r="E120" s="77">
        <v>462985</v>
      </c>
      <c r="F120" s="77">
        <v>6</v>
      </c>
      <c r="G120" s="77">
        <v>9</v>
      </c>
      <c r="H120" s="77">
        <v>5.37</v>
      </c>
      <c r="I120" s="77">
        <v>38</v>
      </c>
      <c r="J120" s="77">
        <v>22</v>
      </c>
      <c r="K120" s="77">
        <v>0</v>
      </c>
      <c r="L120" s="77">
        <v>0</v>
      </c>
      <c r="M120" s="77">
        <v>142.1</v>
      </c>
      <c r="N120" s="77">
        <v>166</v>
      </c>
      <c r="O120" s="77">
        <v>90</v>
      </c>
      <c r="P120" s="77">
        <v>85</v>
      </c>
      <c r="Q120" s="77">
        <v>24</v>
      </c>
      <c r="R120" s="77">
        <v>65</v>
      </c>
      <c r="S120" s="77">
        <v>100</v>
      </c>
      <c r="T120" s="77">
        <v>0.29599999999999999</v>
      </c>
      <c r="U120" s="77">
        <v>1.62</v>
      </c>
      <c r="V120" s="77">
        <v>0</v>
      </c>
      <c r="W120" s="77">
        <v>0</v>
      </c>
      <c r="X120" s="77">
        <v>6</v>
      </c>
      <c r="Y120" s="77">
        <v>4</v>
      </c>
      <c r="Z120" s="77">
        <v>4</v>
      </c>
      <c r="AA120" s="77">
        <v>0</v>
      </c>
      <c r="AB120" s="77">
        <v>16</v>
      </c>
      <c r="AC120" s="77">
        <v>154</v>
      </c>
      <c r="AD120" s="77">
        <v>155</v>
      </c>
      <c r="AE120" s="77">
        <v>5</v>
      </c>
      <c r="AF120" s="77">
        <v>4</v>
      </c>
      <c r="AG120" s="77">
        <v>9</v>
      </c>
      <c r="AH120" s="77">
        <v>1</v>
      </c>
      <c r="AI120" s="77">
        <v>0</v>
      </c>
      <c r="AJ120" s="77">
        <v>646</v>
      </c>
      <c r="AK120" s="77">
        <v>2429</v>
      </c>
      <c r="AL120" s="77">
        <v>0.4</v>
      </c>
      <c r="AM120" s="77">
        <v>0.99</v>
      </c>
      <c r="AN120" s="77">
        <v>0.371</v>
      </c>
      <c r="AO120" s="77">
        <v>0.48799999999999999</v>
      </c>
      <c r="AP120" s="77">
        <v>0.85899999999999999</v>
      </c>
      <c r="AQ120" s="77">
        <v>6.32</v>
      </c>
      <c r="AR120" s="77">
        <v>4.1100000000000003</v>
      </c>
      <c r="AS120" s="77">
        <v>10.5</v>
      </c>
      <c r="AT120" s="77">
        <v>1.54</v>
      </c>
      <c r="AU120" s="77">
        <v>17.07</v>
      </c>
    </row>
    <row r="121" spans="1:47" x14ac:dyDescent="0.2">
      <c r="A121" s="77">
        <v>15</v>
      </c>
      <c r="B121" s="78" t="s">
        <v>522</v>
      </c>
      <c r="C121" s="77" t="s">
        <v>251</v>
      </c>
      <c r="D121" s="77"/>
      <c r="E121" s="77">
        <v>504379</v>
      </c>
      <c r="F121" s="77">
        <v>6</v>
      </c>
      <c r="G121" s="77">
        <v>6</v>
      </c>
      <c r="H121" s="77">
        <v>5.38</v>
      </c>
      <c r="I121" s="77">
        <v>33</v>
      </c>
      <c r="J121" s="77">
        <v>14</v>
      </c>
      <c r="K121" s="77">
        <v>0</v>
      </c>
      <c r="L121" s="77">
        <v>0</v>
      </c>
      <c r="M121" s="77">
        <v>93.2</v>
      </c>
      <c r="N121" s="77">
        <v>107</v>
      </c>
      <c r="O121" s="77">
        <v>59</v>
      </c>
      <c r="P121" s="77">
        <v>56</v>
      </c>
      <c r="Q121" s="77">
        <v>19</v>
      </c>
      <c r="R121" s="77">
        <v>31</v>
      </c>
      <c r="S121" s="77">
        <v>63</v>
      </c>
      <c r="T121" s="77">
        <v>0.28899999999999998</v>
      </c>
      <c r="U121" s="77">
        <v>1.47</v>
      </c>
      <c r="V121" s="77">
        <v>0</v>
      </c>
      <c r="W121" s="77">
        <v>0</v>
      </c>
      <c r="X121" s="77">
        <v>1</v>
      </c>
      <c r="Y121" s="77">
        <v>1</v>
      </c>
      <c r="Z121" s="77">
        <v>7</v>
      </c>
      <c r="AA121" s="77">
        <v>1</v>
      </c>
      <c r="AB121" s="77">
        <v>4</v>
      </c>
      <c r="AC121" s="77">
        <v>117</v>
      </c>
      <c r="AD121" s="77">
        <v>92</v>
      </c>
      <c r="AE121" s="77">
        <v>3</v>
      </c>
      <c r="AF121" s="77">
        <v>1</v>
      </c>
      <c r="AG121" s="77">
        <v>6</v>
      </c>
      <c r="AH121" s="77">
        <v>2</v>
      </c>
      <c r="AI121" s="77">
        <v>0</v>
      </c>
      <c r="AJ121" s="77">
        <v>409</v>
      </c>
      <c r="AK121" s="77">
        <v>1615</v>
      </c>
      <c r="AL121" s="77">
        <v>0.5</v>
      </c>
      <c r="AM121" s="77">
        <v>1.27</v>
      </c>
      <c r="AN121" s="77">
        <v>0.34399999999999997</v>
      </c>
      <c r="AO121" s="77">
        <v>0.51600000000000001</v>
      </c>
      <c r="AP121" s="77">
        <v>0.86</v>
      </c>
      <c r="AQ121" s="77">
        <v>6.05</v>
      </c>
      <c r="AR121" s="77">
        <v>2.98</v>
      </c>
      <c r="AS121" s="77">
        <v>10.28</v>
      </c>
      <c r="AT121" s="77">
        <v>2.0299999999999998</v>
      </c>
      <c r="AU121" s="77">
        <v>17.239999999999998</v>
      </c>
    </row>
    <row r="122" spans="1:47" x14ac:dyDescent="0.2">
      <c r="A122" s="77">
        <v>16</v>
      </c>
      <c r="B122" s="78" t="s">
        <v>516</v>
      </c>
      <c r="C122" s="77" t="s">
        <v>251</v>
      </c>
      <c r="D122" s="77"/>
      <c r="E122" s="77">
        <v>468504</v>
      </c>
      <c r="F122" s="77">
        <v>1</v>
      </c>
      <c r="G122" s="77">
        <v>7</v>
      </c>
      <c r="H122" s="77">
        <v>5.4</v>
      </c>
      <c r="I122" s="77">
        <v>11</v>
      </c>
      <c r="J122" s="77">
        <v>11</v>
      </c>
      <c r="K122" s="77">
        <v>0</v>
      </c>
      <c r="L122" s="77">
        <v>0</v>
      </c>
      <c r="M122" s="77">
        <v>63.1</v>
      </c>
      <c r="N122" s="77">
        <v>63</v>
      </c>
      <c r="O122" s="77">
        <v>38</v>
      </c>
      <c r="P122" s="77">
        <v>38</v>
      </c>
      <c r="Q122" s="77">
        <v>8</v>
      </c>
      <c r="R122" s="77">
        <v>28</v>
      </c>
      <c r="S122" s="77">
        <v>42</v>
      </c>
      <c r="T122" s="77">
        <v>0.26500000000000001</v>
      </c>
      <c r="U122" s="77">
        <v>1.44</v>
      </c>
      <c r="V122" s="77">
        <v>0</v>
      </c>
      <c r="W122" s="77">
        <v>0</v>
      </c>
      <c r="X122" s="77">
        <v>1</v>
      </c>
      <c r="Y122" s="77">
        <v>1</v>
      </c>
      <c r="Z122" s="77">
        <v>0</v>
      </c>
      <c r="AA122" s="77">
        <v>0</v>
      </c>
      <c r="AB122" s="77">
        <v>6</v>
      </c>
      <c r="AC122" s="77">
        <v>69</v>
      </c>
      <c r="AD122" s="77">
        <v>69</v>
      </c>
      <c r="AE122" s="77">
        <v>4</v>
      </c>
      <c r="AF122" s="77">
        <v>0</v>
      </c>
      <c r="AG122" s="77">
        <v>2</v>
      </c>
      <c r="AH122" s="77">
        <v>1</v>
      </c>
      <c r="AI122" s="77">
        <v>0</v>
      </c>
      <c r="AJ122" s="77">
        <v>272</v>
      </c>
      <c r="AK122" s="77">
        <v>1027</v>
      </c>
      <c r="AL122" s="77">
        <v>0.125</v>
      </c>
      <c r="AM122" s="77">
        <v>1</v>
      </c>
      <c r="AN122" s="77">
        <v>0.34100000000000003</v>
      </c>
      <c r="AO122" s="77">
        <v>0.45</v>
      </c>
      <c r="AP122" s="77">
        <v>0.79</v>
      </c>
      <c r="AQ122" s="77">
        <v>5.97</v>
      </c>
      <c r="AR122" s="77">
        <v>3.98</v>
      </c>
      <c r="AS122" s="77">
        <v>8.9499999999999993</v>
      </c>
      <c r="AT122" s="77">
        <v>1.5</v>
      </c>
      <c r="AU122" s="77">
        <v>16.22</v>
      </c>
    </row>
    <row r="123" spans="1:47" x14ac:dyDescent="0.2">
      <c r="A123" s="77">
        <v>17</v>
      </c>
      <c r="B123" s="78" t="s">
        <v>513</v>
      </c>
      <c r="C123" s="77" t="s">
        <v>251</v>
      </c>
      <c r="D123" s="77"/>
      <c r="E123" s="77">
        <v>571521</v>
      </c>
      <c r="F123" s="77">
        <v>4</v>
      </c>
      <c r="G123" s="77">
        <v>6</v>
      </c>
      <c r="H123" s="77">
        <v>5.59</v>
      </c>
      <c r="I123" s="77">
        <v>74</v>
      </c>
      <c r="J123" s="77">
        <v>0</v>
      </c>
      <c r="K123" s="77">
        <v>0</v>
      </c>
      <c r="L123" s="77">
        <v>6</v>
      </c>
      <c r="M123" s="77">
        <v>56.1</v>
      </c>
      <c r="N123" s="77">
        <v>65</v>
      </c>
      <c r="O123" s="77">
        <v>38</v>
      </c>
      <c r="P123" s="77">
        <v>35</v>
      </c>
      <c r="Q123" s="77">
        <v>7</v>
      </c>
      <c r="R123" s="77">
        <v>39</v>
      </c>
      <c r="S123" s="77">
        <v>55</v>
      </c>
      <c r="T123" s="77">
        <v>0.28799999999999998</v>
      </c>
      <c r="U123" s="77">
        <v>1.85</v>
      </c>
      <c r="V123" s="77">
        <v>0</v>
      </c>
      <c r="W123" s="77">
        <v>0</v>
      </c>
      <c r="X123" s="77">
        <v>2</v>
      </c>
      <c r="Y123" s="77">
        <v>0</v>
      </c>
      <c r="Z123" s="77">
        <v>15</v>
      </c>
      <c r="AA123" s="77">
        <v>15</v>
      </c>
      <c r="AB123" s="77">
        <v>3</v>
      </c>
      <c r="AC123" s="77">
        <v>53</v>
      </c>
      <c r="AD123" s="77">
        <v>58</v>
      </c>
      <c r="AE123" s="77">
        <v>5</v>
      </c>
      <c r="AF123" s="77">
        <v>1</v>
      </c>
      <c r="AG123" s="77">
        <v>1</v>
      </c>
      <c r="AH123" s="77">
        <v>0</v>
      </c>
      <c r="AI123" s="77">
        <v>0</v>
      </c>
      <c r="AJ123" s="77">
        <v>273</v>
      </c>
      <c r="AK123" s="77">
        <v>1098</v>
      </c>
      <c r="AL123" s="77">
        <v>0.4</v>
      </c>
      <c r="AM123" s="77">
        <v>0.91</v>
      </c>
      <c r="AN123" s="77">
        <v>0.39100000000000001</v>
      </c>
      <c r="AO123" s="77">
        <v>0.434</v>
      </c>
      <c r="AP123" s="77">
        <v>0.82499999999999996</v>
      </c>
      <c r="AQ123" s="77">
        <v>8.7899999999999991</v>
      </c>
      <c r="AR123" s="77">
        <v>6.23</v>
      </c>
      <c r="AS123" s="77">
        <v>10.38</v>
      </c>
      <c r="AT123" s="77">
        <v>1.41</v>
      </c>
      <c r="AU123" s="77">
        <v>19.489999999999998</v>
      </c>
    </row>
    <row r="124" spans="1:47" x14ac:dyDescent="0.2">
      <c r="A124" s="77">
        <v>18</v>
      </c>
      <c r="B124" s="78" t="s">
        <v>1121</v>
      </c>
      <c r="C124" s="77" t="s">
        <v>251</v>
      </c>
      <c r="D124" s="77"/>
      <c r="E124" s="77">
        <v>434665</v>
      </c>
      <c r="F124" s="77">
        <v>2</v>
      </c>
      <c r="G124" s="77">
        <v>0</v>
      </c>
      <c r="H124" s="77">
        <v>5.8</v>
      </c>
      <c r="I124" s="77">
        <v>51</v>
      </c>
      <c r="J124" s="77">
        <v>0</v>
      </c>
      <c r="K124" s="77">
        <v>0</v>
      </c>
      <c r="L124" s="77">
        <v>2</v>
      </c>
      <c r="M124" s="77">
        <v>45</v>
      </c>
      <c r="N124" s="77">
        <v>56</v>
      </c>
      <c r="O124" s="77">
        <v>31</v>
      </c>
      <c r="P124" s="77">
        <v>29</v>
      </c>
      <c r="Q124" s="77">
        <v>3</v>
      </c>
      <c r="R124" s="77">
        <v>24</v>
      </c>
      <c r="S124" s="77">
        <v>36</v>
      </c>
      <c r="T124" s="77">
        <v>0.316</v>
      </c>
      <c r="U124" s="77">
        <v>1.78</v>
      </c>
      <c r="V124" s="77">
        <v>0</v>
      </c>
      <c r="W124" s="77">
        <v>0</v>
      </c>
      <c r="X124" s="77">
        <v>5</v>
      </c>
      <c r="Y124" s="77">
        <v>0</v>
      </c>
      <c r="Z124" s="77">
        <v>14</v>
      </c>
      <c r="AA124" s="77">
        <v>2</v>
      </c>
      <c r="AB124" s="77">
        <v>8</v>
      </c>
      <c r="AC124" s="77">
        <v>55</v>
      </c>
      <c r="AD124" s="77">
        <v>35</v>
      </c>
      <c r="AE124" s="77">
        <v>2</v>
      </c>
      <c r="AF124" s="77">
        <v>0</v>
      </c>
      <c r="AG124" s="77">
        <v>6</v>
      </c>
      <c r="AH124" s="77">
        <v>0</v>
      </c>
      <c r="AI124" s="77">
        <v>1</v>
      </c>
      <c r="AJ124" s="77">
        <v>211</v>
      </c>
      <c r="AK124" s="77">
        <v>759</v>
      </c>
      <c r="AL124" s="77">
        <v>1</v>
      </c>
      <c r="AM124" s="77">
        <v>1.57</v>
      </c>
      <c r="AN124" s="77">
        <v>0.40500000000000003</v>
      </c>
      <c r="AO124" s="77">
        <v>0.46300000000000002</v>
      </c>
      <c r="AP124" s="77">
        <v>0.86799999999999999</v>
      </c>
      <c r="AQ124" s="77">
        <v>7.2</v>
      </c>
      <c r="AR124" s="77">
        <v>4.8</v>
      </c>
      <c r="AS124" s="77">
        <v>11.2</v>
      </c>
      <c r="AT124" s="77">
        <v>1.5</v>
      </c>
      <c r="AU124" s="77">
        <v>16.87</v>
      </c>
    </row>
    <row r="125" spans="1:47" x14ac:dyDescent="0.2">
      <c r="A125" s="77">
        <v>19</v>
      </c>
      <c r="B125" s="78" t="s">
        <v>1122</v>
      </c>
      <c r="C125" s="77" t="s">
        <v>251</v>
      </c>
      <c r="D125" s="77"/>
      <c r="E125" s="77">
        <v>543184</v>
      </c>
      <c r="F125" s="77">
        <v>0</v>
      </c>
      <c r="G125" s="77">
        <v>4</v>
      </c>
      <c r="H125" s="77">
        <v>5.92</v>
      </c>
      <c r="I125" s="77">
        <v>16</v>
      </c>
      <c r="J125" s="77">
        <v>3</v>
      </c>
      <c r="K125" s="77">
        <v>0</v>
      </c>
      <c r="L125" s="77">
        <v>0</v>
      </c>
      <c r="M125" s="77">
        <v>24.1</v>
      </c>
      <c r="N125" s="77">
        <v>25</v>
      </c>
      <c r="O125" s="77">
        <v>21</v>
      </c>
      <c r="P125" s="77">
        <v>16</v>
      </c>
      <c r="Q125" s="77">
        <v>3</v>
      </c>
      <c r="R125" s="77">
        <v>10</v>
      </c>
      <c r="S125" s="77">
        <v>27</v>
      </c>
      <c r="T125" s="77">
        <v>0.26300000000000001</v>
      </c>
      <c r="U125" s="77">
        <v>1.44</v>
      </c>
      <c r="V125" s="77">
        <v>0</v>
      </c>
      <c r="W125" s="77">
        <v>0</v>
      </c>
      <c r="X125" s="77">
        <v>2</v>
      </c>
      <c r="Y125" s="77">
        <v>1</v>
      </c>
      <c r="Z125" s="77">
        <v>3</v>
      </c>
      <c r="AA125" s="77">
        <v>3</v>
      </c>
      <c r="AB125" s="77">
        <v>1</v>
      </c>
      <c r="AC125" s="77">
        <v>18</v>
      </c>
      <c r="AD125" s="77">
        <v>28</v>
      </c>
      <c r="AE125" s="77">
        <v>5</v>
      </c>
      <c r="AF125" s="77">
        <v>0</v>
      </c>
      <c r="AG125" s="77">
        <v>0</v>
      </c>
      <c r="AH125" s="77">
        <v>0</v>
      </c>
      <c r="AI125" s="77">
        <v>0</v>
      </c>
      <c r="AJ125" s="77">
        <v>110</v>
      </c>
      <c r="AK125" s="77">
        <v>399</v>
      </c>
      <c r="AL125" s="77">
        <v>0</v>
      </c>
      <c r="AM125" s="77">
        <v>0.64</v>
      </c>
      <c r="AN125" s="77">
        <v>0.33900000000000002</v>
      </c>
      <c r="AO125" s="77">
        <v>0.442</v>
      </c>
      <c r="AP125" s="77">
        <v>0.78200000000000003</v>
      </c>
      <c r="AQ125" s="77">
        <v>9.99</v>
      </c>
      <c r="AR125" s="77">
        <v>3.7</v>
      </c>
      <c r="AS125" s="77">
        <v>9.25</v>
      </c>
      <c r="AT125" s="77">
        <v>2.7</v>
      </c>
      <c r="AU125" s="77">
        <v>16.399999999999999</v>
      </c>
    </row>
    <row r="126" spans="1:47" x14ac:dyDescent="0.2">
      <c r="A126" s="77">
        <v>20</v>
      </c>
      <c r="B126" s="78" t="s">
        <v>1123</v>
      </c>
      <c r="C126" s="77" t="s">
        <v>251</v>
      </c>
      <c r="D126" s="77"/>
      <c r="E126" s="77">
        <v>548357</v>
      </c>
      <c r="F126" s="77">
        <v>3</v>
      </c>
      <c r="G126" s="77">
        <v>5</v>
      </c>
      <c r="H126" s="77">
        <v>5.93</v>
      </c>
      <c r="I126" s="77">
        <v>10</v>
      </c>
      <c r="J126" s="77">
        <v>10</v>
      </c>
      <c r="K126" s="77">
        <v>0</v>
      </c>
      <c r="L126" s="77">
        <v>0</v>
      </c>
      <c r="M126" s="77">
        <v>54.2</v>
      </c>
      <c r="N126" s="77">
        <v>75</v>
      </c>
      <c r="O126" s="77">
        <v>37</v>
      </c>
      <c r="P126" s="77">
        <v>36</v>
      </c>
      <c r="Q126" s="77">
        <v>9</v>
      </c>
      <c r="R126" s="77">
        <v>10</v>
      </c>
      <c r="S126" s="77">
        <v>31</v>
      </c>
      <c r="T126" s="77">
        <v>0.318</v>
      </c>
      <c r="U126" s="77">
        <v>1.55</v>
      </c>
      <c r="V126" s="77">
        <v>0</v>
      </c>
      <c r="W126" s="77">
        <v>0</v>
      </c>
      <c r="X126" s="77">
        <v>1</v>
      </c>
      <c r="Y126" s="77">
        <v>2</v>
      </c>
      <c r="Z126" s="77">
        <v>0</v>
      </c>
      <c r="AA126" s="77">
        <v>0</v>
      </c>
      <c r="AB126" s="77">
        <v>2</v>
      </c>
      <c r="AC126" s="77">
        <v>49</v>
      </c>
      <c r="AD126" s="77">
        <v>83</v>
      </c>
      <c r="AE126" s="77">
        <v>0</v>
      </c>
      <c r="AF126" s="77">
        <v>0</v>
      </c>
      <c r="AG126" s="77">
        <v>2</v>
      </c>
      <c r="AH126" s="77">
        <v>1</v>
      </c>
      <c r="AI126" s="77">
        <v>1</v>
      </c>
      <c r="AJ126" s="77">
        <v>249</v>
      </c>
      <c r="AK126" s="77">
        <v>886</v>
      </c>
      <c r="AL126" s="77">
        <v>0.375</v>
      </c>
      <c r="AM126" s="77">
        <v>0.59</v>
      </c>
      <c r="AN126" s="77">
        <v>0.34699999999999998</v>
      </c>
      <c r="AO126" s="77">
        <v>0.55500000000000005</v>
      </c>
      <c r="AP126" s="77">
        <v>0.90200000000000002</v>
      </c>
      <c r="AQ126" s="77">
        <v>5.0999999999999996</v>
      </c>
      <c r="AR126" s="77">
        <v>1.65</v>
      </c>
      <c r="AS126" s="77">
        <v>12.35</v>
      </c>
      <c r="AT126" s="77">
        <v>3.1</v>
      </c>
      <c r="AU126" s="77">
        <v>16.21</v>
      </c>
    </row>
    <row r="127" spans="1:47" x14ac:dyDescent="0.2">
      <c r="A127" s="77">
        <v>21</v>
      </c>
      <c r="B127" s="78" t="s">
        <v>1124</v>
      </c>
      <c r="C127" s="77" t="s">
        <v>251</v>
      </c>
      <c r="D127" s="77"/>
      <c r="E127" s="77">
        <v>572750</v>
      </c>
      <c r="F127" s="77">
        <v>1</v>
      </c>
      <c r="G127" s="77">
        <v>1</v>
      </c>
      <c r="H127" s="77">
        <v>6.75</v>
      </c>
      <c r="I127" s="77">
        <v>3</v>
      </c>
      <c r="J127" s="77">
        <v>3</v>
      </c>
      <c r="K127" s="77">
        <v>0</v>
      </c>
      <c r="L127" s="77">
        <v>0</v>
      </c>
      <c r="M127" s="77">
        <v>16</v>
      </c>
      <c r="N127" s="77">
        <v>23</v>
      </c>
      <c r="O127" s="77">
        <v>12</v>
      </c>
      <c r="P127" s="77">
        <v>12</v>
      </c>
      <c r="Q127" s="77">
        <v>2</v>
      </c>
      <c r="R127" s="77">
        <v>7</v>
      </c>
      <c r="S127" s="77">
        <v>3</v>
      </c>
      <c r="T127" s="77">
        <v>0.34300000000000003</v>
      </c>
      <c r="U127" s="77">
        <v>1.88</v>
      </c>
      <c r="V127" s="77">
        <v>0</v>
      </c>
      <c r="W127" s="77">
        <v>0</v>
      </c>
      <c r="X127" s="77">
        <v>0</v>
      </c>
      <c r="Y127" s="77">
        <v>1</v>
      </c>
      <c r="Z127" s="77">
        <v>0</v>
      </c>
      <c r="AA127" s="77">
        <v>0</v>
      </c>
      <c r="AB127" s="77">
        <v>2</v>
      </c>
      <c r="AC127" s="77">
        <v>27</v>
      </c>
      <c r="AD127" s="77">
        <v>16</v>
      </c>
      <c r="AE127" s="77">
        <v>0</v>
      </c>
      <c r="AF127" s="77">
        <v>0</v>
      </c>
      <c r="AG127" s="77">
        <v>5</v>
      </c>
      <c r="AH127" s="77">
        <v>0</v>
      </c>
      <c r="AI127" s="77">
        <v>0</v>
      </c>
      <c r="AJ127" s="77">
        <v>76</v>
      </c>
      <c r="AK127" s="77">
        <v>259</v>
      </c>
      <c r="AL127" s="77">
        <v>0.5</v>
      </c>
      <c r="AM127" s="77">
        <v>1.69</v>
      </c>
      <c r="AN127" s="77">
        <v>0.40500000000000003</v>
      </c>
      <c r="AO127" s="77">
        <v>0.56699999999999995</v>
      </c>
      <c r="AP127" s="77">
        <v>0.97299999999999998</v>
      </c>
      <c r="AQ127" s="77">
        <v>1.69</v>
      </c>
      <c r="AR127" s="77">
        <v>3.94</v>
      </c>
      <c r="AS127" s="77">
        <v>12.94</v>
      </c>
      <c r="AT127" s="77">
        <v>0.43</v>
      </c>
      <c r="AU127" s="77">
        <v>16.190000000000001</v>
      </c>
    </row>
    <row r="128" spans="1:47" x14ac:dyDescent="0.2">
      <c r="A128" s="77">
        <v>22</v>
      </c>
      <c r="B128" s="78" t="s">
        <v>850</v>
      </c>
      <c r="C128" s="77" t="s">
        <v>251</v>
      </c>
      <c r="D128" s="77"/>
      <c r="E128" s="77">
        <v>457429</v>
      </c>
      <c r="F128" s="77">
        <v>2</v>
      </c>
      <c r="G128" s="77">
        <v>3</v>
      </c>
      <c r="H128" s="77">
        <v>6.84</v>
      </c>
      <c r="I128" s="77">
        <v>35</v>
      </c>
      <c r="J128" s="77">
        <v>0</v>
      </c>
      <c r="K128" s="77">
        <v>0</v>
      </c>
      <c r="L128" s="77">
        <v>4</v>
      </c>
      <c r="M128" s="77">
        <v>25</v>
      </c>
      <c r="N128" s="77">
        <v>31</v>
      </c>
      <c r="O128" s="77">
        <v>20</v>
      </c>
      <c r="P128" s="77">
        <v>19</v>
      </c>
      <c r="Q128" s="77">
        <v>6</v>
      </c>
      <c r="R128" s="77">
        <v>11</v>
      </c>
      <c r="S128" s="77">
        <v>32</v>
      </c>
      <c r="T128" s="77">
        <v>0.31</v>
      </c>
      <c r="U128" s="77">
        <v>1.68</v>
      </c>
      <c r="V128" s="77">
        <v>0</v>
      </c>
      <c r="W128" s="77">
        <v>0</v>
      </c>
      <c r="X128" s="77">
        <v>1</v>
      </c>
      <c r="Y128" s="77">
        <v>1</v>
      </c>
      <c r="Z128" s="77">
        <v>8</v>
      </c>
      <c r="AA128" s="77">
        <v>7</v>
      </c>
      <c r="AB128" s="77">
        <v>3</v>
      </c>
      <c r="AC128" s="77">
        <v>29</v>
      </c>
      <c r="AD128" s="77">
        <v>12</v>
      </c>
      <c r="AE128" s="77">
        <v>3</v>
      </c>
      <c r="AF128" s="77">
        <v>0</v>
      </c>
      <c r="AG128" s="77">
        <v>0</v>
      </c>
      <c r="AH128" s="77">
        <v>0</v>
      </c>
      <c r="AI128" s="77">
        <v>0</v>
      </c>
      <c r="AJ128" s="77">
        <v>116</v>
      </c>
      <c r="AK128" s="77">
        <v>433</v>
      </c>
      <c r="AL128" s="77">
        <v>0.4</v>
      </c>
      <c r="AM128" s="77">
        <v>2.42</v>
      </c>
      <c r="AN128" s="77">
        <v>0.377</v>
      </c>
      <c r="AO128" s="77">
        <v>0.53</v>
      </c>
      <c r="AP128" s="77">
        <v>0.90700000000000003</v>
      </c>
      <c r="AQ128" s="77">
        <v>11.52</v>
      </c>
      <c r="AR128" s="77">
        <v>3.96</v>
      </c>
      <c r="AS128" s="77">
        <v>11.16</v>
      </c>
      <c r="AT128" s="77">
        <v>2.91</v>
      </c>
      <c r="AU128" s="77">
        <v>17.32</v>
      </c>
    </row>
    <row r="129" spans="1:47" x14ac:dyDescent="0.2">
      <c r="A129" s="77">
        <v>23</v>
      </c>
      <c r="B129" s="78" t="s">
        <v>1125</v>
      </c>
      <c r="C129" s="77" t="s">
        <v>251</v>
      </c>
      <c r="D129" s="77"/>
      <c r="E129" s="77">
        <v>455119</v>
      </c>
      <c r="F129" s="77">
        <v>0</v>
      </c>
      <c r="G129" s="77">
        <v>0</v>
      </c>
      <c r="H129" s="77">
        <v>6.89</v>
      </c>
      <c r="I129" s="77">
        <v>16</v>
      </c>
      <c r="J129" s="77">
        <v>0</v>
      </c>
      <c r="K129" s="77">
        <v>0</v>
      </c>
      <c r="L129" s="77">
        <v>0</v>
      </c>
      <c r="M129" s="77">
        <v>15.2</v>
      </c>
      <c r="N129" s="77">
        <v>22</v>
      </c>
      <c r="O129" s="77">
        <v>12</v>
      </c>
      <c r="P129" s="77">
        <v>12</v>
      </c>
      <c r="Q129" s="77">
        <v>2</v>
      </c>
      <c r="R129" s="77">
        <v>4</v>
      </c>
      <c r="S129" s="77">
        <v>14</v>
      </c>
      <c r="T129" s="77">
        <v>0.33800000000000002</v>
      </c>
      <c r="U129" s="77">
        <v>1.66</v>
      </c>
      <c r="V129" s="77">
        <v>0</v>
      </c>
      <c r="W129" s="77">
        <v>0</v>
      </c>
      <c r="X129" s="77">
        <v>0</v>
      </c>
      <c r="Y129" s="77">
        <v>0</v>
      </c>
      <c r="Z129" s="77">
        <v>1</v>
      </c>
      <c r="AA129" s="77">
        <v>3</v>
      </c>
      <c r="AB129" s="77">
        <v>4</v>
      </c>
      <c r="AC129" s="77">
        <v>21</v>
      </c>
      <c r="AD129" s="77">
        <v>8</v>
      </c>
      <c r="AE129" s="77">
        <v>1</v>
      </c>
      <c r="AF129" s="77">
        <v>2</v>
      </c>
      <c r="AG129" s="77">
        <v>0</v>
      </c>
      <c r="AH129" s="77">
        <v>0</v>
      </c>
      <c r="AI129" s="77">
        <v>0</v>
      </c>
      <c r="AJ129" s="77">
        <v>69</v>
      </c>
      <c r="AK129" s="77">
        <v>253</v>
      </c>
      <c r="AL129" s="77" t="s">
        <v>342</v>
      </c>
      <c r="AM129" s="77">
        <v>2.63</v>
      </c>
      <c r="AN129" s="77">
        <v>0.377</v>
      </c>
      <c r="AO129" s="77">
        <v>0.53800000000000003</v>
      </c>
      <c r="AP129" s="77">
        <v>0.91500000000000004</v>
      </c>
      <c r="AQ129" s="77">
        <v>8.0399999999999991</v>
      </c>
      <c r="AR129" s="77">
        <v>2.2999999999999998</v>
      </c>
      <c r="AS129" s="77">
        <v>12.64</v>
      </c>
      <c r="AT129" s="77">
        <v>3.5</v>
      </c>
      <c r="AU129" s="77">
        <v>16.149999999999999</v>
      </c>
    </row>
    <row r="130" spans="1:47" x14ac:dyDescent="0.2">
      <c r="A130" s="77">
        <v>24</v>
      </c>
      <c r="B130" s="78" t="s">
        <v>523</v>
      </c>
      <c r="C130" s="77" t="s">
        <v>251</v>
      </c>
      <c r="D130" s="77"/>
      <c r="E130" s="77">
        <v>518452</v>
      </c>
      <c r="F130" s="77">
        <v>0</v>
      </c>
      <c r="G130" s="77">
        <v>2</v>
      </c>
      <c r="H130" s="77">
        <v>9.1199999999999992</v>
      </c>
      <c r="I130" s="77">
        <v>21</v>
      </c>
      <c r="J130" s="77">
        <v>0</v>
      </c>
      <c r="K130" s="77">
        <v>0</v>
      </c>
      <c r="L130" s="77">
        <v>1</v>
      </c>
      <c r="M130" s="77">
        <v>24.2</v>
      </c>
      <c r="N130" s="77">
        <v>42</v>
      </c>
      <c r="O130" s="77">
        <v>26</v>
      </c>
      <c r="P130" s="77">
        <v>25</v>
      </c>
      <c r="Q130" s="77">
        <v>4</v>
      </c>
      <c r="R130" s="77">
        <v>10</v>
      </c>
      <c r="S130" s="77">
        <v>13</v>
      </c>
      <c r="T130" s="77">
        <v>0.378</v>
      </c>
      <c r="U130" s="77">
        <v>2.11</v>
      </c>
      <c r="V130" s="77">
        <v>0</v>
      </c>
      <c r="W130" s="77">
        <v>0</v>
      </c>
      <c r="X130" s="77">
        <v>1</v>
      </c>
      <c r="Y130" s="77">
        <v>2</v>
      </c>
      <c r="Z130" s="77">
        <v>9</v>
      </c>
      <c r="AA130" s="77">
        <v>1</v>
      </c>
      <c r="AB130" s="77">
        <v>2</v>
      </c>
      <c r="AC130" s="77">
        <v>38</v>
      </c>
      <c r="AD130" s="77">
        <v>23</v>
      </c>
      <c r="AE130" s="77">
        <v>5</v>
      </c>
      <c r="AF130" s="77">
        <v>0</v>
      </c>
      <c r="AG130" s="77">
        <v>1</v>
      </c>
      <c r="AH130" s="77">
        <v>0</v>
      </c>
      <c r="AI130" s="77">
        <v>0</v>
      </c>
      <c r="AJ130" s="77">
        <v>127</v>
      </c>
      <c r="AK130" s="77">
        <v>499</v>
      </c>
      <c r="AL130" s="77">
        <v>0</v>
      </c>
      <c r="AM130" s="77">
        <v>1.65</v>
      </c>
      <c r="AN130" s="77">
        <v>0.434</v>
      </c>
      <c r="AO130" s="77">
        <v>0.58599999999999997</v>
      </c>
      <c r="AP130" s="77">
        <v>1.02</v>
      </c>
      <c r="AQ130" s="77">
        <v>4.74</v>
      </c>
      <c r="AR130" s="77">
        <v>3.65</v>
      </c>
      <c r="AS130" s="77">
        <v>15.32</v>
      </c>
      <c r="AT130" s="77">
        <v>1.3</v>
      </c>
      <c r="AU130" s="77">
        <v>20.23</v>
      </c>
    </row>
    <row r="131" spans="1:47" x14ac:dyDescent="0.2">
      <c r="A131" s="77">
        <v>25</v>
      </c>
      <c r="B131" s="78" t="s">
        <v>709</v>
      </c>
      <c r="C131" s="77" t="s">
        <v>251</v>
      </c>
      <c r="D131" s="77"/>
      <c r="E131" s="77">
        <v>457453</v>
      </c>
      <c r="F131" s="77">
        <v>0</v>
      </c>
      <c r="G131" s="77">
        <v>1</v>
      </c>
      <c r="H131" s="77">
        <v>10.61</v>
      </c>
      <c r="I131" s="77">
        <v>2</v>
      </c>
      <c r="J131" s="77">
        <v>2</v>
      </c>
      <c r="K131" s="77">
        <v>0</v>
      </c>
      <c r="L131" s="77">
        <v>0</v>
      </c>
      <c r="M131" s="77">
        <v>9.1</v>
      </c>
      <c r="N131" s="77">
        <v>20</v>
      </c>
      <c r="O131" s="77">
        <v>11</v>
      </c>
      <c r="P131" s="77">
        <v>11</v>
      </c>
      <c r="Q131" s="77">
        <v>4</v>
      </c>
      <c r="R131" s="77">
        <v>3</v>
      </c>
      <c r="S131" s="77">
        <v>9</v>
      </c>
      <c r="T131" s="77">
        <v>0.435</v>
      </c>
      <c r="U131" s="77">
        <v>2.46</v>
      </c>
      <c r="V131" s="77">
        <v>0</v>
      </c>
      <c r="W131" s="77">
        <v>0</v>
      </c>
      <c r="X131" s="77">
        <v>1</v>
      </c>
      <c r="Y131" s="77">
        <v>0</v>
      </c>
      <c r="Z131" s="77">
        <v>0</v>
      </c>
      <c r="AA131" s="77">
        <v>0</v>
      </c>
      <c r="AB131" s="77">
        <v>1</v>
      </c>
      <c r="AC131" s="77">
        <v>9</v>
      </c>
      <c r="AD131" s="77">
        <v>8</v>
      </c>
      <c r="AE131" s="77">
        <v>1</v>
      </c>
      <c r="AF131" s="77">
        <v>0</v>
      </c>
      <c r="AG131" s="77">
        <v>3</v>
      </c>
      <c r="AH131" s="77">
        <v>0</v>
      </c>
      <c r="AI131" s="77">
        <v>0</v>
      </c>
      <c r="AJ131" s="77">
        <v>50</v>
      </c>
      <c r="AK131" s="77">
        <v>195</v>
      </c>
      <c r="AL131" s="77">
        <v>0</v>
      </c>
      <c r="AM131" s="77">
        <v>1.1299999999999999</v>
      </c>
      <c r="AN131" s="77">
        <v>0.48</v>
      </c>
      <c r="AO131" s="77">
        <v>0.78300000000000003</v>
      </c>
      <c r="AP131" s="77">
        <v>1.2629999999999999</v>
      </c>
      <c r="AQ131" s="77">
        <v>8.68</v>
      </c>
      <c r="AR131" s="77">
        <v>2.89</v>
      </c>
      <c r="AS131" s="77">
        <v>19.29</v>
      </c>
      <c r="AT131" s="77">
        <v>3</v>
      </c>
      <c r="AU131" s="77">
        <v>20.89</v>
      </c>
    </row>
    <row r="132" spans="1:47" x14ac:dyDescent="0.2">
      <c r="A132" s="77">
        <v>26</v>
      </c>
      <c r="B132" s="78" t="s">
        <v>518</v>
      </c>
      <c r="C132" s="77" t="s">
        <v>251</v>
      </c>
      <c r="D132" s="77"/>
      <c r="E132" s="77">
        <v>446641</v>
      </c>
      <c r="F132" s="77">
        <v>0</v>
      </c>
      <c r="G132" s="77">
        <v>0</v>
      </c>
      <c r="H132" s="77">
        <v>11.37</v>
      </c>
      <c r="I132" s="77">
        <v>4</v>
      </c>
      <c r="J132" s="77">
        <v>0</v>
      </c>
      <c r="K132" s="77">
        <v>0</v>
      </c>
      <c r="L132" s="77">
        <v>0</v>
      </c>
      <c r="M132" s="77">
        <v>6.1</v>
      </c>
      <c r="N132" s="77">
        <v>18</v>
      </c>
      <c r="O132" s="77">
        <v>8</v>
      </c>
      <c r="P132" s="77">
        <v>8</v>
      </c>
      <c r="Q132" s="77">
        <v>3</v>
      </c>
      <c r="R132" s="77">
        <v>0</v>
      </c>
      <c r="S132" s="77">
        <v>4</v>
      </c>
      <c r="T132" s="77">
        <v>0.51400000000000001</v>
      </c>
      <c r="U132" s="77">
        <v>2.84</v>
      </c>
      <c r="V132" s="77">
        <v>0</v>
      </c>
      <c r="W132" s="77">
        <v>0</v>
      </c>
      <c r="X132" s="77">
        <v>0</v>
      </c>
      <c r="Y132" s="77">
        <v>0</v>
      </c>
      <c r="Z132" s="77">
        <v>1</v>
      </c>
      <c r="AA132" s="77">
        <v>0</v>
      </c>
      <c r="AB132" s="77">
        <v>0</v>
      </c>
      <c r="AC132" s="77">
        <v>8</v>
      </c>
      <c r="AD132" s="77">
        <v>6</v>
      </c>
      <c r="AE132" s="77">
        <v>0</v>
      </c>
      <c r="AF132" s="77">
        <v>0</v>
      </c>
      <c r="AG132" s="77">
        <v>0</v>
      </c>
      <c r="AH132" s="77">
        <v>0</v>
      </c>
      <c r="AI132" s="77">
        <v>0</v>
      </c>
      <c r="AJ132" s="77">
        <v>36</v>
      </c>
      <c r="AK132" s="77">
        <v>115</v>
      </c>
      <c r="AL132" s="77" t="s">
        <v>342</v>
      </c>
      <c r="AM132" s="77">
        <v>1.33</v>
      </c>
      <c r="AN132" s="77">
        <v>0.5</v>
      </c>
      <c r="AO132" s="77">
        <v>0.82899999999999996</v>
      </c>
      <c r="AP132" s="77">
        <v>1.329</v>
      </c>
      <c r="AQ132" s="77">
        <v>5.68</v>
      </c>
      <c r="AR132" s="77">
        <v>0</v>
      </c>
      <c r="AS132" s="77">
        <v>25.58</v>
      </c>
      <c r="AT132" s="77" t="s">
        <v>342</v>
      </c>
      <c r="AU132" s="77">
        <v>18.16</v>
      </c>
    </row>
    <row r="133" spans="1:47" x14ac:dyDescent="0.2">
      <c r="A133" s="186"/>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row>
    <row r="134" spans="1:47" ht="25.5" x14ac:dyDescent="0.2">
      <c r="A134" s="185" t="s">
        <v>150</v>
      </c>
      <c r="B134" s="185" t="s">
        <v>151</v>
      </c>
      <c r="C134" s="185" t="s">
        <v>245</v>
      </c>
      <c r="D134" s="185"/>
      <c r="E134" s="185" t="s">
        <v>300</v>
      </c>
      <c r="F134" s="185" t="s">
        <v>301</v>
      </c>
      <c r="G134" s="185" t="s">
        <v>302</v>
      </c>
      <c r="H134" s="185" t="s">
        <v>152</v>
      </c>
      <c r="I134" s="185" t="s">
        <v>303</v>
      </c>
      <c r="J134" s="185" t="s">
        <v>304</v>
      </c>
      <c r="K134" s="185" t="s">
        <v>305</v>
      </c>
      <c r="L134" s="185" t="s">
        <v>306</v>
      </c>
      <c r="M134" s="185" t="s">
        <v>307</v>
      </c>
      <c r="N134" s="185" t="s">
        <v>308</v>
      </c>
      <c r="O134" s="185" t="s">
        <v>309</v>
      </c>
      <c r="P134" s="185" t="s">
        <v>310</v>
      </c>
      <c r="Q134" s="185" t="s">
        <v>311</v>
      </c>
      <c r="R134" s="185" t="s">
        <v>312</v>
      </c>
      <c r="S134" s="185" t="s">
        <v>313</v>
      </c>
      <c r="T134" s="185" t="s">
        <v>314</v>
      </c>
      <c r="U134" s="185" t="s">
        <v>315</v>
      </c>
      <c r="V134" s="185" t="s">
        <v>316</v>
      </c>
      <c r="W134" s="185" t="s">
        <v>317</v>
      </c>
      <c r="X134" s="185" t="s">
        <v>318</v>
      </c>
      <c r="Y134" s="185" t="s">
        <v>319</v>
      </c>
      <c r="Z134" s="185" t="s">
        <v>320</v>
      </c>
      <c r="AA134" s="185" t="s">
        <v>321</v>
      </c>
      <c r="AB134" s="185" t="s">
        <v>322</v>
      </c>
      <c r="AC134" s="185" t="s">
        <v>323</v>
      </c>
      <c r="AD134" s="185" t="s">
        <v>324</v>
      </c>
      <c r="AE134" s="185" t="s">
        <v>325</v>
      </c>
      <c r="AF134" s="185" t="s">
        <v>326</v>
      </c>
      <c r="AG134" s="185" t="s">
        <v>327</v>
      </c>
      <c r="AH134" s="185" t="s">
        <v>328</v>
      </c>
      <c r="AI134" s="185" t="s">
        <v>329</v>
      </c>
      <c r="AJ134" s="185" t="s">
        <v>330</v>
      </c>
      <c r="AK134" s="185" t="s">
        <v>331</v>
      </c>
      <c r="AL134" s="185" t="s">
        <v>332</v>
      </c>
      <c r="AM134" s="185" t="s">
        <v>333</v>
      </c>
      <c r="AN134" s="185" t="s">
        <v>334</v>
      </c>
      <c r="AO134" s="185" t="s">
        <v>1097</v>
      </c>
      <c r="AP134" s="185" t="s">
        <v>336</v>
      </c>
      <c r="AQ134" s="185" t="s">
        <v>337</v>
      </c>
      <c r="AR134" s="185" t="s">
        <v>338</v>
      </c>
      <c r="AS134" s="185" t="s">
        <v>339</v>
      </c>
      <c r="AT134" s="185" t="s">
        <v>340</v>
      </c>
      <c r="AU134" s="185" t="s">
        <v>341</v>
      </c>
    </row>
    <row r="135" spans="1:47" x14ac:dyDescent="0.2">
      <c r="A135" s="77">
        <v>1</v>
      </c>
      <c r="B135" s="78" t="s">
        <v>530</v>
      </c>
      <c r="C135" s="77" t="s">
        <v>253</v>
      </c>
      <c r="D135" s="77"/>
      <c r="E135" s="77">
        <v>477132</v>
      </c>
      <c r="F135" s="77">
        <v>21</v>
      </c>
      <c r="G135" s="77">
        <v>3</v>
      </c>
      <c r="H135" s="77">
        <v>1.77</v>
      </c>
      <c r="I135" s="77">
        <v>27</v>
      </c>
      <c r="J135" s="77">
        <v>27</v>
      </c>
      <c r="K135" s="77">
        <v>0</v>
      </c>
      <c r="L135" s="77">
        <v>0</v>
      </c>
      <c r="M135" s="77">
        <v>198.1</v>
      </c>
      <c r="N135" s="77">
        <v>139</v>
      </c>
      <c r="O135" s="77">
        <v>42</v>
      </c>
      <c r="P135" s="77">
        <v>39</v>
      </c>
      <c r="Q135" s="77">
        <v>9</v>
      </c>
      <c r="R135" s="77">
        <v>31</v>
      </c>
      <c r="S135" s="77">
        <v>239</v>
      </c>
      <c r="T135" s="77">
        <v>0.19600000000000001</v>
      </c>
      <c r="U135" s="77">
        <v>0.86</v>
      </c>
      <c r="V135" s="77">
        <v>6</v>
      </c>
      <c r="W135" s="77">
        <v>2</v>
      </c>
      <c r="X135" s="77">
        <v>2</v>
      </c>
      <c r="Y135" s="77">
        <v>0</v>
      </c>
      <c r="Z135" s="77">
        <v>0</v>
      </c>
      <c r="AA135" s="77">
        <v>0</v>
      </c>
      <c r="AB135" s="77">
        <v>15</v>
      </c>
      <c r="AC135" s="77">
        <v>204</v>
      </c>
      <c r="AD135" s="77">
        <v>134</v>
      </c>
      <c r="AE135" s="77">
        <v>7</v>
      </c>
      <c r="AF135" s="77">
        <v>2</v>
      </c>
      <c r="AG135" s="77">
        <v>5</v>
      </c>
      <c r="AH135" s="77">
        <v>4</v>
      </c>
      <c r="AI135" s="77">
        <v>4</v>
      </c>
      <c r="AJ135" s="77">
        <v>749</v>
      </c>
      <c r="AK135" s="77">
        <v>2722</v>
      </c>
      <c r="AL135" s="77">
        <v>0.875</v>
      </c>
      <c r="AM135" s="77">
        <v>1.52</v>
      </c>
      <c r="AN135" s="77">
        <v>0.23100000000000001</v>
      </c>
      <c r="AO135" s="77">
        <v>0.28899999999999998</v>
      </c>
      <c r="AP135" s="77">
        <v>0.52100000000000002</v>
      </c>
      <c r="AQ135" s="77">
        <v>10.85</v>
      </c>
      <c r="AR135" s="77">
        <v>1.41</v>
      </c>
      <c r="AS135" s="77">
        <v>6.31</v>
      </c>
      <c r="AT135" s="77">
        <v>7.71</v>
      </c>
      <c r="AU135" s="77">
        <v>13.72</v>
      </c>
    </row>
    <row r="136" spans="1:47" x14ac:dyDescent="0.2">
      <c r="A136" s="77">
        <v>2</v>
      </c>
      <c r="B136" s="78" t="s">
        <v>1126</v>
      </c>
      <c r="C136" s="77" t="s">
        <v>253</v>
      </c>
      <c r="D136" s="77"/>
      <c r="E136" s="77">
        <v>554340</v>
      </c>
      <c r="F136" s="77">
        <v>0</v>
      </c>
      <c r="G136" s="77">
        <v>0</v>
      </c>
      <c r="H136" s="77">
        <v>1.8</v>
      </c>
      <c r="I136" s="77">
        <v>8</v>
      </c>
      <c r="J136" s="77">
        <v>0</v>
      </c>
      <c r="K136" s="77">
        <v>0</v>
      </c>
      <c r="L136" s="77">
        <v>0</v>
      </c>
      <c r="M136" s="77">
        <v>10</v>
      </c>
      <c r="N136" s="77">
        <v>6</v>
      </c>
      <c r="O136" s="77">
        <v>2</v>
      </c>
      <c r="P136" s="77">
        <v>2</v>
      </c>
      <c r="Q136" s="77">
        <v>2</v>
      </c>
      <c r="R136" s="77">
        <v>1</v>
      </c>
      <c r="S136" s="77">
        <v>9</v>
      </c>
      <c r="T136" s="77">
        <v>0.17100000000000001</v>
      </c>
      <c r="U136" s="77">
        <v>0.7</v>
      </c>
      <c r="V136" s="77">
        <v>0</v>
      </c>
      <c r="W136" s="77">
        <v>0</v>
      </c>
      <c r="X136" s="77">
        <v>0</v>
      </c>
      <c r="Y136" s="77">
        <v>0</v>
      </c>
      <c r="Z136" s="77">
        <v>5</v>
      </c>
      <c r="AA136" s="77">
        <v>1</v>
      </c>
      <c r="AB136" s="77">
        <v>1</v>
      </c>
      <c r="AC136" s="77">
        <v>10</v>
      </c>
      <c r="AD136" s="77">
        <v>10</v>
      </c>
      <c r="AE136" s="77">
        <v>0</v>
      </c>
      <c r="AF136" s="77">
        <v>0</v>
      </c>
      <c r="AG136" s="77">
        <v>1</v>
      </c>
      <c r="AH136" s="77">
        <v>0</v>
      </c>
      <c r="AI136" s="77">
        <v>0</v>
      </c>
      <c r="AJ136" s="77">
        <v>36</v>
      </c>
      <c r="AK136" s="77">
        <v>134</v>
      </c>
      <c r="AL136" s="77" t="s">
        <v>342</v>
      </c>
      <c r="AM136" s="77">
        <v>1</v>
      </c>
      <c r="AN136" s="77">
        <v>0.19400000000000001</v>
      </c>
      <c r="AO136" s="77">
        <v>0.34300000000000003</v>
      </c>
      <c r="AP136" s="77">
        <v>0.53700000000000003</v>
      </c>
      <c r="AQ136" s="77">
        <v>8.1</v>
      </c>
      <c r="AR136" s="77">
        <v>0.9</v>
      </c>
      <c r="AS136" s="77">
        <v>5.4</v>
      </c>
      <c r="AT136" s="77">
        <v>9</v>
      </c>
      <c r="AU136" s="77">
        <v>13.4</v>
      </c>
    </row>
    <row r="137" spans="1:47" x14ac:dyDescent="0.2">
      <c r="A137" s="77">
        <v>3</v>
      </c>
      <c r="B137" s="78" t="s">
        <v>1127</v>
      </c>
      <c r="C137" s="77" t="s">
        <v>253</v>
      </c>
      <c r="D137" s="77"/>
      <c r="E137" s="77">
        <v>572017</v>
      </c>
      <c r="F137" s="77">
        <v>0</v>
      </c>
      <c r="G137" s="77">
        <v>0</v>
      </c>
      <c r="H137" s="77">
        <v>1.93</v>
      </c>
      <c r="I137" s="77">
        <v>1</v>
      </c>
      <c r="J137" s="77">
        <v>1</v>
      </c>
      <c r="K137" s="77">
        <v>0</v>
      </c>
      <c r="L137" s="77">
        <v>0</v>
      </c>
      <c r="M137" s="77">
        <v>4.2</v>
      </c>
      <c r="N137" s="77">
        <v>2</v>
      </c>
      <c r="O137" s="77">
        <v>1</v>
      </c>
      <c r="P137" s="77">
        <v>1</v>
      </c>
      <c r="Q137" s="77">
        <v>0</v>
      </c>
      <c r="R137" s="77">
        <v>3</v>
      </c>
      <c r="S137" s="77">
        <v>1</v>
      </c>
      <c r="T137" s="77">
        <v>0.13300000000000001</v>
      </c>
      <c r="U137" s="77">
        <v>1.07</v>
      </c>
      <c r="V137" s="77">
        <v>0</v>
      </c>
      <c r="W137" s="77">
        <v>0</v>
      </c>
      <c r="X137" s="77">
        <v>0</v>
      </c>
      <c r="Y137" s="77">
        <v>0</v>
      </c>
      <c r="Z137" s="77">
        <v>0</v>
      </c>
      <c r="AA137" s="77">
        <v>0</v>
      </c>
      <c r="AB137" s="77">
        <v>0</v>
      </c>
      <c r="AC137" s="77">
        <v>8</v>
      </c>
      <c r="AD137" s="77">
        <v>5</v>
      </c>
      <c r="AE137" s="77">
        <v>0</v>
      </c>
      <c r="AF137" s="77">
        <v>0</v>
      </c>
      <c r="AG137" s="77">
        <v>0</v>
      </c>
      <c r="AH137" s="77">
        <v>0</v>
      </c>
      <c r="AI137" s="77">
        <v>0</v>
      </c>
      <c r="AJ137" s="77">
        <v>19</v>
      </c>
      <c r="AK137" s="77">
        <v>87</v>
      </c>
      <c r="AL137" s="77" t="s">
        <v>342</v>
      </c>
      <c r="AM137" s="77">
        <v>1.6</v>
      </c>
      <c r="AN137" s="77">
        <v>0.26300000000000001</v>
      </c>
      <c r="AO137" s="77">
        <v>0.13300000000000001</v>
      </c>
      <c r="AP137" s="77">
        <v>0.39600000000000002</v>
      </c>
      <c r="AQ137" s="77">
        <v>1.93</v>
      </c>
      <c r="AR137" s="77">
        <v>5.79</v>
      </c>
      <c r="AS137" s="77">
        <v>3.86</v>
      </c>
      <c r="AT137" s="77">
        <v>0.33</v>
      </c>
      <c r="AU137" s="77">
        <v>18.64</v>
      </c>
    </row>
    <row r="138" spans="1:47" x14ac:dyDescent="0.2">
      <c r="A138" s="77">
        <v>4</v>
      </c>
      <c r="B138" s="78" t="s">
        <v>1128</v>
      </c>
      <c r="C138" s="77" t="s">
        <v>253</v>
      </c>
      <c r="D138" s="77"/>
      <c r="E138" s="77">
        <v>455092</v>
      </c>
      <c r="F138" s="77">
        <v>1</v>
      </c>
      <c r="G138" s="77">
        <v>0</v>
      </c>
      <c r="H138" s="77">
        <v>2.08</v>
      </c>
      <c r="I138" s="77">
        <v>7</v>
      </c>
      <c r="J138" s="77">
        <v>0</v>
      </c>
      <c r="K138" s="77">
        <v>0</v>
      </c>
      <c r="L138" s="77">
        <v>0</v>
      </c>
      <c r="M138" s="77">
        <v>4.0999999999999996</v>
      </c>
      <c r="N138" s="77">
        <v>4</v>
      </c>
      <c r="O138" s="77">
        <v>1</v>
      </c>
      <c r="P138" s="77">
        <v>1</v>
      </c>
      <c r="Q138" s="77">
        <v>0</v>
      </c>
      <c r="R138" s="77">
        <v>1</v>
      </c>
      <c r="S138" s="77">
        <v>2</v>
      </c>
      <c r="T138" s="77">
        <v>0.23499999999999999</v>
      </c>
      <c r="U138" s="77">
        <v>1.1499999999999999</v>
      </c>
      <c r="V138" s="77">
        <v>0</v>
      </c>
      <c r="W138" s="77">
        <v>0</v>
      </c>
      <c r="X138" s="77">
        <v>0</v>
      </c>
      <c r="Y138" s="77">
        <v>0</v>
      </c>
      <c r="Z138" s="77">
        <v>0</v>
      </c>
      <c r="AA138" s="77">
        <v>1</v>
      </c>
      <c r="AB138" s="77">
        <v>0</v>
      </c>
      <c r="AC138" s="77">
        <v>5</v>
      </c>
      <c r="AD138" s="77">
        <v>6</v>
      </c>
      <c r="AE138" s="77">
        <v>0</v>
      </c>
      <c r="AF138" s="77">
        <v>0</v>
      </c>
      <c r="AG138" s="77">
        <v>0</v>
      </c>
      <c r="AH138" s="77">
        <v>0</v>
      </c>
      <c r="AI138" s="77">
        <v>0</v>
      </c>
      <c r="AJ138" s="77">
        <v>18</v>
      </c>
      <c r="AK138" s="77">
        <v>68</v>
      </c>
      <c r="AL138" s="77">
        <v>1</v>
      </c>
      <c r="AM138" s="77">
        <v>0.83</v>
      </c>
      <c r="AN138" s="77">
        <v>0.27800000000000002</v>
      </c>
      <c r="AO138" s="77">
        <v>0.23499999999999999</v>
      </c>
      <c r="AP138" s="77">
        <v>0.51300000000000001</v>
      </c>
      <c r="AQ138" s="77">
        <v>4.1500000000000004</v>
      </c>
      <c r="AR138" s="77">
        <v>2.08</v>
      </c>
      <c r="AS138" s="77">
        <v>8.31</v>
      </c>
      <c r="AT138" s="77">
        <v>2</v>
      </c>
      <c r="AU138" s="77">
        <v>15.69</v>
      </c>
    </row>
    <row r="139" spans="1:47" x14ac:dyDescent="0.2">
      <c r="A139" s="77">
        <v>5</v>
      </c>
      <c r="B139" s="78" t="s">
        <v>532</v>
      </c>
      <c r="C139" s="77" t="s">
        <v>253</v>
      </c>
      <c r="D139" s="77"/>
      <c r="E139" s="77">
        <v>434442</v>
      </c>
      <c r="F139" s="77">
        <v>3</v>
      </c>
      <c r="G139" s="77">
        <v>3</v>
      </c>
      <c r="H139" s="77">
        <v>2.39</v>
      </c>
      <c r="I139" s="77">
        <v>68</v>
      </c>
      <c r="J139" s="77">
        <v>0</v>
      </c>
      <c r="K139" s="77">
        <v>0</v>
      </c>
      <c r="L139" s="77">
        <v>0</v>
      </c>
      <c r="M139" s="77">
        <v>49</v>
      </c>
      <c r="N139" s="77">
        <v>31</v>
      </c>
      <c r="O139" s="77">
        <v>14</v>
      </c>
      <c r="P139" s="77">
        <v>13</v>
      </c>
      <c r="Q139" s="77">
        <v>2</v>
      </c>
      <c r="R139" s="77">
        <v>25</v>
      </c>
      <c r="S139" s="77">
        <v>48</v>
      </c>
      <c r="T139" s="77">
        <v>0.183</v>
      </c>
      <c r="U139" s="77">
        <v>1.1399999999999999</v>
      </c>
      <c r="V139" s="77">
        <v>0</v>
      </c>
      <c r="W139" s="77">
        <v>0</v>
      </c>
      <c r="X139" s="77">
        <v>1</v>
      </c>
      <c r="Y139" s="77">
        <v>1</v>
      </c>
      <c r="Z139" s="77">
        <v>8</v>
      </c>
      <c r="AA139" s="77">
        <v>27</v>
      </c>
      <c r="AB139" s="77">
        <v>5</v>
      </c>
      <c r="AC139" s="77">
        <v>62</v>
      </c>
      <c r="AD139" s="77">
        <v>32</v>
      </c>
      <c r="AE139" s="77">
        <v>3</v>
      </c>
      <c r="AF139" s="77">
        <v>0</v>
      </c>
      <c r="AG139" s="77">
        <v>4</v>
      </c>
      <c r="AH139" s="77">
        <v>3</v>
      </c>
      <c r="AI139" s="77">
        <v>3</v>
      </c>
      <c r="AJ139" s="77">
        <v>199</v>
      </c>
      <c r="AK139" s="77">
        <v>808</v>
      </c>
      <c r="AL139" s="77">
        <v>0.5</v>
      </c>
      <c r="AM139" s="77">
        <v>1.94</v>
      </c>
      <c r="AN139" s="77">
        <v>0.29199999999999998</v>
      </c>
      <c r="AO139" s="77">
        <v>0.254</v>
      </c>
      <c r="AP139" s="77">
        <v>0.54700000000000004</v>
      </c>
      <c r="AQ139" s="77">
        <v>8.82</v>
      </c>
      <c r="AR139" s="77">
        <v>4.59</v>
      </c>
      <c r="AS139" s="77">
        <v>5.69</v>
      </c>
      <c r="AT139" s="77">
        <v>1.92</v>
      </c>
      <c r="AU139" s="77">
        <v>16.489999999999998</v>
      </c>
    </row>
    <row r="140" spans="1:47" x14ac:dyDescent="0.2">
      <c r="A140" s="77">
        <v>6</v>
      </c>
      <c r="B140" s="78" t="s">
        <v>544</v>
      </c>
      <c r="C140" s="77" t="s">
        <v>253</v>
      </c>
      <c r="D140" s="77"/>
      <c r="E140" s="77">
        <v>434181</v>
      </c>
      <c r="F140" s="77">
        <v>2</v>
      </c>
      <c r="G140" s="77">
        <v>3</v>
      </c>
      <c r="H140" s="77">
        <v>2.57</v>
      </c>
      <c r="I140" s="77">
        <v>63</v>
      </c>
      <c r="J140" s="77">
        <v>0</v>
      </c>
      <c r="K140" s="77">
        <v>0</v>
      </c>
      <c r="L140" s="77">
        <v>1</v>
      </c>
      <c r="M140" s="77">
        <v>63</v>
      </c>
      <c r="N140" s="77">
        <v>65</v>
      </c>
      <c r="O140" s="77">
        <v>23</v>
      </c>
      <c r="P140" s="77">
        <v>18</v>
      </c>
      <c r="Q140" s="77">
        <v>0</v>
      </c>
      <c r="R140" s="77">
        <v>27</v>
      </c>
      <c r="S140" s="77">
        <v>38</v>
      </c>
      <c r="T140" s="77">
        <v>0.27800000000000002</v>
      </c>
      <c r="U140" s="77">
        <v>1.46</v>
      </c>
      <c r="V140" s="77">
        <v>0</v>
      </c>
      <c r="W140" s="77">
        <v>0</v>
      </c>
      <c r="X140" s="77">
        <v>4</v>
      </c>
      <c r="Y140" s="77">
        <v>5</v>
      </c>
      <c r="Z140" s="77">
        <v>12</v>
      </c>
      <c r="AA140" s="77">
        <v>11</v>
      </c>
      <c r="AB140" s="77">
        <v>15</v>
      </c>
      <c r="AC140" s="77">
        <v>105</v>
      </c>
      <c r="AD140" s="77">
        <v>33</v>
      </c>
      <c r="AE140" s="77">
        <v>4</v>
      </c>
      <c r="AF140" s="77">
        <v>0</v>
      </c>
      <c r="AG140" s="77">
        <v>4</v>
      </c>
      <c r="AH140" s="77">
        <v>3</v>
      </c>
      <c r="AI140" s="77">
        <v>0</v>
      </c>
      <c r="AJ140" s="77">
        <v>273</v>
      </c>
      <c r="AK140" s="77">
        <v>956</v>
      </c>
      <c r="AL140" s="77">
        <v>0.4</v>
      </c>
      <c r="AM140" s="77">
        <v>3.18</v>
      </c>
      <c r="AN140" s="77">
        <v>0.35799999999999998</v>
      </c>
      <c r="AO140" s="77">
        <v>0.32500000000000001</v>
      </c>
      <c r="AP140" s="77">
        <v>0.68300000000000005</v>
      </c>
      <c r="AQ140" s="77">
        <v>5.43</v>
      </c>
      <c r="AR140" s="77">
        <v>3.86</v>
      </c>
      <c r="AS140" s="77">
        <v>9.2899999999999991</v>
      </c>
      <c r="AT140" s="77">
        <v>1.41</v>
      </c>
      <c r="AU140" s="77">
        <v>15.17</v>
      </c>
    </row>
    <row r="141" spans="1:47" x14ac:dyDescent="0.2">
      <c r="A141" s="77">
        <v>7</v>
      </c>
      <c r="B141" s="78" t="s">
        <v>1129</v>
      </c>
      <c r="C141" s="77" t="s">
        <v>253</v>
      </c>
      <c r="D141" s="77"/>
      <c r="E141" s="77">
        <v>520980</v>
      </c>
      <c r="F141" s="77">
        <v>0</v>
      </c>
      <c r="G141" s="77">
        <v>0</v>
      </c>
      <c r="H141" s="77">
        <v>2.63</v>
      </c>
      <c r="I141" s="77">
        <v>20</v>
      </c>
      <c r="J141" s="77">
        <v>0</v>
      </c>
      <c r="K141" s="77">
        <v>0</v>
      </c>
      <c r="L141" s="77">
        <v>0</v>
      </c>
      <c r="M141" s="77">
        <v>24</v>
      </c>
      <c r="N141" s="77">
        <v>16</v>
      </c>
      <c r="O141" s="77">
        <v>7</v>
      </c>
      <c r="P141" s="77">
        <v>7</v>
      </c>
      <c r="Q141" s="77">
        <v>3</v>
      </c>
      <c r="R141" s="77">
        <v>5</v>
      </c>
      <c r="S141" s="77">
        <v>18</v>
      </c>
      <c r="T141" s="77">
        <v>0.188</v>
      </c>
      <c r="U141" s="77">
        <v>0.88</v>
      </c>
      <c r="V141" s="77">
        <v>0</v>
      </c>
      <c r="W141" s="77">
        <v>0</v>
      </c>
      <c r="X141" s="77">
        <v>0</v>
      </c>
      <c r="Y141" s="77">
        <v>1</v>
      </c>
      <c r="Z141" s="77">
        <v>8</v>
      </c>
      <c r="AA141" s="77">
        <v>5</v>
      </c>
      <c r="AB141" s="77">
        <v>1</v>
      </c>
      <c r="AC141" s="77">
        <v>18</v>
      </c>
      <c r="AD141" s="77">
        <v>35</v>
      </c>
      <c r="AE141" s="77">
        <v>0</v>
      </c>
      <c r="AF141" s="77">
        <v>0</v>
      </c>
      <c r="AG141" s="77">
        <v>0</v>
      </c>
      <c r="AH141" s="77">
        <v>0</v>
      </c>
      <c r="AI141" s="77">
        <v>0</v>
      </c>
      <c r="AJ141" s="77">
        <v>92</v>
      </c>
      <c r="AK141" s="77">
        <v>351</v>
      </c>
      <c r="AL141" s="77" t="s">
        <v>342</v>
      </c>
      <c r="AM141" s="77">
        <v>0.51</v>
      </c>
      <c r="AN141" s="77">
        <v>0.23100000000000001</v>
      </c>
      <c r="AO141" s="77">
        <v>0.30599999999999999</v>
      </c>
      <c r="AP141" s="77">
        <v>0.53700000000000003</v>
      </c>
      <c r="AQ141" s="77">
        <v>6.75</v>
      </c>
      <c r="AR141" s="77">
        <v>1.88</v>
      </c>
      <c r="AS141" s="77">
        <v>6</v>
      </c>
      <c r="AT141" s="77">
        <v>3.6</v>
      </c>
      <c r="AU141" s="77">
        <v>14.63</v>
      </c>
    </row>
    <row r="142" spans="1:47" x14ac:dyDescent="0.2">
      <c r="A142" s="77">
        <v>8</v>
      </c>
      <c r="B142" s="78" t="s">
        <v>536</v>
      </c>
      <c r="C142" s="77" t="s">
        <v>253</v>
      </c>
      <c r="D142" s="77"/>
      <c r="E142" s="77">
        <v>425844</v>
      </c>
      <c r="F142" s="77">
        <v>17</v>
      </c>
      <c r="G142" s="77">
        <v>8</v>
      </c>
      <c r="H142" s="77">
        <v>2.71</v>
      </c>
      <c r="I142" s="77">
        <v>32</v>
      </c>
      <c r="J142" s="77">
        <v>32</v>
      </c>
      <c r="K142" s="77">
        <v>0</v>
      </c>
      <c r="L142" s="77">
        <v>0</v>
      </c>
      <c r="M142" s="77">
        <v>202.1</v>
      </c>
      <c r="N142" s="77">
        <v>190</v>
      </c>
      <c r="O142" s="77">
        <v>69</v>
      </c>
      <c r="P142" s="77">
        <v>61</v>
      </c>
      <c r="Q142" s="77">
        <v>19</v>
      </c>
      <c r="R142" s="77">
        <v>43</v>
      </c>
      <c r="S142" s="77">
        <v>207</v>
      </c>
      <c r="T142" s="77">
        <v>0.247</v>
      </c>
      <c r="U142" s="77">
        <v>1.1499999999999999</v>
      </c>
      <c r="V142" s="77">
        <v>0</v>
      </c>
      <c r="W142" s="77">
        <v>0</v>
      </c>
      <c r="X142" s="77">
        <v>2</v>
      </c>
      <c r="Y142" s="77">
        <v>3</v>
      </c>
      <c r="Z142" s="77">
        <v>0</v>
      </c>
      <c r="AA142" s="77">
        <v>0</v>
      </c>
      <c r="AB142" s="77">
        <v>20</v>
      </c>
      <c r="AC142" s="77">
        <v>221</v>
      </c>
      <c r="AD142" s="77">
        <v>158</v>
      </c>
      <c r="AE142" s="77">
        <v>12</v>
      </c>
      <c r="AF142" s="77">
        <v>0</v>
      </c>
      <c r="AG142" s="77">
        <v>6</v>
      </c>
      <c r="AH142" s="77">
        <v>2</v>
      </c>
      <c r="AI142" s="77">
        <v>0</v>
      </c>
      <c r="AJ142" s="77">
        <v>821</v>
      </c>
      <c r="AK142" s="77">
        <v>3210</v>
      </c>
      <c r="AL142" s="77">
        <v>0.68</v>
      </c>
      <c r="AM142" s="77">
        <v>1.4</v>
      </c>
      <c r="AN142" s="77">
        <v>0.28699999999999998</v>
      </c>
      <c r="AO142" s="77">
        <v>0.373</v>
      </c>
      <c r="AP142" s="77">
        <v>0.66</v>
      </c>
      <c r="AQ142" s="77">
        <v>9.2100000000000009</v>
      </c>
      <c r="AR142" s="77">
        <v>1.91</v>
      </c>
      <c r="AS142" s="77">
        <v>8.4499999999999993</v>
      </c>
      <c r="AT142" s="77">
        <v>4.8099999999999996</v>
      </c>
      <c r="AU142" s="77">
        <v>15.86</v>
      </c>
    </row>
    <row r="143" spans="1:47" x14ac:dyDescent="0.2">
      <c r="A143" s="77">
        <v>9</v>
      </c>
      <c r="B143" s="78" t="s">
        <v>531</v>
      </c>
      <c r="C143" s="77" t="s">
        <v>253</v>
      </c>
      <c r="D143" s="77"/>
      <c r="E143" s="77">
        <v>445276</v>
      </c>
      <c r="F143" s="77">
        <v>2</v>
      </c>
      <c r="G143" s="77">
        <v>3</v>
      </c>
      <c r="H143" s="77">
        <v>2.76</v>
      </c>
      <c r="I143" s="77">
        <v>68</v>
      </c>
      <c r="J143" s="77">
        <v>0</v>
      </c>
      <c r="K143" s="77">
        <v>44</v>
      </c>
      <c r="L143" s="77">
        <v>49</v>
      </c>
      <c r="M143" s="77">
        <v>65.099999999999994</v>
      </c>
      <c r="N143" s="77">
        <v>55</v>
      </c>
      <c r="O143" s="77">
        <v>20</v>
      </c>
      <c r="P143" s="77">
        <v>20</v>
      </c>
      <c r="Q143" s="77">
        <v>5</v>
      </c>
      <c r="R143" s="77">
        <v>19</v>
      </c>
      <c r="S143" s="77">
        <v>101</v>
      </c>
      <c r="T143" s="77">
        <v>0.224</v>
      </c>
      <c r="U143" s="77">
        <v>1.1299999999999999</v>
      </c>
      <c r="V143" s="77">
        <v>0</v>
      </c>
      <c r="W143" s="77">
        <v>0</v>
      </c>
      <c r="X143" s="77">
        <v>0</v>
      </c>
      <c r="Y143" s="77">
        <v>2</v>
      </c>
      <c r="Z143" s="77">
        <v>57</v>
      </c>
      <c r="AA143" s="77">
        <v>0</v>
      </c>
      <c r="AB143" s="77">
        <v>1</v>
      </c>
      <c r="AC143" s="77">
        <v>36</v>
      </c>
      <c r="AD143" s="77">
        <v>57</v>
      </c>
      <c r="AE143" s="77">
        <v>2</v>
      </c>
      <c r="AF143" s="77">
        <v>0</v>
      </c>
      <c r="AG143" s="77">
        <v>6</v>
      </c>
      <c r="AH143" s="77">
        <v>2</v>
      </c>
      <c r="AI143" s="77">
        <v>0</v>
      </c>
      <c r="AJ143" s="77">
        <v>268</v>
      </c>
      <c r="AK143" s="77">
        <v>1061</v>
      </c>
      <c r="AL143" s="77">
        <v>0.4</v>
      </c>
      <c r="AM143" s="77">
        <v>0.63</v>
      </c>
      <c r="AN143" s="77">
        <v>0.27700000000000002</v>
      </c>
      <c r="AO143" s="77">
        <v>0.33300000000000002</v>
      </c>
      <c r="AP143" s="77">
        <v>0.61</v>
      </c>
      <c r="AQ143" s="77">
        <v>13.91</v>
      </c>
      <c r="AR143" s="77">
        <v>2.62</v>
      </c>
      <c r="AS143" s="77">
        <v>7.58</v>
      </c>
      <c r="AT143" s="77">
        <v>5.32</v>
      </c>
      <c r="AU143" s="77">
        <v>16.239999999999998</v>
      </c>
    </row>
    <row r="144" spans="1:47" x14ac:dyDescent="0.2">
      <c r="A144" s="77">
        <v>10</v>
      </c>
      <c r="B144" s="78" t="s">
        <v>543</v>
      </c>
      <c r="C144" s="77" t="s">
        <v>253</v>
      </c>
      <c r="D144" s="77"/>
      <c r="E144" s="77">
        <v>277417</v>
      </c>
      <c r="F144" s="77">
        <v>6</v>
      </c>
      <c r="G144" s="77">
        <v>6</v>
      </c>
      <c r="H144" s="77">
        <v>2.88</v>
      </c>
      <c r="I144" s="77">
        <v>20</v>
      </c>
      <c r="J144" s="77">
        <v>20</v>
      </c>
      <c r="K144" s="77">
        <v>0</v>
      </c>
      <c r="L144" s="77">
        <v>0</v>
      </c>
      <c r="M144" s="77">
        <v>115.2</v>
      </c>
      <c r="N144" s="77">
        <v>96</v>
      </c>
      <c r="O144" s="77">
        <v>41</v>
      </c>
      <c r="P144" s="77">
        <v>37</v>
      </c>
      <c r="Q144" s="77">
        <v>17</v>
      </c>
      <c r="R144" s="77">
        <v>39</v>
      </c>
      <c r="S144" s="77">
        <v>107</v>
      </c>
      <c r="T144" s="77">
        <v>0.22600000000000001</v>
      </c>
      <c r="U144" s="77">
        <v>1.17</v>
      </c>
      <c r="V144" s="77">
        <v>1</v>
      </c>
      <c r="W144" s="77">
        <v>1</v>
      </c>
      <c r="X144" s="77">
        <v>5</v>
      </c>
      <c r="Y144" s="77">
        <v>2</v>
      </c>
      <c r="Z144" s="77">
        <v>0</v>
      </c>
      <c r="AA144" s="77">
        <v>0</v>
      </c>
      <c r="AB144" s="77">
        <v>4</v>
      </c>
      <c r="AC144" s="77">
        <v>115</v>
      </c>
      <c r="AD144" s="77">
        <v>112</v>
      </c>
      <c r="AE144" s="77">
        <v>1</v>
      </c>
      <c r="AF144" s="77">
        <v>0</v>
      </c>
      <c r="AG144" s="77">
        <v>12</v>
      </c>
      <c r="AH144" s="77">
        <v>6</v>
      </c>
      <c r="AI144" s="77">
        <v>0</v>
      </c>
      <c r="AJ144" s="77">
        <v>475</v>
      </c>
      <c r="AK144" s="77">
        <v>1909</v>
      </c>
      <c r="AL144" s="77">
        <v>0.5</v>
      </c>
      <c r="AM144" s="77">
        <v>1.03</v>
      </c>
      <c r="AN144" s="77">
        <v>0.29699999999999999</v>
      </c>
      <c r="AO144" s="77">
        <v>0.40799999999999997</v>
      </c>
      <c r="AP144" s="77">
        <v>0.70499999999999996</v>
      </c>
      <c r="AQ144" s="77">
        <v>8.33</v>
      </c>
      <c r="AR144" s="77">
        <v>3.03</v>
      </c>
      <c r="AS144" s="77">
        <v>7.47</v>
      </c>
      <c r="AT144" s="77">
        <v>2.74</v>
      </c>
      <c r="AU144" s="77">
        <v>16.5</v>
      </c>
    </row>
    <row r="145" spans="1:47" x14ac:dyDescent="0.2">
      <c r="A145" s="77">
        <v>11</v>
      </c>
      <c r="B145" s="78" t="s">
        <v>535</v>
      </c>
      <c r="C145" s="77" t="s">
        <v>253</v>
      </c>
      <c r="D145" s="77"/>
      <c r="E145" s="77">
        <v>519437</v>
      </c>
      <c r="F145" s="77">
        <v>0</v>
      </c>
      <c r="G145" s="77">
        <v>0</v>
      </c>
      <c r="H145" s="77">
        <v>2.95</v>
      </c>
      <c r="I145" s="77">
        <v>20</v>
      </c>
      <c r="J145" s="77">
        <v>0</v>
      </c>
      <c r="K145" s="77">
        <v>0</v>
      </c>
      <c r="L145" s="77">
        <v>1</v>
      </c>
      <c r="M145" s="77">
        <v>21.1</v>
      </c>
      <c r="N145" s="77">
        <v>10</v>
      </c>
      <c r="O145" s="77">
        <v>8</v>
      </c>
      <c r="P145" s="77">
        <v>7</v>
      </c>
      <c r="Q145" s="77">
        <v>1</v>
      </c>
      <c r="R145" s="77">
        <v>18</v>
      </c>
      <c r="S145" s="77">
        <v>28</v>
      </c>
      <c r="T145" s="77">
        <v>0.14299999999999999</v>
      </c>
      <c r="U145" s="77">
        <v>1.31</v>
      </c>
      <c r="V145" s="77">
        <v>0</v>
      </c>
      <c r="W145" s="77">
        <v>0</v>
      </c>
      <c r="X145" s="77">
        <v>1</v>
      </c>
      <c r="Y145" s="77">
        <v>0</v>
      </c>
      <c r="Z145" s="77">
        <v>0</v>
      </c>
      <c r="AA145" s="77">
        <v>6</v>
      </c>
      <c r="AB145" s="77">
        <v>3</v>
      </c>
      <c r="AC145" s="77">
        <v>17</v>
      </c>
      <c r="AD145" s="77">
        <v>16</v>
      </c>
      <c r="AE145" s="77">
        <v>4</v>
      </c>
      <c r="AF145" s="77">
        <v>0</v>
      </c>
      <c r="AG145" s="77">
        <v>4</v>
      </c>
      <c r="AH145" s="77">
        <v>2</v>
      </c>
      <c r="AI145" s="77">
        <v>0</v>
      </c>
      <c r="AJ145" s="77">
        <v>90</v>
      </c>
      <c r="AK145" s="77">
        <v>385</v>
      </c>
      <c r="AL145" s="77" t="s">
        <v>342</v>
      </c>
      <c r="AM145" s="77">
        <v>1.06</v>
      </c>
      <c r="AN145" s="77">
        <v>0.32200000000000001</v>
      </c>
      <c r="AO145" s="77">
        <v>0.22900000000000001</v>
      </c>
      <c r="AP145" s="77">
        <v>0.55100000000000005</v>
      </c>
      <c r="AQ145" s="77">
        <v>11.81</v>
      </c>
      <c r="AR145" s="77">
        <v>7.59</v>
      </c>
      <c r="AS145" s="77">
        <v>4.22</v>
      </c>
      <c r="AT145" s="77">
        <v>1.56</v>
      </c>
      <c r="AU145" s="77">
        <v>18.05</v>
      </c>
    </row>
    <row r="146" spans="1:47" x14ac:dyDescent="0.2">
      <c r="A146" s="77">
        <v>12</v>
      </c>
      <c r="B146" s="78" t="s">
        <v>537</v>
      </c>
      <c r="C146" s="77" t="s">
        <v>253</v>
      </c>
      <c r="D146" s="77"/>
      <c r="E146" s="77">
        <v>547943</v>
      </c>
      <c r="F146" s="77">
        <v>14</v>
      </c>
      <c r="G146" s="77">
        <v>7</v>
      </c>
      <c r="H146" s="77">
        <v>3.38</v>
      </c>
      <c r="I146" s="77">
        <v>26</v>
      </c>
      <c r="J146" s="77">
        <v>26</v>
      </c>
      <c r="K146" s="77">
        <v>0</v>
      </c>
      <c r="L146" s="77">
        <v>0</v>
      </c>
      <c r="M146" s="77">
        <v>152</v>
      </c>
      <c r="N146" s="77">
        <v>152</v>
      </c>
      <c r="O146" s="77">
        <v>60</v>
      </c>
      <c r="P146" s="77">
        <v>57</v>
      </c>
      <c r="Q146" s="77">
        <v>8</v>
      </c>
      <c r="R146" s="77">
        <v>29</v>
      </c>
      <c r="S146" s="77">
        <v>139</v>
      </c>
      <c r="T146" s="77">
        <v>0.25700000000000001</v>
      </c>
      <c r="U146" s="77">
        <v>1.19</v>
      </c>
      <c r="V146" s="77">
        <v>0</v>
      </c>
      <c r="W146" s="77">
        <v>0</v>
      </c>
      <c r="X146" s="77">
        <v>3</v>
      </c>
      <c r="Y146" s="77">
        <v>2</v>
      </c>
      <c r="Z146" s="77">
        <v>0</v>
      </c>
      <c r="AA146" s="77">
        <v>0</v>
      </c>
      <c r="AB146" s="77">
        <v>12</v>
      </c>
      <c r="AC146" s="77">
        <v>175</v>
      </c>
      <c r="AD146" s="77">
        <v>133</v>
      </c>
      <c r="AE146" s="77">
        <v>2</v>
      </c>
      <c r="AF146" s="77">
        <v>0</v>
      </c>
      <c r="AG146" s="77">
        <v>2</v>
      </c>
      <c r="AH146" s="77">
        <v>1</v>
      </c>
      <c r="AI146" s="77">
        <v>0</v>
      </c>
      <c r="AJ146" s="77">
        <v>631</v>
      </c>
      <c r="AK146" s="77">
        <v>2443</v>
      </c>
      <c r="AL146" s="77">
        <v>0.66700000000000004</v>
      </c>
      <c r="AM146" s="77">
        <v>1.32</v>
      </c>
      <c r="AN146" s="77">
        <v>0.29399999999999998</v>
      </c>
      <c r="AO146" s="77">
        <v>0.36399999999999999</v>
      </c>
      <c r="AP146" s="77">
        <v>0.65800000000000003</v>
      </c>
      <c r="AQ146" s="77">
        <v>8.23</v>
      </c>
      <c r="AR146" s="77">
        <v>1.72</v>
      </c>
      <c r="AS146" s="77">
        <v>9</v>
      </c>
      <c r="AT146" s="77">
        <v>4.79</v>
      </c>
      <c r="AU146" s="77">
        <v>16.07</v>
      </c>
    </row>
    <row r="147" spans="1:47" x14ac:dyDescent="0.2">
      <c r="A147" s="77">
        <v>13</v>
      </c>
      <c r="B147" s="78" t="s">
        <v>534</v>
      </c>
      <c r="C147" s="77" t="s">
        <v>253</v>
      </c>
      <c r="D147" s="77"/>
      <c r="E147" s="77">
        <v>572089</v>
      </c>
      <c r="F147" s="77">
        <v>1</v>
      </c>
      <c r="G147" s="77">
        <v>0</v>
      </c>
      <c r="H147" s="77">
        <v>3.86</v>
      </c>
      <c r="I147" s="77">
        <v>19</v>
      </c>
      <c r="J147" s="77">
        <v>0</v>
      </c>
      <c r="K147" s="77">
        <v>0</v>
      </c>
      <c r="L147" s="77">
        <v>1</v>
      </c>
      <c r="M147" s="77">
        <v>14</v>
      </c>
      <c r="N147" s="77">
        <v>12</v>
      </c>
      <c r="O147" s="77">
        <v>6</v>
      </c>
      <c r="P147" s="77">
        <v>6</v>
      </c>
      <c r="Q147" s="77">
        <v>1</v>
      </c>
      <c r="R147" s="77">
        <v>4</v>
      </c>
      <c r="S147" s="77">
        <v>14</v>
      </c>
      <c r="T147" s="77">
        <v>0.25</v>
      </c>
      <c r="U147" s="77">
        <v>1.1399999999999999</v>
      </c>
      <c r="V147" s="77">
        <v>0</v>
      </c>
      <c r="W147" s="77">
        <v>0</v>
      </c>
      <c r="X147" s="77">
        <v>0</v>
      </c>
      <c r="Y147" s="77">
        <v>0</v>
      </c>
      <c r="Z147" s="77">
        <v>1</v>
      </c>
      <c r="AA147" s="77">
        <v>4</v>
      </c>
      <c r="AB147" s="77">
        <v>2</v>
      </c>
      <c r="AC147" s="77">
        <v>14</v>
      </c>
      <c r="AD147" s="77">
        <v>9</v>
      </c>
      <c r="AE147" s="77">
        <v>0</v>
      </c>
      <c r="AF147" s="77">
        <v>0</v>
      </c>
      <c r="AG147" s="77">
        <v>1</v>
      </c>
      <c r="AH147" s="77">
        <v>1</v>
      </c>
      <c r="AI147" s="77">
        <v>2</v>
      </c>
      <c r="AJ147" s="77">
        <v>53</v>
      </c>
      <c r="AK147" s="77">
        <v>235</v>
      </c>
      <c r="AL147" s="77">
        <v>1</v>
      </c>
      <c r="AM147" s="77">
        <v>1.56</v>
      </c>
      <c r="AN147" s="77">
        <v>0.308</v>
      </c>
      <c r="AO147" s="77">
        <v>0.35399999999999998</v>
      </c>
      <c r="AP147" s="77">
        <v>0.66200000000000003</v>
      </c>
      <c r="AQ147" s="77">
        <v>9</v>
      </c>
      <c r="AR147" s="77">
        <v>2.57</v>
      </c>
      <c r="AS147" s="77">
        <v>7.71</v>
      </c>
      <c r="AT147" s="77">
        <v>3.5</v>
      </c>
      <c r="AU147" s="77">
        <v>16.79</v>
      </c>
    </row>
    <row r="148" spans="1:47" x14ac:dyDescent="0.2">
      <c r="A148" s="77">
        <v>14</v>
      </c>
      <c r="B148" s="78" t="s">
        <v>696</v>
      </c>
      <c r="C148" s="77" t="s">
        <v>253</v>
      </c>
      <c r="D148" s="77"/>
      <c r="E148" s="77">
        <v>429717</v>
      </c>
      <c r="F148" s="77">
        <v>13</v>
      </c>
      <c r="G148" s="77">
        <v>11</v>
      </c>
      <c r="H148" s="77">
        <v>4.0199999999999996</v>
      </c>
      <c r="I148" s="77">
        <v>32</v>
      </c>
      <c r="J148" s="77">
        <v>32</v>
      </c>
      <c r="K148" s="77">
        <v>0</v>
      </c>
      <c r="L148" s="77">
        <v>0</v>
      </c>
      <c r="M148" s="77">
        <v>186</v>
      </c>
      <c r="N148" s="77">
        <v>183</v>
      </c>
      <c r="O148" s="77">
        <v>101</v>
      </c>
      <c r="P148" s="77">
        <v>83</v>
      </c>
      <c r="Q148" s="77">
        <v>27</v>
      </c>
      <c r="R148" s="77">
        <v>36</v>
      </c>
      <c r="S148" s="77">
        <v>145</v>
      </c>
      <c r="T148" s="77">
        <v>0.252</v>
      </c>
      <c r="U148" s="77">
        <v>1.18</v>
      </c>
      <c r="V148" s="77">
        <v>0</v>
      </c>
      <c r="W148" s="77">
        <v>0</v>
      </c>
      <c r="X148" s="77">
        <v>3</v>
      </c>
      <c r="Y148" s="77">
        <v>7</v>
      </c>
      <c r="Z148" s="77">
        <v>0</v>
      </c>
      <c r="AA148" s="77">
        <v>0</v>
      </c>
      <c r="AB148" s="77">
        <v>5</v>
      </c>
      <c r="AC148" s="77">
        <v>206</v>
      </c>
      <c r="AD148" s="77">
        <v>202</v>
      </c>
      <c r="AE148" s="77">
        <v>8</v>
      </c>
      <c r="AF148" s="77">
        <v>1</v>
      </c>
      <c r="AG148" s="77">
        <v>15</v>
      </c>
      <c r="AH148" s="77">
        <v>5</v>
      </c>
      <c r="AI148" s="77">
        <v>0</v>
      </c>
      <c r="AJ148" s="77">
        <v>776</v>
      </c>
      <c r="AK148" s="77">
        <v>3096</v>
      </c>
      <c r="AL148" s="77">
        <v>0.54200000000000004</v>
      </c>
      <c r="AM148" s="77">
        <v>1.02</v>
      </c>
      <c r="AN148" s="77">
        <v>0.28899999999999998</v>
      </c>
      <c r="AO148" s="77">
        <v>0.42899999999999999</v>
      </c>
      <c r="AP148" s="77">
        <v>0.71799999999999997</v>
      </c>
      <c r="AQ148" s="77">
        <v>7.02</v>
      </c>
      <c r="AR148" s="77">
        <v>1.74</v>
      </c>
      <c r="AS148" s="77">
        <v>8.85</v>
      </c>
      <c r="AT148" s="77">
        <v>4.03</v>
      </c>
      <c r="AU148" s="77">
        <v>16.649999999999999</v>
      </c>
    </row>
    <row r="149" spans="1:47" x14ac:dyDescent="0.2">
      <c r="A149" s="77">
        <v>15</v>
      </c>
      <c r="B149" s="78" t="s">
        <v>1130</v>
      </c>
      <c r="C149" s="77" t="s">
        <v>253</v>
      </c>
      <c r="D149" s="77"/>
      <c r="E149" s="77">
        <v>543056</v>
      </c>
      <c r="F149" s="77">
        <v>0</v>
      </c>
      <c r="G149" s="77">
        <v>0</v>
      </c>
      <c r="H149" s="77">
        <v>4.1500000000000004</v>
      </c>
      <c r="I149" s="77">
        <v>5</v>
      </c>
      <c r="J149" s="77">
        <v>0</v>
      </c>
      <c r="K149" s="77">
        <v>0</v>
      </c>
      <c r="L149" s="77">
        <v>0</v>
      </c>
      <c r="M149" s="77">
        <v>4.0999999999999996</v>
      </c>
      <c r="N149" s="77">
        <v>5</v>
      </c>
      <c r="O149" s="77">
        <v>3</v>
      </c>
      <c r="P149" s="77">
        <v>2</v>
      </c>
      <c r="Q149" s="77">
        <v>1</v>
      </c>
      <c r="R149" s="77">
        <v>2</v>
      </c>
      <c r="S149" s="77">
        <v>4</v>
      </c>
      <c r="T149" s="77">
        <v>0.25</v>
      </c>
      <c r="U149" s="77">
        <v>1.62</v>
      </c>
      <c r="V149" s="77">
        <v>0</v>
      </c>
      <c r="W149" s="77">
        <v>0</v>
      </c>
      <c r="X149" s="77">
        <v>0</v>
      </c>
      <c r="Y149" s="77">
        <v>0</v>
      </c>
      <c r="Z149" s="77">
        <v>0</v>
      </c>
      <c r="AA149" s="77">
        <v>0</v>
      </c>
      <c r="AB149" s="77">
        <v>0</v>
      </c>
      <c r="AC149" s="77">
        <v>5</v>
      </c>
      <c r="AD149" s="77">
        <v>6</v>
      </c>
      <c r="AE149" s="77">
        <v>2</v>
      </c>
      <c r="AF149" s="77">
        <v>0</v>
      </c>
      <c r="AG149" s="77">
        <v>0</v>
      </c>
      <c r="AH149" s="77">
        <v>0</v>
      </c>
      <c r="AI149" s="77">
        <v>0</v>
      </c>
      <c r="AJ149" s="77">
        <v>22</v>
      </c>
      <c r="AK149" s="77">
        <v>79</v>
      </c>
      <c r="AL149" s="77" t="s">
        <v>342</v>
      </c>
      <c r="AM149" s="77">
        <v>0.83</v>
      </c>
      <c r="AN149" s="77">
        <v>0.318</v>
      </c>
      <c r="AO149" s="77">
        <v>0.45</v>
      </c>
      <c r="AP149" s="77">
        <v>0.76800000000000002</v>
      </c>
      <c r="AQ149" s="77">
        <v>8.31</v>
      </c>
      <c r="AR149" s="77">
        <v>4.1500000000000004</v>
      </c>
      <c r="AS149" s="77">
        <v>10.38</v>
      </c>
      <c r="AT149" s="77">
        <v>2</v>
      </c>
      <c r="AU149" s="77">
        <v>18.23</v>
      </c>
    </row>
    <row r="150" spans="1:47" x14ac:dyDescent="0.2">
      <c r="A150" s="77">
        <v>16</v>
      </c>
      <c r="B150" s="78" t="s">
        <v>760</v>
      </c>
      <c r="C150" s="77" t="s">
        <v>253</v>
      </c>
      <c r="D150" s="77"/>
      <c r="E150" s="77">
        <v>453198</v>
      </c>
      <c r="F150" s="77">
        <v>1</v>
      </c>
      <c r="G150" s="77">
        <v>3</v>
      </c>
      <c r="H150" s="77">
        <v>4.2699999999999996</v>
      </c>
      <c r="I150" s="77">
        <v>49</v>
      </c>
      <c r="J150" s="77">
        <v>0</v>
      </c>
      <c r="K150" s="77">
        <v>1</v>
      </c>
      <c r="L150" s="77">
        <v>2</v>
      </c>
      <c r="M150" s="77">
        <v>46.1</v>
      </c>
      <c r="N150" s="77">
        <v>38</v>
      </c>
      <c r="O150" s="77">
        <v>23</v>
      </c>
      <c r="P150" s="77">
        <v>22</v>
      </c>
      <c r="Q150" s="77">
        <v>6</v>
      </c>
      <c r="R150" s="77">
        <v>25</v>
      </c>
      <c r="S150" s="77">
        <v>39</v>
      </c>
      <c r="T150" s="77">
        <v>0.22800000000000001</v>
      </c>
      <c r="U150" s="77">
        <v>1.36</v>
      </c>
      <c r="V150" s="77">
        <v>0</v>
      </c>
      <c r="W150" s="77">
        <v>0</v>
      </c>
      <c r="X150" s="77">
        <v>5</v>
      </c>
      <c r="Y150" s="77">
        <v>0</v>
      </c>
      <c r="Z150" s="77">
        <v>15</v>
      </c>
      <c r="AA150" s="77">
        <v>6</v>
      </c>
      <c r="AB150" s="77">
        <v>8</v>
      </c>
      <c r="AC150" s="77">
        <v>44</v>
      </c>
      <c r="AD150" s="77">
        <v>49</v>
      </c>
      <c r="AE150" s="77">
        <v>4</v>
      </c>
      <c r="AF150" s="77">
        <v>0</v>
      </c>
      <c r="AG150" s="77">
        <v>7</v>
      </c>
      <c r="AH150" s="77">
        <v>1</v>
      </c>
      <c r="AI150" s="77">
        <v>0</v>
      </c>
      <c r="AJ150" s="77">
        <v>200</v>
      </c>
      <c r="AK150" s="77">
        <v>832</v>
      </c>
      <c r="AL150" s="77">
        <v>0.25</v>
      </c>
      <c r="AM150" s="77">
        <v>0.9</v>
      </c>
      <c r="AN150" s="77">
        <v>0.34200000000000003</v>
      </c>
      <c r="AO150" s="77">
        <v>0.41299999999999998</v>
      </c>
      <c r="AP150" s="77">
        <v>0.755</v>
      </c>
      <c r="AQ150" s="77">
        <v>7.58</v>
      </c>
      <c r="AR150" s="77">
        <v>4.8600000000000003</v>
      </c>
      <c r="AS150" s="77">
        <v>7.38</v>
      </c>
      <c r="AT150" s="77">
        <v>1.56</v>
      </c>
      <c r="AU150" s="77">
        <v>17.96</v>
      </c>
    </row>
    <row r="151" spans="1:47" x14ac:dyDescent="0.2">
      <c r="A151" s="77">
        <v>17</v>
      </c>
      <c r="B151" s="78" t="s">
        <v>916</v>
      </c>
      <c r="C151" s="77" t="s">
        <v>253</v>
      </c>
      <c r="D151" s="77"/>
      <c r="E151" s="77">
        <v>124604</v>
      </c>
      <c r="F151" s="77">
        <v>5</v>
      </c>
      <c r="G151" s="77">
        <v>4</v>
      </c>
      <c r="H151" s="77">
        <v>4.3499999999999996</v>
      </c>
      <c r="I151" s="77">
        <v>61</v>
      </c>
      <c r="J151" s="77">
        <v>1</v>
      </c>
      <c r="K151" s="77">
        <v>1</v>
      </c>
      <c r="L151" s="77">
        <v>2</v>
      </c>
      <c r="M151" s="77">
        <v>70.099999999999994</v>
      </c>
      <c r="N151" s="77">
        <v>72</v>
      </c>
      <c r="O151" s="77">
        <v>35</v>
      </c>
      <c r="P151" s="77">
        <v>34</v>
      </c>
      <c r="Q151" s="77">
        <v>3</v>
      </c>
      <c r="R151" s="77">
        <v>27</v>
      </c>
      <c r="S151" s="77">
        <v>54</v>
      </c>
      <c r="T151" s="77">
        <v>0.27100000000000002</v>
      </c>
      <c r="U151" s="77">
        <v>1.41</v>
      </c>
      <c r="V151" s="77">
        <v>0</v>
      </c>
      <c r="W151" s="77">
        <v>0</v>
      </c>
      <c r="X151" s="77">
        <v>4</v>
      </c>
      <c r="Y151" s="77">
        <v>4</v>
      </c>
      <c r="Z151" s="77">
        <v>22</v>
      </c>
      <c r="AA151" s="77">
        <v>5</v>
      </c>
      <c r="AB151" s="77">
        <v>7</v>
      </c>
      <c r="AC151" s="77">
        <v>99</v>
      </c>
      <c r="AD151" s="77">
        <v>52</v>
      </c>
      <c r="AE151" s="77">
        <v>5</v>
      </c>
      <c r="AF151" s="77">
        <v>0</v>
      </c>
      <c r="AG151" s="77">
        <v>4</v>
      </c>
      <c r="AH151" s="77">
        <v>0</v>
      </c>
      <c r="AI151" s="77">
        <v>0</v>
      </c>
      <c r="AJ151" s="77">
        <v>308</v>
      </c>
      <c r="AK151" s="77">
        <v>1096</v>
      </c>
      <c r="AL151" s="77">
        <v>0.55600000000000005</v>
      </c>
      <c r="AM151" s="77">
        <v>1.9</v>
      </c>
      <c r="AN151" s="77">
        <v>0.34100000000000003</v>
      </c>
      <c r="AO151" s="77">
        <v>0.34200000000000003</v>
      </c>
      <c r="AP151" s="77">
        <v>0.68300000000000005</v>
      </c>
      <c r="AQ151" s="77">
        <v>6.91</v>
      </c>
      <c r="AR151" s="77">
        <v>3.45</v>
      </c>
      <c r="AS151" s="77">
        <v>9.2100000000000009</v>
      </c>
      <c r="AT151" s="77">
        <v>2</v>
      </c>
      <c r="AU151" s="77">
        <v>15.58</v>
      </c>
    </row>
    <row r="152" spans="1:47" x14ac:dyDescent="0.2">
      <c r="A152" s="77">
        <v>18</v>
      </c>
      <c r="B152" s="78" t="s">
        <v>529</v>
      </c>
      <c r="C152" s="77" t="s">
        <v>253</v>
      </c>
      <c r="D152" s="77"/>
      <c r="E152" s="77">
        <v>451216</v>
      </c>
      <c r="F152" s="77">
        <v>2</v>
      </c>
      <c r="G152" s="77">
        <v>4</v>
      </c>
      <c r="H152" s="77">
        <v>4.66</v>
      </c>
      <c r="I152" s="77">
        <v>61</v>
      </c>
      <c r="J152" s="77">
        <v>0</v>
      </c>
      <c r="K152" s="77">
        <v>1</v>
      </c>
      <c r="L152" s="77">
        <v>5</v>
      </c>
      <c r="M152" s="77">
        <v>48.1</v>
      </c>
      <c r="N152" s="77">
        <v>49</v>
      </c>
      <c r="O152" s="77">
        <v>26</v>
      </c>
      <c r="P152" s="77">
        <v>25</v>
      </c>
      <c r="Q152" s="77">
        <v>5</v>
      </c>
      <c r="R152" s="77">
        <v>29</v>
      </c>
      <c r="S152" s="77">
        <v>54</v>
      </c>
      <c r="T152" s="77">
        <v>0.25900000000000001</v>
      </c>
      <c r="U152" s="77">
        <v>1.61</v>
      </c>
      <c r="V152" s="77">
        <v>0</v>
      </c>
      <c r="W152" s="77">
        <v>0</v>
      </c>
      <c r="X152" s="77">
        <v>4</v>
      </c>
      <c r="Y152" s="77">
        <v>3</v>
      </c>
      <c r="Z152" s="77">
        <v>6</v>
      </c>
      <c r="AA152" s="77">
        <v>22</v>
      </c>
      <c r="AB152" s="77">
        <v>5</v>
      </c>
      <c r="AC152" s="77">
        <v>36</v>
      </c>
      <c r="AD152" s="77">
        <v>51</v>
      </c>
      <c r="AE152" s="77">
        <v>1</v>
      </c>
      <c r="AF152" s="77">
        <v>0</v>
      </c>
      <c r="AG152" s="77">
        <v>7</v>
      </c>
      <c r="AH152" s="77">
        <v>3</v>
      </c>
      <c r="AI152" s="77">
        <v>0</v>
      </c>
      <c r="AJ152" s="77">
        <v>223</v>
      </c>
      <c r="AK152" s="77">
        <v>1020</v>
      </c>
      <c r="AL152" s="77">
        <v>0.33300000000000002</v>
      </c>
      <c r="AM152" s="77">
        <v>0.71</v>
      </c>
      <c r="AN152" s="77">
        <v>0.36899999999999999</v>
      </c>
      <c r="AO152" s="77">
        <v>0.40200000000000002</v>
      </c>
      <c r="AP152" s="77">
        <v>0.77100000000000002</v>
      </c>
      <c r="AQ152" s="77">
        <v>10.06</v>
      </c>
      <c r="AR152" s="77">
        <v>5.4</v>
      </c>
      <c r="AS152" s="77">
        <v>9.1199999999999992</v>
      </c>
      <c r="AT152" s="77">
        <v>1.86</v>
      </c>
      <c r="AU152" s="77">
        <v>21.1</v>
      </c>
    </row>
    <row r="153" spans="1:47" x14ac:dyDescent="0.2">
      <c r="A153" s="77">
        <v>19</v>
      </c>
      <c r="B153" s="78" t="s">
        <v>925</v>
      </c>
      <c r="C153" s="77" t="s">
        <v>253</v>
      </c>
      <c r="D153" s="77"/>
      <c r="E153" s="77">
        <v>433584</v>
      </c>
      <c r="F153" s="77">
        <v>2</v>
      </c>
      <c r="G153" s="77">
        <v>3</v>
      </c>
      <c r="H153" s="77">
        <v>4.74</v>
      </c>
      <c r="I153" s="77">
        <v>9</v>
      </c>
      <c r="J153" s="77">
        <v>9</v>
      </c>
      <c r="K153" s="77">
        <v>0</v>
      </c>
      <c r="L153" s="77">
        <v>0</v>
      </c>
      <c r="M153" s="77">
        <v>43.2</v>
      </c>
      <c r="N153" s="77">
        <v>48</v>
      </c>
      <c r="O153" s="77">
        <v>27</v>
      </c>
      <c r="P153" s="77">
        <v>23</v>
      </c>
      <c r="Q153" s="77">
        <v>8</v>
      </c>
      <c r="R153" s="77">
        <v>18</v>
      </c>
      <c r="S153" s="77">
        <v>30</v>
      </c>
      <c r="T153" s="77">
        <v>0.28199999999999997</v>
      </c>
      <c r="U153" s="77">
        <v>1.51</v>
      </c>
      <c r="V153" s="77">
        <v>0</v>
      </c>
      <c r="W153" s="77">
        <v>0</v>
      </c>
      <c r="X153" s="77">
        <v>2</v>
      </c>
      <c r="Y153" s="77">
        <v>0</v>
      </c>
      <c r="Z153" s="77">
        <v>0</v>
      </c>
      <c r="AA153" s="77">
        <v>0</v>
      </c>
      <c r="AB153" s="77">
        <v>4</v>
      </c>
      <c r="AC153" s="77">
        <v>49</v>
      </c>
      <c r="AD153" s="77">
        <v>48</v>
      </c>
      <c r="AE153" s="77">
        <v>1</v>
      </c>
      <c r="AF153" s="77">
        <v>0</v>
      </c>
      <c r="AG153" s="77">
        <v>5</v>
      </c>
      <c r="AH153" s="77">
        <v>2</v>
      </c>
      <c r="AI153" s="77">
        <v>1</v>
      </c>
      <c r="AJ153" s="77">
        <v>195</v>
      </c>
      <c r="AK153" s="77">
        <v>765</v>
      </c>
      <c r="AL153" s="77">
        <v>0.4</v>
      </c>
      <c r="AM153" s="77">
        <v>1.02</v>
      </c>
      <c r="AN153" s="77">
        <v>0.35399999999999998</v>
      </c>
      <c r="AO153" s="77">
        <v>0.48799999999999999</v>
      </c>
      <c r="AP153" s="77">
        <v>0.84199999999999997</v>
      </c>
      <c r="AQ153" s="77">
        <v>6.18</v>
      </c>
      <c r="AR153" s="77">
        <v>3.71</v>
      </c>
      <c r="AS153" s="77">
        <v>9.89</v>
      </c>
      <c r="AT153" s="77">
        <v>1.67</v>
      </c>
      <c r="AU153" s="77">
        <v>17.52</v>
      </c>
    </row>
    <row r="154" spans="1:47" x14ac:dyDescent="0.2">
      <c r="A154" s="77">
        <v>20</v>
      </c>
      <c r="B154" s="78" t="s">
        <v>469</v>
      </c>
      <c r="C154" s="77" t="s">
        <v>253</v>
      </c>
      <c r="D154" s="77"/>
      <c r="E154" s="77">
        <v>430904</v>
      </c>
      <c r="F154" s="77">
        <v>1</v>
      </c>
      <c r="G154" s="77">
        <v>5</v>
      </c>
      <c r="H154" s="77">
        <v>4.84</v>
      </c>
      <c r="I154" s="77">
        <v>30</v>
      </c>
      <c r="J154" s="77">
        <v>8</v>
      </c>
      <c r="K154" s="77">
        <v>0</v>
      </c>
      <c r="L154" s="77">
        <v>0</v>
      </c>
      <c r="M154" s="77">
        <v>70.2</v>
      </c>
      <c r="N154" s="77">
        <v>82</v>
      </c>
      <c r="O154" s="77">
        <v>44</v>
      </c>
      <c r="P154" s="77">
        <v>38</v>
      </c>
      <c r="Q154" s="77">
        <v>8</v>
      </c>
      <c r="R154" s="77">
        <v>28</v>
      </c>
      <c r="S154" s="77">
        <v>34</v>
      </c>
      <c r="T154" s="77">
        <v>0.29699999999999999</v>
      </c>
      <c r="U154" s="77">
        <v>1.56</v>
      </c>
      <c r="V154" s="77">
        <v>0</v>
      </c>
      <c r="W154" s="77">
        <v>0</v>
      </c>
      <c r="X154" s="77">
        <v>3</v>
      </c>
      <c r="Y154" s="77">
        <v>3</v>
      </c>
      <c r="Z154" s="77">
        <v>7</v>
      </c>
      <c r="AA154" s="77">
        <v>0</v>
      </c>
      <c r="AB154" s="77">
        <v>15</v>
      </c>
      <c r="AC154" s="77">
        <v>107</v>
      </c>
      <c r="AD154" s="77">
        <v>57</v>
      </c>
      <c r="AE154" s="77">
        <v>2</v>
      </c>
      <c r="AF154" s="77">
        <v>1</v>
      </c>
      <c r="AG154" s="77">
        <v>3</v>
      </c>
      <c r="AH154" s="77">
        <v>0</v>
      </c>
      <c r="AI154" s="77">
        <v>1</v>
      </c>
      <c r="AJ154" s="77">
        <v>311</v>
      </c>
      <c r="AK154" s="77">
        <v>1173</v>
      </c>
      <c r="AL154" s="77">
        <v>0.16700000000000001</v>
      </c>
      <c r="AM154" s="77">
        <v>1.88</v>
      </c>
      <c r="AN154" s="77">
        <v>0.36699999999999999</v>
      </c>
      <c r="AO154" s="77">
        <v>0.44900000000000001</v>
      </c>
      <c r="AP154" s="77">
        <v>0.81599999999999995</v>
      </c>
      <c r="AQ154" s="77">
        <v>4.33</v>
      </c>
      <c r="AR154" s="77">
        <v>3.57</v>
      </c>
      <c r="AS154" s="77">
        <v>10.44</v>
      </c>
      <c r="AT154" s="77">
        <v>1.21</v>
      </c>
      <c r="AU154" s="77">
        <v>16.600000000000001</v>
      </c>
    </row>
    <row r="155" spans="1:47" x14ac:dyDescent="0.2">
      <c r="A155" s="77">
        <v>21</v>
      </c>
      <c r="B155" s="78" t="s">
        <v>539</v>
      </c>
      <c r="C155" s="77" t="s">
        <v>253</v>
      </c>
      <c r="D155" s="77"/>
      <c r="E155" s="77">
        <v>543155</v>
      </c>
      <c r="F155" s="77">
        <v>0</v>
      </c>
      <c r="G155" s="77">
        <v>0</v>
      </c>
      <c r="H155" s="77">
        <v>6</v>
      </c>
      <c r="I155" s="77">
        <v>1</v>
      </c>
      <c r="J155" s="77">
        <v>1</v>
      </c>
      <c r="K155" s="77">
        <v>0</v>
      </c>
      <c r="L155" s="77">
        <v>0</v>
      </c>
      <c r="M155" s="77">
        <v>6</v>
      </c>
      <c r="N155" s="77">
        <v>7</v>
      </c>
      <c r="O155" s="77">
        <v>4</v>
      </c>
      <c r="P155" s="77">
        <v>4</v>
      </c>
      <c r="Q155" s="77">
        <v>3</v>
      </c>
      <c r="R155" s="77">
        <v>1</v>
      </c>
      <c r="S155" s="77">
        <v>5</v>
      </c>
      <c r="T155" s="77">
        <v>0.28000000000000003</v>
      </c>
      <c r="U155" s="77">
        <v>1.33</v>
      </c>
      <c r="V155" s="77">
        <v>0</v>
      </c>
      <c r="W155" s="77">
        <v>0</v>
      </c>
      <c r="X155" s="77">
        <v>1</v>
      </c>
      <c r="Y155" s="77">
        <v>0</v>
      </c>
      <c r="Z155" s="77">
        <v>0</v>
      </c>
      <c r="AA155" s="77">
        <v>0</v>
      </c>
      <c r="AB155" s="77">
        <v>0</v>
      </c>
      <c r="AC155" s="77">
        <v>9</v>
      </c>
      <c r="AD155" s="77">
        <v>4</v>
      </c>
      <c r="AE155" s="77">
        <v>0</v>
      </c>
      <c r="AF155" s="77">
        <v>0</v>
      </c>
      <c r="AG155" s="77">
        <v>0</v>
      </c>
      <c r="AH155" s="77">
        <v>0</v>
      </c>
      <c r="AI155" s="77">
        <v>0</v>
      </c>
      <c r="AJ155" s="77">
        <v>27</v>
      </c>
      <c r="AK155" s="77">
        <v>105</v>
      </c>
      <c r="AL155" s="77" t="s">
        <v>342</v>
      </c>
      <c r="AM155" s="77">
        <v>2.25</v>
      </c>
      <c r="AN155" s="77">
        <v>0.33300000000000002</v>
      </c>
      <c r="AO155" s="77">
        <v>0.68</v>
      </c>
      <c r="AP155" s="77">
        <v>1.0129999999999999</v>
      </c>
      <c r="AQ155" s="77">
        <v>7.5</v>
      </c>
      <c r="AR155" s="77">
        <v>1.5</v>
      </c>
      <c r="AS155" s="77">
        <v>10.5</v>
      </c>
      <c r="AT155" s="77">
        <v>5</v>
      </c>
      <c r="AU155" s="77">
        <v>17.5</v>
      </c>
    </row>
    <row r="156" spans="1:47" x14ac:dyDescent="0.2">
      <c r="A156" s="77">
        <v>22</v>
      </c>
      <c r="B156" s="78" t="s">
        <v>1131</v>
      </c>
      <c r="C156" s="77" t="s">
        <v>253</v>
      </c>
      <c r="D156" s="77"/>
      <c r="E156" s="77">
        <v>516910</v>
      </c>
      <c r="F156" s="77">
        <v>1</v>
      </c>
      <c r="G156" s="77">
        <v>1</v>
      </c>
      <c r="H156" s="77">
        <v>6.12</v>
      </c>
      <c r="I156" s="77">
        <v>15</v>
      </c>
      <c r="J156" s="77">
        <v>2</v>
      </c>
      <c r="K156" s="77">
        <v>0</v>
      </c>
      <c r="L156" s="77">
        <v>0</v>
      </c>
      <c r="M156" s="77">
        <v>32.1</v>
      </c>
      <c r="N156" s="77">
        <v>33</v>
      </c>
      <c r="O156" s="77">
        <v>22</v>
      </c>
      <c r="P156" s="77">
        <v>22</v>
      </c>
      <c r="Q156" s="77">
        <v>4</v>
      </c>
      <c r="R156" s="77">
        <v>7</v>
      </c>
      <c r="S156" s="77">
        <v>29</v>
      </c>
      <c r="T156" s="77">
        <v>0.254</v>
      </c>
      <c r="U156" s="77">
        <v>1.24</v>
      </c>
      <c r="V156" s="77">
        <v>0</v>
      </c>
      <c r="W156" s="77">
        <v>0</v>
      </c>
      <c r="X156" s="77">
        <v>0</v>
      </c>
      <c r="Y156" s="77">
        <v>1</v>
      </c>
      <c r="Z156" s="77">
        <v>7</v>
      </c>
      <c r="AA156" s="77">
        <v>1</v>
      </c>
      <c r="AB156" s="77">
        <v>0</v>
      </c>
      <c r="AC156" s="77">
        <v>36</v>
      </c>
      <c r="AD156" s="77">
        <v>32</v>
      </c>
      <c r="AE156" s="77">
        <v>2</v>
      </c>
      <c r="AF156" s="77">
        <v>0</v>
      </c>
      <c r="AG156" s="77">
        <v>0</v>
      </c>
      <c r="AH156" s="77">
        <v>1</v>
      </c>
      <c r="AI156" s="77">
        <v>0</v>
      </c>
      <c r="AJ156" s="77">
        <v>137</v>
      </c>
      <c r="AK156" s="77">
        <v>487</v>
      </c>
      <c r="AL156" s="77">
        <v>0.5</v>
      </c>
      <c r="AM156" s="77">
        <v>1.1299999999999999</v>
      </c>
      <c r="AN156" s="77">
        <v>0.29199999999999998</v>
      </c>
      <c r="AO156" s="77">
        <v>0.38500000000000001</v>
      </c>
      <c r="AP156" s="77">
        <v>0.67700000000000005</v>
      </c>
      <c r="AQ156" s="77">
        <v>8.07</v>
      </c>
      <c r="AR156" s="77">
        <v>1.95</v>
      </c>
      <c r="AS156" s="77">
        <v>9.19</v>
      </c>
      <c r="AT156" s="77">
        <v>4.1399999999999997</v>
      </c>
      <c r="AU156" s="77">
        <v>15.06</v>
      </c>
    </row>
    <row r="157" spans="1:47" x14ac:dyDescent="0.2">
      <c r="A157" s="77">
        <v>23</v>
      </c>
      <c r="B157" s="78" t="s">
        <v>839</v>
      </c>
      <c r="C157" s="77" t="s">
        <v>253</v>
      </c>
      <c r="D157" s="77"/>
      <c r="E157" s="77">
        <v>429781</v>
      </c>
      <c r="F157" s="77">
        <v>2</v>
      </c>
      <c r="G157" s="77">
        <v>4</v>
      </c>
      <c r="H157" s="77">
        <v>8.0299999999999994</v>
      </c>
      <c r="I157" s="77">
        <v>9</v>
      </c>
      <c r="J157" s="77">
        <v>3</v>
      </c>
      <c r="K157" s="77">
        <v>0</v>
      </c>
      <c r="L157" s="77">
        <v>0</v>
      </c>
      <c r="M157" s="77">
        <v>24.2</v>
      </c>
      <c r="N157" s="77">
        <v>34</v>
      </c>
      <c r="O157" s="77">
        <v>28</v>
      </c>
      <c r="P157" s="77">
        <v>22</v>
      </c>
      <c r="Q157" s="77">
        <v>7</v>
      </c>
      <c r="R157" s="77">
        <v>8</v>
      </c>
      <c r="S157" s="77">
        <v>18</v>
      </c>
      <c r="T157" s="77">
        <v>0.32400000000000001</v>
      </c>
      <c r="U157" s="77">
        <v>1.7</v>
      </c>
      <c r="V157" s="77">
        <v>0</v>
      </c>
      <c r="W157" s="77">
        <v>0</v>
      </c>
      <c r="X157" s="77">
        <v>0</v>
      </c>
      <c r="Y157" s="77">
        <v>1</v>
      </c>
      <c r="Z157" s="77">
        <v>3</v>
      </c>
      <c r="AA157" s="77">
        <v>0</v>
      </c>
      <c r="AB157" s="77">
        <v>1</v>
      </c>
      <c r="AC157" s="77">
        <v>36</v>
      </c>
      <c r="AD157" s="77">
        <v>19</v>
      </c>
      <c r="AE157" s="77">
        <v>4</v>
      </c>
      <c r="AF157" s="77">
        <v>0</v>
      </c>
      <c r="AG157" s="77">
        <v>0</v>
      </c>
      <c r="AH157" s="77">
        <v>2</v>
      </c>
      <c r="AI157" s="77">
        <v>0</v>
      </c>
      <c r="AJ157" s="77">
        <v>115</v>
      </c>
      <c r="AK157" s="77">
        <v>400</v>
      </c>
      <c r="AL157" s="77">
        <v>0.33300000000000002</v>
      </c>
      <c r="AM157" s="77">
        <v>1.89</v>
      </c>
      <c r="AN157" s="77">
        <v>0.36799999999999999</v>
      </c>
      <c r="AO157" s="77">
        <v>0.61</v>
      </c>
      <c r="AP157" s="77">
        <v>0.97799999999999998</v>
      </c>
      <c r="AQ157" s="77">
        <v>6.57</v>
      </c>
      <c r="AR157" s="77">
        <v>2.92</v>
      </c>
      <c r="AS157" s="77">
        <v>12.41</v>
      </c>
      <c r="AT157" s="77">
        <v>2.25</v>
      </c>
      <c r="AU157" s="77">
        <v>16.22</v>
      </c>
    </row>
    <row r="158" spans="1:47" x14ac:dyDescent="0.2">
      <c r="A158" s="77">
        <v>24</v>
      </c>
      <c r="B158" s="78" t="s">
        <v>1132</v>
      </c>
      <c r="C158" s="77" t="s">
        <v>253</v>
      </c>
      <c r="D158" s="77"/>
      <c r="E158" s="77">
        <v>460077</v>
      </c>
      <c r="F158" s="77">
        <v>0</v>
      </c>
      <c r="G158" s="77">
        <v>0</v>
      </c>
      <c r="H158" s="77">
        <v>10.8</v>
      </c>
      <c r="I158" s="77">
        <v>2</v>
      </c>
      <c r="J158" s="77">
        <v>0</v>
      </c>
      <c r="K158" s="77">
        <v>0</v>
      </c>
      <c r="L158" s="77">
        <v>0</v>
      </c>
      <c r="M158" s="77">
        <v>1.2</v>
      </c>
      <c r="N158" s="77">
        <v>2</v>
      </c>
      <c r="O158" s="77">
        <v>2</v>
      </c>
      <c r="P158" s="77">
        <v>2</v>
      </c>
      <c r="Q158" s="77">
        <v>1</v>
      </c>
      <c r="R158" s="77">
        <v>0</v>
      </c>
      <c r="S158" s="77">
        <v>2</v>
      </c>
      <c r="T158" s="77">
        <v>0.28599999999999998</v>
      </c>
      <c r="U158" s="77">
        <v>1.2</v>
      </c>
      <c r="V158" s="77">
        <v>0</v>
      </c>
      <c r="W158" s="77">
        <v>0</v>
      </c>
      <c r="X158" s="77">
        <v>0</v>
      </c>
      <c r="Y158" s="77">
        <v>0</v>
      </c>
      <c r="Z158" s="77">
        <v>2</v>
      </c>
      <c r="AA158" s="77">
        <v>0</v>
      </c>
      <c r="AB158" s="77">
        <v>0</v>
      </c>
      <c r="AC158" s="77">
        <v>2</v>
      </c>
      <c r="AD158" s="77">
        <v>1</v>
      </c>
      <c r="AE158" s="77">
        <v>0</v>
      </c>
      <c r="AF158" s="77">
        <v>0</v>
      </c>
      <c r="AG158" s="77">
        <v>0</v>
      </c>
      <c r="AH158" s="77">
        <v>0</v>
      </c>
      <c r="AI158" s="77">
        <v>0</v>
      </c>
      <c r="AJ158" s="77">
        <v>7</v>
      </c>
      <c r="AK158" s="77">
        <v>26</v>
      </c>
      <c r="AL158" s="77" t="s">
        <v>342</v>
      </c>
      <c r="AM158" s="77">
        <v>2</v>
      </c>
      <c r="AN158" s="77">
        <v>0.28599999999999998</v>
      </c>
      <c r="AO158" s="77">
        <v>0.85699999999999998</v>
      </c>
      <c r="AP158" s="77">
        <v>1.143</v>
      </c>
      <c r="AQ158" s="77">
        <v>10.8</v>
      </c>
      <c r="AR158" s="77">
        <v>0</v>
      </c>
      <c r="AS158" s="77">
        <v>10.8</v>
      </c>
      <c r="AT158" s="77" t="s">
        <v>342</v>
      </c>
      <c r="AU158" s="77">
        <v>15.6</v>
      </c>
    </row>
    <row r="159" spans="1:47" x14ac:dyDescent="0.2">
      <c r="A159" s="77">
        <v>25</v>
      </c>
      <c r="B159" s="78" t="s">
        <v>533</v>
      </c>
      <c r="C159" s="77" t="s">
        <v>253</v>
      </c>
      <c r="D159" s="77"/>
      <c r="E159" s="77">
        <v>523848</v>
      </c>
      <c r="F159" s="77">
        <v>0</v>
      </c>
      <c r="G159" s="77">
        <v>0</v>
      </c>
      <c r="H159" s="77">
        <v>11.37</v>
      </c>
      <c r="I159" s="77">
        <v>5</v>
      </c>
      <c r="J159" s="77">
        <v>0</v>
      </c>
      <c r="K159" s="77">
        <v>0</v>
      </c>
      <c r="L159" s="77">
        <v>0</v>
      </c>
      <c r="M159" s="77">
        <v>6.1</v>
      </c>
      <c r="N159" s="77">
        <v>7</v>
      </c>
      <c r="O159" s="77">
        <v>8</v>
      </c>
      <c r="P159" s="77">
        <v>8</v>
      </c>
      <c r="Q159" s="77">
        <v>2</v>
      </c>
      <c r="R159" s="77">
        <v>3</v>
      </c>
      <c r="S159" s="77">
        <v>8</v>
      </c>
      <c r="T159" s="77">
        <v>0.26900000000000002</v>
      </c>
      <c r="U159" s="77">
        <v>1.58</v>
      </c>
      <c r="V159" s="77">
        <v>0</v>
      </c>
      <c r="W159" s="77">
        <v>0</v>
      </c>
      <c r="X159" s="77">
        <v>1</v>
      </c>
      <c r="Y159" s="77">
        <v>0</v>
      </c>
      <c r="Z159" s="77">
        <v>2</v>
      </c>
      <c r="AA159" s="77">
        <v>0</v>
      </c>
      <c r="AB159" s="77">
        <v>0</v>
      </c>
      <c r="AC159" s="77">
        <v>5</v>
      </c>
      <c r="AD159" s="77">
        <v>6</v>
      </c>
      <c r="AE159" s="77">
        <v>0</v>
      </c>
      <c r="AF159" s="77">
        <v>0</v>
      </c>
      <c r="AG159" s="77">
        <v>0</v>
      </c>
      <c r="AH159" s="77">
        <v>0</v>
      </c>
      <c r="AI159" s="77">
        <v>0</v>
      </c>
      <c r="AJ159" s="77">
        <v>30</v>
      </c>
      <c r="AK159" s="77">
        <v>101</v>
      </c>
      <c r="AL159" s="77" t="s">
        <v>342</v>
      </c>
      <c r="AM159" s="77">
        <v>0.83</v>
      </c>
      <c r="AN159" s="77">
        <v>0.36699999999999999</v>
      </c>
      <c r="AO159" s="77">
        <v>0.61499999999999999</v>
      </c>
      <c r="AP159" s="77">
        <v>0.98199999999999998</v>
      </c>
      <c r="AQ159" s="77">
        <v>11.37</v>
      </c>
      <c r="AR159" s="77">
        <v>4.26</v>
      </c>
      <c r="AS159" s="77">
        <v>9.9499999999999993</v>
      </c>
      <c r="AT159" s="77">
        <v>2.67</v>
      </c>
      <c r="AU159" s="77">
        <v>15.95</v>
      </c>
    </row>
    <row r="160" spans="1:47" x14ac:dyDescent="0.2">
      <c r="A160" s="186"/>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row>
    <row r="161" spans="1:47" ht="25.5" x14ac:dyDescent="0.2">
      <c r="A161" s="185" t="s">
        <v>150</v>
      </c>
      <c r="B161" s="185" t="s">
        <v>151</v>
      </c>
      <c r="C161" s="185" t="s">
        <v>245</v>
      </c>
      <c r="D161" s="185"/>
      <c r="E161" s="185" t="s">
        <v>300</v>
      </c>
      <c r="F161" s="185" t="s">
        <v>301</v>
      </c>
      <c r="G161" s="185" t="s">
        <v>302</v>
      </c>
      <c r="H161" s="185" t="s">
        <v>152</v>
      </c>
      <c r="I161" s="185" t="s">
        <v>303</v>
      </c>
      <c r="J161" s="185" t="s">
        <v>304</v>
      </c>
      <c r="K161" s="185" t="s">
        <v>305</v>
      </c>
      <c r="L161" s="185" t="s">
        <v>306</v>
      </c>
      <c r="M161" s="185" t="s">
        <v>307</v>
      </c>
      <c r="N161" s="185" t="s">
        <v>308</v>
      </c>
      <c r="O161" s="185" t="s">
        <v>309</v>
      </c>
      <c r="P161" s="185" t="s">
        <v>310</v>
      </c>
      <c r="Q161" s="185" t="s">
        <v>311</v>
      </c>
      <c r="R161" s="185" t="s">
        <v>312</v>
      </c>
      <c r="S161" s="185" t="s">
        <v>313</v>
      </c>
      <c r="T161" s="185" t="s">
        <v>314</v>
      </c>
      <c r="U161" s="185" t="s">
        <v>315</v>
      </c>
      <c r="V161" s="185" t="s">
        <v>316</v>
      </c>
      <c r="W161" s="185" t="s">
        <v>317</v>
      </c>
      <c r="X161" s="185" t="s">
        <v>318</v>
      </c>
      <c r="Y161" s="185" t="s">
        <v>319</v>
      </c>
      <c r="Z161" s="185" t="s">
        <v>320</v>
      </c>
      <c r="AA161" s="185" t="s">
        <v>321</v>
      </c>
      <c r="AB161" s="185" t="s">
        <v>322</v>
      </c>
      <c r="AC161" s="185" t="s">
        <v>323</v>
      </c>
      <c r="AD161" s="185" t="s">
        <v>324</v>
      </c>
      <c r="AE161" s="185" t="s">
        <v>325</v>
      </c>
      <c r="AF161" s="185" t="s">
        <v>326</v>
      </c>
      <c r="AG161" s="185" t="s">
        <v>327</v>
      </c>
      <c r="AH161" s="185" t="s">
        <v>328</v>
      </c>
      <c r="AI161" s="185" t="s">
        <v>329</v>
      </c>
      <c r="AJ161" s="185" t="s">
        <v>330</v>
      </c>
      <c r="AK161" s="185" t="s">
        <v>331</v>
      </c>
      <c r="AL161" s="185" t="s">
        <v>332</v>
      </c>
      <c r="AM161" s="185" t="s">
        <v>333</v>
      </c>
      <c r="AN161" s="185" t="s">
        <v>334</v>
      </c>
      <c r="AO161" s="185" t="s">
        <v>1097</v>
      </c>
      <c r="AP161" s="185" t="s">
        <v>336</v>
      </c>
      <c r="AQ161" s="185" t="s">
        <v>337</v>
      </c>
      <c r="AR161" s="185" t="s">
        <v>338</v>
      </c>
      <c r="AS161" s="185" t="s">
        <v>339</v>
      </c>
      <c r="AT161" s="185" t="s">
        <v>340</v>
      </c>
      <c r="AU161" s="185" t="s">
        <v>341</v>
      </c>
    </row>
    <row r="162" spans="1:47" x14ac:dyDescent="0.2">
      <c r="A162" s="77">
        <v>1</v>
      </c>
      <c r="B162" s="78" t="s">
        <v>628</v>
      </c>
      <c r="C162" s="77" t="s">
        <v>344</v>
      </c>
      <c r="D162" s="77"/>
      <c r="E162" s="77">
        <v>457768</v>
      </c>
      <c r="F162" s="77">
        <v>4</v>
      </c>
      <c r="G162" s="77">
        <v>1</v>
      </c>
      <c r="H162" s="77">
        <v>0.66</v>
      </c>
      <c r="I162" s="77">
        <v>39</v>
      </c>
      <c r="J162" s="77">
        <v>0</v>
      </c>
      <c r="K162" s="77">
        <v>0</v>
      </c>
      <c r="L162" s="77">
        <v>4</v>
      </c>
      <c r="M162" s="77">
        <v>40.200000000000003</v>
      </c>
      <c r="N162" s="77">
        <v>33</v>
      </c>
      <c r="O162" s="77">
        <v>6</v>
      </c>
      <c r="P162" s="77">
        <v>3</v>
      </c>
      <c r="Q162" s="77">
        <v>2</v>
      </c>
      <c r="R162" s="77">
        <v>12</v>
      </c>
      <c r="S162" s="77">
        <v>36</v>
      </c>
      <c r="T162" s="77">
        <v>0.221</v>
      </c>
      <c r="U162" s="77">
        <v>1.1100000000000001</v>
      </c>
      <c r="V162" s="77">
        <v>0</v>
      </c>
      <c r="W162" s="77">
        <v>0</v>
      </c>
      <c r="X162" s="77">
        <v>2</v>
      </c>
      <c r="Y162" s="77">
        <v>3</v>
      </c>
      <c r="Z162" s="77">
        <v>3</v>
      </c>
      <c r="AA162" s="77">
        <v>13</v>
      </c>
      <c r="AB162" s="77">
        <v>2</v>
      </c>
      <c r="AC162" s="77">
        <v>55</v>
      </c>
      <c r="AD162" s="77">
        <v>31</v>
      </c>
      <c r="AE162" s="77">
        <v>5</v>
      </c>
      <c r="AF162" s="77">
        <v>0</v>
      </c>
      <c r="AG162" s="77">
        <v>1</v>
      </c>
      <c r="AH162" s="77">
        <v>0</v>
      </c>
      <c r="AI162" s="77">
        <v>0</v>
      </c>
      <c r="AJ162" s="77">
        <v>169</v>
      </c>
      <c r="AK162" s="77">
        <v>582</v>
      </c>
      <c r="AL162" s="77">
        <v>0.8</v>
      </c>
      <c r="AM162" s="77">
        <v>1.77</v>
      </c>
      <c r="AN162" s="77">
        <v>0.28699999999999998</v>
      </c>
      <c r="AO162" s="77">
        <v>0.309</v>
      </c>
      <c r="AP162" s="77">
        <v>0.59499999999999997</v>
      </c>
      <c r="AQ162" s="77">
        <v>7.97</v>
      </c>
      <c r="AR162" s="77">
        <v>2.66</v>
      </c>
      <c r="AS162" s="77">
        <v>7.3</v>
      </c>
      <c r="AT162" s="77">
        <v>3</v>
      </c>
      <c r="AU162" s="77">
        <v>14.31</v>
      </c>
    </row>
    <row r="163" spans="1:47" x14ac:dyDescent="0.2">
      <c r="A163" s="77">
        <v>2</v>
      </c>
      <c r="B163" s="78" t="s">
        <v>559</v>
      </c>
      <c r="C163" s="77" t="s">
        <v>344</v>
      </c>
      <c r="D163" s="77"/>
      <c r="E163" s="77">
        <v>543359</v>
      </c>
      <c r="F163" s="77">
        <v>0</v>
      </c>
      <c r="G163" s="77">
        <v>2</v>
      </c>
      <c r="H163" s="77">
        <v>1.34</v>
      </c>
      <c r="I163" s="77">
        <v>47</v>
      </c>
      <c r="J163" s="77">
        <v>0</v>
      </c>
      <c r="K163" s="77">
        <v>0</v>
      </c>
      <c r="L163" s="77">
        <v>2</v>
      </c>
      <c r="M163" s="77">
        <v>40.1</v>
      </c>
      <c r="N163" s="77">
        <v>45</v>
      </c>
      <c r="O163" s="77">
        <v>11</v>
      </c>
      <c r="P163" s="77">
        <v>6</v>
      </c>
      <c r="Q163" s="77">
        <v>3</v>
      </c>
      <c r="R163" s="77">
        <v>17</v>
      </c>
      <c r="S163" s="77">
        <v>38</v>
      </c>
      <c r="T163" s="77">
        <v>0.28100000000000003</v>
      </c>
      <c r="U163" s="77">
        <v>1.54</v>
      </c>
      <c r="V163" s="77">
        <v>0</v>
      </c>
      <c r="W163" s="77">
        <v>0</v>
      </c>
      <c r="X163" s="77">
        <v>0</v>
      </c>
      <c r="Y163" s="77">
        <v>1</v>
      </c>
      <c r="Z163" s="77">
        <v>12</v>
      </c>
      <c r="AA163" s="77">
        <v>3</v>
      </c>
      <c r="AB163" s="77">
        <v>4</v>
      </c>
      <c r="AC163" s="77">
        <v>44</v>
      </c>
      <c r="AD163" s="77">
        <v>38</v>
      </c>
      <c r="AE163" s="77">
        <v>2</v>
      </c>
      <c r="AF163" s="77">
        <v>0</v>
      </c>
      <c r="AG163" s="77">
        <v>4</v>
      </c>
      <c r="AH163" s="77">
        <v>1</v>
      </c>
      <c r="AI163" s="77">
        <v>0</v>
      </c>
      <c r="AJ163" s="77">
        <v>182</v>
      </c>
      <c r="AK163" s="77">
        <v>714</v>
      </c>
      <c r="AL163" s="77">
        <v>0</v>
      </c>
      <c r="AM163" s="77">
        <v>1.1599999999999999</v>
      </c>
      <c r="AN163" s="77">
        <v>0.34399999999999997</v>
      </c>
      <c r="AO163" s="77">
        <v>0.39400000000000002</v>
      </c>
      <c r="AP163" s="77">
        <v>0.73799999999999999</v>
      </c>
      <c r="AQ163" s="77">
        <v>8.48</v>
      </c>
      <c r="AR163" s="77">
        <v>3.79</v>
      </c>
      <c r="AS163" s="77">
        <v>10.039999999999999</v>
      </c>
      <c r="AT163" s="77">
        <v>2.2400000000000002</v>
      </c>
      <c r="AU163" s="77">
        <v>17.7</v>
      </c>
    </row>
    <row r="164" spans="1:47" x14ac:dyDescent="0.2">
      <c r="A164" s="77">
        <v>3</v>
      </c>
      <c r="B164" s="78" t="s">
        <v>555</v>
      </c>
      <c r="C164" s="77" t="s">
        <v>344</v>
      </c>
      <c r="D164" s="77"/>
      <c r="E164" s="77">
        <v>573109</v>
      </c>
      <c r="F164" s="77">
        <v>7</v>
      </c>
      <c r="G164" s="77">
        <v>0</v>
      </c>
      <c r="H164" s="77">
        <v>2.11</v>
      </c>
      <c r="I164" s="77">
        <v>68</v>
      </c>
      <c r="J164" s="77">
        <v>0</v>
      </c>
      <c r="K164" s="77">
        <v>0</v>
      </c>
      <c r="L164" s="77">
        <v>3</v>
      </c>
      <c r="M164" s="77">
        <v>64</v>
      </c>
      <c r="N164" s="77">
        <v>36</v>
      </c>
      <c r="O164" s="77">
        <v>16</v>
      </c>
      <c r="P164" s="77">
        <v>15</v>
      </c>
      <c r="Q164" s="77">
        <v>1</v>
      </c>
      <c r="R164" s="77">
        <v>43</v>
      </c>
      <c r="S164" s="77">
        <v>73</v>
      </c>
      <c r="T164" s="77">
        <v>0.16400000000000001</v>
      </c>
      <c r="U164" s="77">
        <v>1.23</v>
      </c>
      <c r="V164" s="77">
        <v>0</v>
      </c>
      <c r="W164" s="77">
        <v>0</v>
      </c>
      <c r="X164" s="77">
        <v>3</v>
      </c>
      <c r="Y164" s="77">
        <v>7</v>
      </c>
      <c r="Z164" s="77">
        <v>12</v>
      </c>
      <c r="AA164" s="77">
        <v>20</v>
      </c>
      <c r="AB164" s="77">
        <v>5</v>
      </c>
      <c r="AC164" s="77">
        <v>53</v>
      </c>
      <c r="AD164" s="77">
        <v>62</v>
      </c>
      <c r="AE164" s="77">
        <v>7</v>
      </c>
      <c r="AF164" s="77">
        <v>0</v>
      </c>
      <c r="AG164" s="77">
        <v>7</v>
      </c>
      <c r="AH164" s="77">
        <v>3</v>
      </c>
      <c r="AI164" s="77">
        <v>0</v>
      </c>
      <c r="AJ164" s="77">
        <v>270</v>
      </c>
      <c r="AK164" s="77">
        <v>1097</v>
      </c>
      <c r="AL164" s="77">
        <v>1</v>
      </c>
      <c r="AM164" s="77">
        <v>0.85</v>
      </c>
      <c r="AN164" s="77">
        <v>0.307</v>
      </c>
      <c r="AO164" s="77">
        <v>0.23599999999999999</v>
      </c>
      <c r="AP164" s="77">
        <v>0.54300000000000004</v>
      </c>
      <c r="AQ164" s="77">
        <v>10.27</v>
      </c>
      <c r="AR164" s="77">
        <v>6.05</v>
      </c>
      <c r="AS164" s="77">
        <v>5.0599999999999996</v>
      </c>
      <c r="AT164" s="77">
        <v>1.7</v>
      </c>
      <c r="AU164" s="77">
        <v>17.14</v>
      </c>
    </row>
    <row r="165" spans="1:47" x14ac:dyDescent="0.2">
      <c r="A165" s="77">
        <v>4</v>
      </c>
      <c r="B165" s="78" t="s">
        <v>564</v>
      </c>
      <c r="C165" s="77" t="s">
        <v>344</v>
      </c>
      <c r="D165" s="77"/>
      <c r="E165" s="77">
        <v>473879</v>
      </c>
      <c r="F165" s="77">
        <v>3</v>
      </c>
      <c r="G165" s="77">
        <v>1</v>
      </c>
      <c r="H165" s="77">
        <v>2.14</v>
      </c>
      <c r="I165" s="77">
        <v>31</v>
      </c>
      <c r="J165" s="77">
        <v>0</v>
      </c>
      <c r="K165" s="77">
        <v>0</v>
      </c>
      <c r="L165" s="77">
        <v>1</v>
      </c>
      <c r="M165" s="77">
        <v>42</v>
      </c>
      <c r="N165" s="77">
        <v>41</v>
      </c>
      <c r="O165" s="77">
        <v>14</v>
      </c>
      <c r="P165" s="77">
        <v>10</v>
      </c>
      <c r="Q165" s="77">
        <v>1</v>
      </c>
      <c r="R165" s="77">
        <v>15</v>
      </c>
      <c r="S165" s="77">
        <v>33</v>
      </c>
      <c r="T165" s="77">
        <v>0.255</v>
      </c>
      <c r="U165" s="77">
        <v>1.33</v>
      </c>
      <c r="V165" s="77">
        <v>0</v>
      </c>
      <c r="W165" s="77">
        <v>0</v>
      </c>
      <c r="X165" s="77">
        <v>3</v>
      </c>
      <c r="Y165" s="77">
        <v>4</v>
      </c>
      <c r="Z165" s="77">
        <v>12</v>
      </c>
      <c r="AA165" s="77">
        <v>0</v>
      </c>
      <c r="AB165" s="77">
        <v>4</v>
      </c>
      <c r="AC165" s="77">
        <v>65</v>
      </c>
      <c r="AD165" s="77">
        <v>24</v>
      </c>
      <c r="AE165" s="77">
        <v>1</v>
      </c>
      <c r="AF165" s="77">
        <v>0</v>
      </c>
      <c r="AG165" s="77">
        <v>6</v>
      </c>
      <c r="AH165" s="77">
        <v>1</v>
      </c>
      <c r="AI165" s="77">
        <v>0</v>
      </c>
      <c r="AJ165" s="77">
        <v>181</v>
      </c>
      <c r="AK165" s="77">
        <v>683</v>
      </c>
      <c r="AL165" s="77">
        <v>0.75</v>
      </c>
      <c r="AM165" s="77">
        <v>2.71</v>
      </c>
      <c r="AN165" s="77">
        <v>0.33</v>
      </c>
      <c r="AO165" s="77">
        <v>0.32300000000000001</v>
      </c>
      <c r="AP165" s="77">
        <v>0.65300000000000002</v>
      </c>
      <c r="AQ165" s="77">
        <v>7.07</v>
      </c>
      <c r="AR165" s="77">
        <v>3.21</v>
      </c>
      <c r="AS165" s="77">
        <v>8.7899999999999991</v>
      </c>
      <c r="AT165" s="77">
        <v>2.2000000000000002</v>
      </c>
      <c r="AU165" s="77">
        <v>16.260000000000002</v>
      </c>
    </row>
    <row r="166" spans="1:47" x14ac:dyDescent="0.2">
      <c r="A166" s="77">
        <v>5</v>
      </c>
      <c r="B166" s="78" t="s">
        <v>784</v>
      </c>
      <c r="C166" s="77" t="s">
        <v>344</v>
      </c>
      <c r="D166" s="77"/>
      <c r="E166" s="77">
        <v>543054</v>
      </c>
      <c r="F166" s="77">
        <v>4</v>
      </c>
      <c r="G166" s="77">
        <v>4</v>
      </c>
      <c r="H166" s="77">
        <v>2.39</v>
      </c>
      <c r="I166" s="77">
        <v>10</v>
      </c>
      <c r="J166" s="77">
        <v>10</v>
      </c>
      <c r="K166" s="77">
        <v>0</v>
      </c>
      <c r="L166" s="77">
        <v>0</v>
      </c>
      <c r="M166" s="77">
        <v>64</v>
      </c>
      <c r="N166" s="77">
        <v>54</v>
      </c>
      <c r="O166" s="77">
        <v>19</v>
      </c>
      <c r="P166" s="77">
        <v>17</v>
      </c>
      <c r="Q166" s="77">
        <v>2</v>
      </c>
      <c r="R166" s="77">
        <v>22</v>
      </c>
      <c r="S166" s="77">
        <v>40</v>
      </c>
      <c r="T166" s="77">
        <v>0.23100000000000001</v>
      </c>
      <c r="U166" s="77">
        <v>1.19</v>
      </c>
      <c r="V166" s="77">
        <v>0</v>
      </c>
      <c r="W166" s="77">
        <v>0</v>
      </c>
      <c r="X166" s="77">
        <v>0</v>
      </c>
      <c r="Y166" s="77">
        <v>0</v>
      </c>
      <c r="Z166" s="77">
        <v>0</v>
      </c>
      <c r="AA166" s="77">
        <v>0</v>
      </c>
      <c r="AB166" s="77">
        <v>9</v>
      </c>
      <c r="AC166" s="77">
        <v>79</v>
      </c>
      <c r="AD166" s="77">
        <v>64</v>
      </c>
      <c r="AE166" s="77">
        <v>0</v>
      </c>
      <c r="AF166" s="77">
        <v>0</v>
      </c>
      <c r="AG166" s="77">
        <v>2</v>
      </c>
      <c r="AH166" s="77">
        <v>1</v>
      </c>
      <c r="AI166" s="77">
        <v>0</v>
      </c>
      <c r="AJ166" s="77">
        <v>259</v>
      </c>
      <c r="AK166" s="77">
        <v>955</v>
      </c>
      <c r="AL166" s="77">
        <v>0.5</v>
      </c>
      <c r="AM166" s="77">
        <v>1.23</v>
      </c>
      <c r="AN166" s="77">
        <v>0.29499999999999998</v>
      </c>
      <c r="AO166" s="77">
        <v>0.30299999999999999</v>
      </c>
      <c r="AP166" s="77">
        <v>0.59799999999999998</v>
      </c>
      <c r="AQ166" s="77">
        <v>5.63</v>
      </c>
      <c r="AR166" s="77">
        <v>3.09</v>
      </c>
      <c r="AS166" s="77">
        <v>7.59</v>
      </c>
      <c r="AT166" s="77">
        <v>1.82</v>
      </c>
      <c r="AU166" s="77">
        <v>14.92</v>
      </c>
    </row>
    <row r="167" spans="1:47" x14ac:dyDescent="0.2">
      <c r="A167" s="77">
        <v>6</v>
      </c>
      <c r="B167" s="78" t="s">
        <v>548</v>
      </c>
      <c r="C167" s="77" t="s">
        <v>344</v>
      </c>
      <c r="D167" s="77"/>
      <c r="E167" s="77">
        <v>605228</v>
      </c>
      <c r="F167" s="77">
        <v>4</v>
      </c>
      <c r="G167" s="77">
        <v>2</v>
      </c>
      <c r="H167" s="77">
        <v>2.44</v>
      </c>
      <c r="I167" s="77">
        <v>8</v>
      </c>
      <c r="J167" s="77">
        <v>8</v>
      </c>
      <c r="K167" s="77">
        <v>0</v>
      </c>
      <c r="L167" s="77">
        <v>0</v>
      </c>
      <c r="M167" s="77">
        <v>51.2</v>
      </c>
      <c r="N167" s="77">
        <v>36</v>
      </c>
      <c r="O167" s="77">
        <v>19</v>
      </c>
      <c r="P167" s="77">
        <v>14</v>
      </c>
      <c r="Q167" s="77">
        <v>4</v>
      </c>
      <c r="R167" s="77">
        <v>13</v>
      </c>
      <c r="S167" s="77">
        <v>70</v>
      </c>
      <c r="T167" s="77">
        <v>0.188</v>
      </c>
      <c r="U167" s="77">
        <v>0.95</v>
      </c>
      <c r="V167" s="77">
        <v>0</v>
      </c>
      <c r="W167" s="77">
        <v>0</v>
      </c>
      <c r="X167" s="77">
        <v>0</v>
      </c>
      <c r="Y167" s="77">
        <v>1</v>
      </c>
      <c r="Z167" s="77">
        <v>0</v>
      </c>
      <c r="AA167" s="77">
        <v>0</v>
      </c>
      <c r="AB167" s="77">
        <v>2</v>
      </c>
      <c r="AC167" s="77">
        <v>47</v>
      </c>
      <c r="AD167" s="77">
        <v>39</v>
      </c>
      <c r="AE167" s="77">
        <v>2</v>
      </c>
      <c r="AF167" s="77">
        <v>1</v>
      </c>
      <c r="AG167" s="77">
        <v>1</v>
      </c>
      <c r="AH167" s="77">
        <v>2</v>
      </c>
      <c r="AI167" s="77">
        <v>0</v>
      </c>
      <c r="AJ167" s="77">
        <v>205</v>
      </c>
      <c r="AK167" s="77">
        <v>787</v>
      </c>
      <c r="AL167" s="77">
        <v>0.66700000000000004</v>
      </c>
      <c r="AM167" s="77">
        <v>1.21</v>
      </c>
      <c r="AN167" s="77">
        <v>0.23899999999999999</v>
      </c>
      <c r="AO167" s="77">
        <v>0.29699999999999999</v>
      </c>
      <c r="AP167" s="77">
        <v>0.53600000000000003</v>
      </c>
      <c r="AQ167" s="77">
        <v>12.19</v>
      </c>
      <c r="AR167" s="77">
        <v>2.2599999999999998</v>
      </c>
      <c r="AS167" s="77">
        <v>6.27</v>
      </c>
      <c r="AT167" s="77">
        <v>5.38</v>
      </c>
      <c r="AU167" s="77">
        <v>15.23</v>
      </c>
    </row>
    <row r="168" spans="1:47" x14ac:dyDescent="0.2">
      <c r="A168" s="77">
        <v>7</v>
      </c>
      <c r="B168" s="78" t="s">
        <v>557</v>
      </c>
      <c r="C168" s="77" t="s">
        <v>344</v>
      </c>
      <c r="D168" s="77"/>
      <c r="E168" s="77">
        <v>506693</v>
      </c>
      <c r="F168" s="77">
        <v>12</v>
      </c>
      <c r="G168" s="77">
        <v>7</v>
      </c>
      <c r="H168" s="77">
        <v>2.65</v>
      </c>
      <c r="I168" s="77">
        <v>30</v>
      </c>
      <c r="J168" s="77">
        <v>30</v>
      </c>
      <c r="K168" s="77">
        <v>0</v>
      </c>
      <c r="L168" s="77">
        <v>0</v>
      </c>
      <c r="M168" s="77">
        <v>187</v>
      </c>
      <c r="N168" s="77">
        <v>198</v>
      </c>
      <c r="O168" s="77">
        <v>65</v>
      </c>
      <c r="P168" s="77">
        <v>55</v>
      </c>
      <c r="Q168" s="77">
        <v>14</v>
      </c>
      <c r="R168" s="77">
        <v>33</v>
      </c>
      <c r="S168" s="77">
        <v>111</v>
      </c>
      <c r="T168" s="77">
        <v>0.27500000000000002</v>
      </c>
      <c r="U168" s="77">
        <v>1.24</v>
      </c>
      <c r="V168" s="77">
        <v>3</v>
      </c>
      <c r="W168" s="77">
        <v>3</v>
      </c>
      <c r="X168" s="77">
        <v>8</v>
      </c>
      <c r="Y168" s="77">
        <v>3</v>
      </c>
      <c r="Z168" s="77">
        <v>0</v>
      </c>
      <c r="AA168" s="77">
        <v>0</v>
      </c>
      <c r="AB168" s="77">
        <v>24</v>
      </c>
      <c r="AC168" s="77">
        <v>260</v>
      </c>
      <c r="AD168" s="77">
        <v>162</v>
      </c>
      <c r="AE168" s="77">
        <v>4</v>
      </c>
      <c r="AF168" s="77">
        <v>0</v>
      </c>
      <c r="AG168" s="77">
        <v>8</v>
      </c>
      <c r="AH168" s="77">
        <v>4</v>
      </c>
      <c r="AI168" s="77">
        <v>0</v>
      </c>
      <c r="AJ168" s="77">
        <v>772</v>
      </c>
      <c r="AK168" s="77">
        <v>2611</v>
      </c>
      <c r="AL168" s="77">
        <v>0.63200000000000001</v>
      </c>
      <c r="AM168" s="77">
        <v>1.6</v>
      </c>
      <c r="AN168" s="77">
        <v>0.312</v>
      </c>
      <c r="AO168" s="77">
        <v>0.38500000000000001</v>
      </c>
      <c r="AP168" s="77">
        <v>0.69699999999999995</v>
      </c>
      <c r="AQ168" s="77">
        <v>5.34</v>
      </c>
      <c r="AR168" s="77">
        <v>1.59</v>
      </c>
      <c r="AS168" s="77">
        <v>9.5299999999999994</v>
      </c>
      <c r="AT168" s="77">
        <v>3.36</v>
      </c>
      <c r="AU168" s="77">
        <v>13.96</v>
      </c>
    </row>
    <row r="169" spans="1:47" x14ac:dyDescent="0.2">
      <c r="A169" s="77">
        <v>8</v>
      </c>
      <c r="B169" s="78" t="s">
        <v>551</v>
      </c>
      <c r="C169" s="77" t="s">
        <v>344</v>
      </c>
      <c r="D169" s="77"/>
      <c r="E169" s="77">
        <v>445197</v>
      </c>
      <c r="F169" s="77">
        <v>10</v>
      </c>
      <c r="G169" s="77">
        <v>6</v>
      </c>
      <c r="H169" s="77">
        <v>3.16</v>
      </c>
      <c r="I169" s="77">
        <v>75</v>
      </c>
      <c r="J169" s="77">
        <v>0</v>
      </c>
      <c r="K169" s="77">
        <v>1</v>
      </c>
      <c r="L169" s="77">
        <v>4</v>
      </c>
      <c r="M169" s="77">
        <v>57</v>
      </c>
      <c r="N169" s="77">
        <v>47</v>
      </c>
      <c r="O169" s="77">
        <v>25</v>
      </c>
      <c r="P169" s="77">
        <v>20</v>
      </c>
      <c r="Q169" s="77">
        <v>4</v>
      </c>
      <c r="R169" s="77">
        <v>22</v>
      </c>
      <c r="S169" s="77">
        <v>67</v>
      </c>
      <c r="T169" s="77">
        <v>0.22</v>
      </c>
      <c r="U169" s="77">
        <v>1.21</v>
      </c>
      <c r="V169" s="77">
        <v>0</v>
      </c>
      <c r="W169" s="77">
        <v>0</v>
      </c>
      <c r="X169" s="77">
        <v>4</v>
      </c>
      <c r="Y169" s="77">
        <v>1</v>
      </c>
      <c r="Z169" s="77">
        <v>15</v>
      </c>
      <c r="AA169" s="77">
        <v>22</v>
      </c>
      <c r="AB169" s="77">
        <v>1</v>
      </c>
      <c r="AC169" s="77">
        <v>42</v>
      </c>
      <c r="AD169" s="77">
        <v>63</v>
      </c>
      <c r="AE169" s="77">
        <v>2</v>
      </c>
      <c r="AF169" s="77">
        <v>0</v>
      </c>
      <c r="AG169" s="77">
        <v>3</v>
      </c>
      <c r="AH169" s="77">
        <v>0</v>
      </c>
      <c r="AI169" s="77">
        <v>0</v>
      </c>
      <c r="AJ169" s="77">
        <v>245</v>
      </c>
      <c r="AK169" s="77">
        <v>988</v>
      </c>
      <c r="AL169" s="77">
        <v>0.625</v>
      </c>
      <c r="AM169" s="77">
        <v>0.67</v>
      </c>
      <c r="AN169" s="77">
        <v>0.30299999999999999</v>
      </c>
      <c r="AO169" s="77">
        <v>0.33200000000000002</v>
      </c>
      <c r="AP169" s="77">
        <v>0.63500000000000001</v>
      </c>
      <c r="AQ169" s="77">
        <v>10.58</v>
      </c>
      <c r="AR169" s="77">
        <v>3.47</v>
      </c>
      <c r="AS169" s="77">
        <v>7.42</v>
      </c>
      <c r="AT169" s="77">
        <v>3.05</v>
      </c>
      <c r="AU169" s="77">
        <v>17.329999999999998</v>
      </c>
    </row>
    <row r="170" spans="1:47" x14ac:dyDescent="0.2">
      <c r="A170" s="77">
        <v>9</v>
      </c>
      <c r="B170" s="78" t="s">
        <v>549</v>
      </c>
      <c r="C170" s="77" t="s">
        <v>344</v>
      </c>
      <c r="D170" s="77"/>
      <c r="E170" s="77">
        <v>518553</v>
      </c>
      <c r="F170" s="77">
        <v>4</v>
      </c>
      <c r="G170" s="77">
        <v>5</v>
      </c>
      <c r="H170" s="77">
        <v>3.17</v>
      </c>
      <c r="I170" s="77">
        <v>67</v>
      </c>
      <c r="J170" s="77">
        <v>0</v>
      </c>
      <c r="K170" s="77">
        <v>39</v>
      </c>
      <c r="L170" s="77">
        <v>43</v>
      </c>
      <c r="M170" s="77">
        <v>65.099999999999994</v>
      </c>
      <c r="N170" s="77">
        <v>58</v>
      </c>
      <c r="O170" s="77">
        <v>26</v>
      </c>
      <c r="P170" s="77">
        <v>23</v>
      </c>
      <c r="Q170" s="77">
        <v>3</v>
      </c>
      <c r="R170" s="77">
        <v>21</v>
      </c>
      <c r="S170" s="77">
        <v>84</v>
      </c>
      <c r="T170" s="77">
        <v>0.23699999999999999</v>
      </c>
      <c r="U170" s="77">
        <v>1.21</v>
      </c>
      <c r="V170" s="77">
        <v>0</v>
      </c>
      <c r="W170" s="77">
        <v>0</v>
      </c>
      <c r="X170" s="77">
        <v>1</v>
      </c>
      <c r="Y170" s="77">
        <v>2</v>
      </c>
      <c r="Z170" s="77">
        <v>55</v>
      </c>
      <c r="AA170" s="77">
        <v>0</v>
      </c>
      <c r="AB170" s="77">
        <v>1</v>
      </c>
      <c r="AC170" s="77">
        <v>59</v>
      </c>
      <c r="AD170" s="77">
        <v>52</v>
      </c>
      <c r="AE170" s="77">
        <v>1</v>
      </c>
      <c r="AF170" s="77">
        <v>0</v>
      </c>
      <c r="AG170" s="77">
        <v>5</v>
      </c>
      <c r="AH170" s="77">
        <v>4</v>
      </c>
      <c r="AI170" s="77">
        <v>1</v>
      </c>
      <c r="AJ170" s="77">
        <v>275</v>
      </c>
      <c r="AK170" s="77">
        <v>1142</v>
      </c>
      <c r="AL170" s="77">
        <v>0.44400000000000001</v>
      </c>
      <c r="AM170" s="77">
        <v>1.1299999999999999</v>
      </c>
      <c r="AN170" s="77">
        <v>0.29599999999999999</v>
      </c>
      <c r="AO170" s="77">
        <v>0.34699999999999998</v>
      </c>
      <c r="AP170" s="77">
        <v>0.64300000000000002</v>
      </c>
      <c r="AQ170" s="77">
        <v>11.57</v>
      </c>
      <c r="AR170" s="77">
        <v>2.89</v>
      </c>
      <c r="AS170" s="77">
        <v>7.99</v>
      </c>
      <c r="AT170" s="77">
        <v>4</v>
      </c>
      <c r="AU170" s="77">
        <v>17.48</v>
      </c>
    </row>
    <row r="171" spans="1:47" x14ac:dyDescent="0.2">
      <c r="A171" s="77">
        <v>10</v>
      </c>
      <c r="B171" s="78" t="s">
        <v>565</v>
      </c>
      <c r="C171" s="77" t="s">
        <v>344</v>
      </c>
      <c r="D171" s="77"/>
      <c r="E171" s="77">
        <v>501822</v>
      </c>
      <c r="F171" s="77">
        <v>0</v>
      </c>
      <c r="G171" s="77">
        <v>3</v>
      </c>
      <c r="H171" s="77">
        <v>3.38</v>
      </c>
      <c r="I171" s="77">
        <v>52</v>
      </c>
      <c r="J171" s="77">
        <v>0</v>
      </c>
      <c r="K171" s="77">
        <v>0</v>
      </c>
      <c r="L171" s="77">
        <v>2</v>
      </c>
      <c r="M171" s="77">
        <v>56</v>
      </c>
      <c r="N171" s="77">
        <v>55</v>
      </c>
      <c r="O171" s="77">
        <v>22</v>
      </c>
      <c r="P171" s="77">
        <v>21</v>
      </c>
      <c r="Q171" s="77">
        <v>4</v>
      </c>
      <c r="R171" s="77">
        <v>12</v>
      </c>
      <c r="S171" s="77">
        <v>60</v>
      </c>
      <c r="T171" s="77">
        <v>0.252</v>
      </c>
      <c r="U171" s="77">
        <v>1.2</v>
      </c>
      <c r="V171" s="77">
        <v>0</v>
      </c>
      <c r="W171" s="77">
        <v>0</v>
      </c>
      <c r="X171" s="77">
        <v>0</v>
      </c>
      <c r="Y171" s="77">
        <v>1</v>
      </c>
      <c r="Z171" s="77">
        <v>15</v>
      </c>
      <c r="AA171" s="77">
        <v>6</v>
      </c>
      <c r="AB171" s="77">
        <v>1</v>
      </c>
      <c r="AC171" s="77">
        <v>54</v>
      </c>
      <c r="AD171" s="77">
        <v>51</v>
      </c>
      <c r="AE171" s="77">
        <v>1</v>
      </c>
      <c r="AF171" s="77">
        <v>2</v>
      </c>
      <c r="AG171" s="77">
        <v>0</v>
      </c>
      <c r="AH171" s="77">
        <v>1</v>
      </c>
      <c r="AI171" s="77">
        <v>0</v>
      </c>
      <c r="AJ171" s="77">
        <v>232</v>
      </c>
      <c r="AK171" s="77">
        <v>922</v>
      </c>
      <c r="AL171" s="77">
        <v>0</v>
      </c>
      <c r="AM171" s="77">
        <v>1.06</v>
      </c>
      <c r="AN171" s="77">
        <v>0.28999999999999998</v>
      </c>
      <c r="AO171" s="77">
        <v>0.376</v>
      </c>
      <c r="AP171" s="77">
        <v>0.66600000000000004</v>
      </c>
      <c r="AQ171" s="77">
        <v>9.64</v>
      </c>
      <c r="AR171" s="77">
        <v>1.93</v>
      </c>
      <c r="AS171" s="77">
        <v>8.84</v>
      </c>
      <c r="AT171" s="77">
        <v>5</v>
      </c>
      <c r="AU171" s="77">
        <v>16.46</v>
      </c>
    </row>
    <row r="172" spans="1:47" x14ac:dyDescent="0.2">
      <c r="A172" s="77">
        <v>11</v>
      </c>
      <c r="B172" s="78" t="s">
        <v>561</v>
      </c>
      <c r="C172" s="77" t="s">
        <v>344</v>
      </c>
      <c r="D172" s="77"/>
      <c r="E172" s="77">
        <v>543408</v>
      </c>
      <c r="F172" s="77">
        <v>10</v>
      </c>
      <c r="G172" s="77">
        <v>10</v>
      </c>
      <c r="H172" s="77">
        <v>3.81</v>
      </c>
      <c r="I172" s="77">
        <v>32</v>
      </c>
      <c r="J172" s="77">
        <v>32</v>
      </c>
      <c r="K172" s="77">
        <v>0</v>
      </c>
      <c r="L172" s="77">
        <v>0</v>
      </c>
      <c r="M172" s="77">
        <v>191.1</v>
      </c>
      <c r="N172" s="77">
        <v>177</v>
      </c>
      <c r="O172" s="77">
        <v>84</v>
      </c>
      <c r="P172" s="77">
        <v>81</v>
      </c>
      <c r="Q172" s="77">
        <v>16</v>
      </c>
      <c r="R172" s="77">
        <v>71</v>
      </c>
      <c r="S172" s="77">
        <v>153</v>
      </c>
      <c r="T172" s="77">
        <v>0.248</v>
      </c>
      <c r="U172" s="77">
        <v>1.3</v>
      </c>
      <c r="V172" s="77">
        <v>0</v>
      </c>
      <c r="W172" s="77">
        <v>0</v>
      </c>
      <c r="X172" s="77">
        <v>7</v>
      </c>
      <c r="Y172" s="77">
        <v>0</v>
      </c>
      <c r="Z172" s="77">
        <v>0</v>
      </c>
      <c r="AA172" s="77">
        <v>0</v>
      </c>
      <c r="AB172" s="77">
        <v>21</v>
      </c>
      <c r="AC172" s="77">
        <v>185</v>
      </c>
      <c r="AD172" s="77">
        <v>210</v>
      </c>
      <c r="AE172" s="77">
        <v>4</v>
      </c>
      <c r="AF172" s="77">
        <v>0</v>
      </c>
      <c r="AG172" s="77">
        <v>13</v>
      </c>
      <c r="AH172" s="77">
        <v>6</v>
      </c>
      <c r="AI172" s="77">
        <v>0</v>
      </c>
      <c r="AJ172" s="77">
        <v>803</v>
      </c>
      <c r="AK172" s="77">
        <v>2941</v>
      </c>
      <c r="AL172" s="77">
        <v>0.5</v>
      </c>
      <c r="AM172" s="77">
        <v>0.88</v>
      </c>
      <c r="AN172" s="77">
        <v>0.32</v>
      </c>
      <c r="AO172" s="77">
        <v>0.371</v>
      </c>
      <c r="AP172" s="77">
        <v>0.69099999999999995</v>
      </c>
      <c r="AQ172" s="77">
        <v>7.2</v>
      </c>
      <c r="AR172" s="77">
        <v>3.34</v>
      </c>
      <c r="AS172" s="77">
        <v>8.33</v>
      </c>
      <c r="AT172" s="77">
        <v>2.15</v>
      </c>
      <c r="AU172" s="77">
        <v>15.37</v>
      </c>
    </row>
    <row r="173" spans="1:47" x14ac:dyDescent="0.2">
      <c r="A173" s="77">
        <v>12</v>
      </c>
      <c r="B173" s="78" t="s">
        <v>888</v>
      </c>
      <c r="C173" s="77" t="s">
        <v>344</v>
      </c>
      <c r="D173" s="77"/>
      <c r="E173" s="77">
        <v>605169</v>
      </c>
      <c r="F173" s="77">
        <v>0</v>
      </c>
      <c r="G173" s="77">
        <v>0</v>
      </c>
      <c r="H173" s="77">
        <v>3.98</v>
      </c>
      <c r="I173" s="77">
        <v>17</v>
      </c>
      <c r="J173" s="77">
        <v>0</v>
      </c>
      <c r="K173" s="77">
        <v>0</v>
      </c>
      <c r="L173" s="77">
        <v>0</v>
      </c>
      <c r="M173" s="77">
        <v>20.100000000000001</v>
      </c>
      <c r="N173" s="77">
        <v>19</v>
      </c>
      <c r="O173" s="77">
        <v>9</v>
      </c>
      <c r="P173" s="77">
        <v>9</v>
      </c>
      <c r="Q173" s="77">
        <v>1</v>
      </c>
      <c r="R173" s="77">
        <v>5</v>
      </c>
      <c r="S173" s="77">
        <v>25</v>
      </c>
      <c r="T173" s="77">
        <v>0.24399999999999999</v>
      </c>
      <c r="U173" s="77">
        <v>1.18</v>
      </c>
      <c r="V173" s="77">
        <v>0</v>
      </c>
      <c r="W173" s="77">
        <v>0</v>
      </c>
      <c r="X173" s="77">
        <v>2</v>
      </c>
      <c r="Y173" s="77">
        <v>0</v>
      </c>
      <c r="Z173" s="77">
        <v>5</v>
      </c>
      <c r="AA173" s="77">
        <v>1</v>
      </c>
      <c r="AB173" s="77">
        <v>2</v>
      </c>
      <c r="AC173" s="77">
        <v>14</v>
      </c>
      <c r="AD173" s="77">
        <v>21</v>
      </c>
      <c r="AE173" s="77">
        <v>2</v>
      </c>
      <c r="AF173" s="77">
        <v>0</v>
      </c>
      <c r="AG173" s="77">
        <v>6</v>
      </c>
      <c r="AH173" s="77">
        <v>0</v>
      </c>
      <c r="AI173" s="77">
        <v>0</v>
      </c>
      <c r="AJ173" s="77">
        <v>86</v>
      </c>
      <c r="AK173" s="77">
        <v>364</v>
      </c>
      <c r="AL173" s="77" t="s">
        <v>342</v>
      </c>
      <c r="AM173" s="77">
        <v>0.67</v>
      </c>
      <c r="AN173" s="77">
        <v>0.30199999999999999</v>
      </c>
      <c r="AO173" s="77">
        <v>0.308</v>
      </c>
      <c r="AP173" s="77">
        <v>0.61</v>
      </c>
      <c r="AQ173" s="77">
        <v>11.07</v>
      </c>
      <c r="AR173" s="77">
        <v>2.21</v>
      </c>
      <c r="AS173" s="77">
        <v>8.41</v>
      </c>
      <c r="AT173" s="77">
        <v>5</v>
      </c>
      <c r="AU173" s="77">
        <v>17.899999999999999</v>
      </c>
    </row>
    <row r="174" spans="1:47" x14ac:dyDescent="0.2">
      <c r="A174" s="77">
        <v>13</v>
      </c>
      <c r="B174" s="78" t="s">
        <v>556</v>
      </c>
      <c r="C174" s="77" t="s">
        <v>344</v>
      </c>
      <c r="D174" s="77"/>
      <c r="E174" s="77">
        <v>543135</v>
      </c>
      <c r="F174" s="77">
        <v>6</v>
      </c>
      <c r="G174" s="77">
        <v>14</v>
      </c>
      <c r="H174" s="77">
        <v>4.37</v>
      </c>
      <c r="I174" s="77">
        <v>33</v>
      </c>
      <c r="J174" s="77">
        <v>33</v>
      </c>
      <c r="K174" s="77">
        <v>0</v>
      </c>
      <c r="L174" s="77">
        <v>0</v>
      </c>
      <c r="M174" s="77">
        <v>199.2</v>
      </c>
      <c r="N174" s="77">
        <v>223</v>
      </c>
      <c r="O174" s="77">
        <v>107</v>
      </c>
      <c r="P174" s="77">
        <v>97</v>
      </c>
      <c r="Q174" s="77">
        <v>14</v>
      </c>
      <c r="R174" s="77">
        <v>43</v>
      </c>
      <c r="S174" s="77">
        <v>142</v>
      </c>
      <c r="T174" s="77">
        <v>0.28199999999999997</v>
      </c>
      <c r="U174" s="77">
        <v>1.33</v>
      </c>
      <c r="V174" s="77">
        <v>0</v>
      </c>
      <c r="W174" s="77">
        <v>0</v>
      </c>
      <c r="X174" s="77">
        <v>7</v>
      </c>
      <c r="Y174" s="77">
        <v>5</v>
      </c>
      <c r="Z174" s="77">
        <v>0</v>
      </c>
      <c r="AA174" s="77">
        <v>0</v>
      </c>
      <c r="AB174" s="77">
        <v>17</v>
      </c>
      <c r="AC174" s="77">
        <v>224</v>
      </c>
      <c r="AD174" s="77">
        <v>215</v>
      </c>
      <c r="AE174" s="77">
        <v>6</v>
      </c>
      <c r="AF174" s="77">
        <v>0</v>
      </c>
      <c r="AG174" s="77">
        <v>1</v>
      </c>
      <c r="AH174" s="77">
        <v>4</v>
      </c>
      <c r="AI174" s="77">
        <v>2</v>
      </c>
      <c r="AJ174" s="77">
        <v>854</v>
      </c>
      <c r="AK174" s="77">
        <v>3198</v>
      </c>
      <c r="AL174" s="77">
        <v>0.3</v>
      </c>
      <c r="AM174" s="77">
        <v>1.04</v>
      </c>
      <c r="AN174" s="77">
        <v>0.32300000000000001</v>
      </c>
      <c r="AO174" s="77">
        <v>0.40899999999999997</v>
      </c>
      <c r="AP174" s="77">
        <v>0.73199999999999998</v>
      </c>
      <c r="AQ174" s="77">
        <v>6.4</v>
      </c>
      <c r="AR174" s="77">
        <v>1.94</v>
      </c>
      <c r="AS174" s="77">
        <v>10.050000000000001</v>
      </c>
      <c r="AT174" s="77">
        <v>3.3</v>
      </c>
      <c r="AU174" s="77">
        <v>16.02</v>
      </c>
    </row>
    <row r="175" spans="1:47" x14ac:dyDescent="0.2">
      <c r="A175" s="77">
        <v>14</v>
      </c>
      <c r="B175" s="78" t="s">
        <v>554</v>
      </c>
      <c r="C175" s="77" t="s">
        <v>344</v>
      </c>
      <c r="D175" s="77"/>
      <c r="E175" s="77">
        <v>543272</v>
      </c>
      <c r="F175" s="77">
        <v>3</v>
      </c>
      <c r="G175" s="77">
        <v>8</v>
      </c>
      <c r="H175" s="77">
        <v>4.38</v>
      </c>
      <c r="I175" s="77">
        <v>32</v>
      </c>
      <c r="J175" s="77">
        <v>16</v>
      </c>
      <c r="K175" s="77">
        <v>1</v>
      </c>
      <c r="L175" s="77">
        <v>1</v>
      </c>
      <c r="M175" s="77">
        <v>111</v>
      </c>
      <c r="N175" s="77">
        <v>112</v>
      </c>
      <c r="O175" s="77">
        <v>56</v>
      </c>
      <c r="P175" s="77">
        <v>54</v>
      </c>
      <c r="Q175" s="77">
        <v>10</v>
      </c>
      <c r="R175" s="77">
        <v>39</v>
      </c>
      <c r="S175" s="77">
        <v>67</v>
      </c>
      <c r="T175" s="77">
        <v>0.26400000000000001</v>
      </c>
      <c r="U175" s="77">
        <v>1.36</v>
      </c>
      <c r="V175" s="77">
        <v>0</v>
      </c>
      <c r="W175" s="77">
        <v>0</v>
      </c>
      <c r="X175" s="77">
        <v>2</v>
      </c>
      <c r="Y175" s="77">
        <v>3</v>
      </c>
      <c r="Z175" s="77">
        <v>5</v>
      </c>
      <c r="AA175" s="77">
        <v>0</v>
      </c>
      <c r="AB175" s="77">
        <v>9</v>
      </c>
      <c r="AC175" s="77">
        <v>146</v>
      </c>
      <c r="AD175" s="77">
        <v>108</v>
      </c>
      <c r="AE175" s="77">
        <v>5</v>
      </c>
      <c r="AF175" s="77">
        <v>0</v>
      </c>
      <c r="AG175" s="77">
        <v>6</v>
      </c>
      <c r="AH175" s="77">
        <v>2</v>
      </c>
      <c r="AI175" s="77">
        <v>0</v>
      </c>
      <c r="AJ175" s="77">
        <v>474</v>
      </c>
      <c r="AK175" s="77">
        <v>1790</v>
      </c>
      <c r="AL175" s="77">
        <v>0.27300000000000002</v>
      </c>
      <c r="AM175" s="77">
        <v>1.35</v>
      </c>
      <c r="AN175" s="77">
        <v>0.32700000000000001</v>
      </c>
      <c r="AO175" s="77">
        <v>0.40500000000000003</v>
      </c>
      <c r="AP175" s="77">
        <v>0.73199999999999998</v>
      </c>
      <c r="AQ175" s="77">
        <v>5.43</v>
      </c>
      <c r="AR175" s="77">
        <v>3.16</v>
      </c>
      <c r="AS175" s="77">
        <v>9.08</v>
      </c>
      <c r="AT175" s="77">
        <v>1.72</v>
      </c>
      <c r="AU175" s="77">
        <v>16.13</v>
      </c>
    </row>
    <row r="176" spans="1:47" x14ac:dyDescent="0.2">
      <c r="A176" s="77">
        <v>15</v>
      </c>
      <c r="B176" s="78" t="s">
        <v>939</v>
      </c>
      <c r="C176" s="77" t="s">
        <v>344</v>
      </c>
      <c r="D176" s="77"/>
      <c r="E176" s="77">
        <v>150116</v>
      </c>
      <c r="F176" s="77">
        <v>1</v>
      </c>
      <c r="G176" s="77">
        <v>3</v>
      </c>
      <c r="H176" s="77">
        <v>5.26</v>
      </c>
      <c r="I176" s="77">
        <v>6</v>
      </c>
      <c r="J176" s="77">
        <v>4</v>
      </c>
      <c r="K176" s="77">
        <v>1</v>
      </c>
      <c r="L176" s="77">
        <v>1</v>
      </c>
      <c r="M176" s="77">
        <v>25.2</v>
      </c>
      <c r="N176" s="77">
        <v>33</v>
      </c>
      <c r="O176" s="77">
        <v>17</v>
      </c>
      <c r="P176" s="77">
        <v>15</v>
      </c>
      <c r="Q176" s="77">
        <v>4</v>
      </c>
      <c r="R176" s="77">
        <v>6</v>
      </c>
      <c r="S176" s="77">
        <v>19</v>
      </c>
      <c r="T176" s="77">
        <v>0.311</v>
      </c>
      <c r="U176" s="77">
        <v>1.52</v>
      </c>
      <c r="V176" s="77">
        <v>0</v>
      </c>
      <c r="W176" s="77">
        <v>0</v>
      </c>
      <c r="X176" s="77">
        <v>0</v>
      </c>
      <c r="Y176" s="77">
        <v>0</v>
      </c>
      <c r="Z176" s="77">
        <v>1</v>
      </c>
      <c r="AA176" s="77">
        <v>0</v>
      </c>
      <c r="AB176" s="77">
        <v>2</v>
      </c>
      <c r="AC176" s="77">
        <v>25</v>
      </c>
      <c r="AD176" s="77">
        <v>30</v>
      </c>
      <c r="AE176" s="77">
        <v>1</v>
      </c>
      <c r="AF176" s="77">
        <v>0</v>
      </c>
      <c r="AG176" s="77">
        <v>1</v>
      </c>
      <c r="AH176" s="77">
        <v>1</v>
      </c>
      <c r="AI176" s="77">
        <v>1</v>
      </c>
      <c r="AJ176" s="77">
        <v>113</v>
      </c>
      <c r="AK176" s="77">
        <v>430</v>
      </c>
      <c r="AL176" s="77">
        <v>0.25</v>
      </c>
      <c r="AM176" s="77">
        <v>0.83</v>
      </c>
      <c r="AN176" s="77">
        <v>0.34799999999999998</v>
      </c>
      <c r="AO176" s="77">
        <v>0.52800000000000002</v>
      </c>
      <c r="AP176" s="77">
        <v>0.877</v>
      </c>
      <c r="AQ176" s="77">
        <v>6.66</v>
      </c>
      <c r="AR176" s="77">
        <v>2.1</v>
      </c>
      <c r="AS176" s="77">
        <v>11.57</v>
      </c>
      <c r="AT176" s="77">
        <v>3.17</v>
      </c>
      <c r="AU176" s="77">
        <v>16.75</v>
      </c>
    </row>
    <row r="177" spans="1:47" x14ac:dyDescent="0.2">
      <c r="A177" s="77">
        <v>16</v>
      </c>
      <c r="B177" s="78" t="s">
        <v>560</v>
      </c>
      <c r="C177" s="77" t="s">
        <v>344</v>
      </c>
      <c r="D177" s="77"/>
      <c r="E177" s="77">
        <v>458713</v>
      </c>
      <c r="F177" s="77">
        <v>1</v>
      </c>
      <c r="G177" s="77">
        <v>1</v>
      </c>
      <c r="H177" s="77">
        <v>5.3</v>
      </c>
      <c r="I177" s="77">
        <v>17</v>
      </c>
      <c r="J177" s="77">
        <v>2</v>
      </c>
      <c r="K177" s="77">
        <v>0</v>
      </c>
      <c r="L177" s="77">
        <v>0</v>
      </c>
      <c r="M177" s="77">
        <v>37.1</v>
      </c>
      <c r="N177" s="77">
        <v>53</v>
      </c>
      <c r="O177" s="77">
        <v>23</v>
      </c>
      <c r="P177" s="77">
        <v>22</v>
      </c>
      <c r="Q177" s="77">
        <v>3</v>
      </c>
      <c r="R177" s="77">
        <v>9</v>
      </c>
      <c r="S177" s="77">
        <v>24</v>
      </c>
      <c r="T177" s="77">
        <v>0.35299999999999998</v>
      </c>
      <c r="U177" s="77">
        <v>1.66</v>
      </c>
      <c r="V177" s="77">
        <v>0</v>
      </c>
      <c r="W177" s="77">
        <v>0</v>
      </c>
      <c r="X177" s="77">
        <v>2</v>
      </c>
      <c r="Y177" s="77">
        <v>1</v>
      </c>
      <c r="Z177" s="77">
        <v>4</v>
      </c>
      <c r="AA177" s="77">
        <v>0</v>
      </c>
      <c r="AB177" s="77">
        <v>5</v>
      </c>
      <c r="AC177" s="77">
        <v>41</v>
      </c>
      <c r="AD177" s="77">
        <v>40</v>
      </c>
      <c r="AE177" s="77">
        <v>0</v>
      </c>
      <c r="AF177" s="77">
        <v>0</v>
      </c>
      <c r="AG177" s="77">
        <v>2</v>
      </c>
      <c r="AH177" s="77">
        <v>1</v>
      </c>
      <c r="AI177" s="77">
        <v>0</v>
      </c>
      <c r="AJ177" s="77">
        <v>169</v>
      </c>
      <c r="AK177" s="77">
        <v>591</v>
      </c>
      <c r="AL177" s="77">
        <v>0.5</v>
      </c>
      <c r="AM177" s="77">
        <v>1.03</v>
      </c>
      <c r="AN177" s="77">
        <v>0.38800000000000001</v>
      </c>
      <c r="AO177" s="77">
        <v>0.52</v>
      </c>
      <c r="AP177" s="77">
        <v>0.90800000000000003</v>
      </c>
      <c r="AQ177" s="77">
        <v>5.79</v>
      </c>
      <c r="AR177" s="77">
        <v>2.17</v>
      </c>
      <c r="AS177" s="77">
        <v>12.78</v>
      </c>
      <c r="AT177" s="77">
        <v>2.67</v>
      </c>
      <c r="AU177" s="77">
        <v>15.83</v>
      </c>
    </row>
    <row r="178" spans="1:47" x14ac:dyDescent="0.2">
      <c r="A178" s="77">
        <v>17</v>
      </c>
      <c r="B178" s="78" t="s">
        <v>1133</v>
      </c>
      <c r="C178" s="77" t="s">
        <v>344</v>
      </c>
      <c r="D178" s="77"/>
      <c r="E178" s="77">
        <v>571760</v>
      </c>
      <c r="F178" s="77">
        <v>0</v>
      </c>
      <c r="G178" s="77">
        <v>3</v>
      </c>
      <c r="H178" s="77">
        <v>5.83</v>
      </c>
      <c r="I178" s="77">
        <v>7</v>
      </c>
      <c r="J178" s="77">
        <v>5</v>
      </c>
      <c r="K178" s="77">
        <v>0</v>
      </c>
      <c r="L178" s="77">
        <v>0</v>
      </c>
      <c r="M178" s="77">
        <v>29.1</v>
      </c>
      <c r="N178" s="77">
        <v>32</v>
      </c>
      <c r="O178" s="77">
        <v>19</v>
      </c>
      <c r="P178" s="77">
        <v>19</v>
      </c>
      <c r="Q178" s="77">
        <v>6</v>
      </c>
      <c r="R178" s="77">
        <v>7</v>
      </c>
      <c r="S178" s="77">
        <v>20</v>
      </c>
      <c r="T178" s="77">
        <v>0.28100000000000003</v>
      </c>
      <c r="U178" s="77">
        <v>1.33</v>
      </c>
      <c r="V178" s="77">
        <v>0</v>
      </c>
      <c r="W178" s="77">
        <v>0</v>
      </c>
      <c r="X178" s="77">
        <v>3</v>
      </c>
      <c r="Y178" s="77">
        <v>0</v>
      </c>
      <c r="Z178" s="77">
        <v>2</v>
      </c>
      <c r="AA178" s="77">
        <v>0</v>
      </c>
      <c r="AB178" s="77">
        <v>3</v>
      </c>
      <c r="AC178" s="77">
        <v>34</v>
      </c>
      <c r="AD178" s="77">
        <v>30</v>
      </c>
      <c r="AE178" s="77">
        <v>2</v>
      </c>
      <c r="AF178" s="77">
        <v>0</v>
      </c>
      <c r="AG178" s="77">
        <v>3</v>
      </c>
      <c r="AH178" s="77">
        <v>0</v>
      </c>
      <c r="AI178" s="77">
        <v>0</v>
      </c>
      <c r="AJ178" s="77">
        <v>126</v>
      </c>
      <c r="AK178" s="77">
        <v>479</v>
      </c>
      <c r="AL178" s="77">
        <v>0</v>
      </c>
      <c r="AM178" s="77">
        <v>1.1299999999999999</v>
      </c>
      <c r="AN178" s="77">
        <v>0.33900000000000002</v>
      </c>
      <c r="AO178" s="77">
        <v>0.50900000000000001</v>
      </c>
      <c r="AP178" s="77">
        <v>0.84699999999999998</v>
      </c>
      <c r="AQ178" s="77">
        <v>6.14</v>
      </c>
      <c r="AR178" s="77">
        <v>2.15</v>
      </c>
      <c r="AS178" s="77">
        <v>9.82</v>
      </c>
      <c r="AT178" s="77">
        <v>2.86</v>
      </c>
      <c r="AU178" s="77">
        <v>16.329999999999998</v>
      </c>
    </row>
    <row r="179" spans="1:47" x14ac:dyDescent="0.2">
      <c r="A179" s="77">
        <v>18</v>
      </c>
      <c r="B179" s="78" t="s">
        <v>558</v>
      </c>
      <c r="C179" s="77" t="s">
        <v>344</v>
      </c>
      <c r="D179" s="77"/>
      <c r="E179" s="77">
        <v>545363</v>
      </c>
      <c r="F179" s="77">
        <v>4</v>
      </c>
      <c r="G179" s="77">
        <v>7</v>
      </c>
      <c r="H179" s="77">
        <v>5.97</v>
      </c>
      <c r="I179" s="77">
        <v>20</v>
      </c>
      <c r="J179" s="77">
        <v>12</v>
      </c>
      <c r="K179" s="77">
        <v>0</v>
      </c>
      <c r="L179" s="77">
        <v>0</v>
      </c>
      <c r="M179" s="77">
        <v>78.099999999999994</v>
      </c>
      <c r="N179" s="77">
        <v>106</v>
      </c>
      <c r="O179" s="77">
        <v>54</v>
      </c>
      <c r="P179" s="77">
        <v>52</v>
      </c>
      <c r="Q179" s="77">
        <v>8</v>
      </c>
      <c r="R179" s="77">
        <v>23</v>
      </c>
      <c r="S179" s="77">
        <v>54</v>
      </c>
      <c r="T179" s="77">
        <v>0.32800000000000001</v>
      </c>
      <c r="U179" s="77">
        <v>1.65</v>
      </c>
      <c r="V179" s="77">
        <v>0</v>
      </c>
      <c r="W179" s="77">
        <v>0</v>
      </c>
      <c r="X179" s="77">
        <v>1</v>
      </c>
      <c r="Y179" s="77">
        <v>1</v>
      </c>
      <c r="Z179" s="77">
        <v>4</v>
      </c>
      <c r="AA179" s="77">
        <v>0</v>
      </c>
      <c r="AB179" s="77">
        <v>9</v>
      </c>
      <c r="AC179" s="77">
        <v>97</v>
      </c>
      <c r="AD179" s="77">
        <v>71</v>
      </c>
      <c r="AE179" s="77">
        <v>3</v>
      </c>
      <c r="AF179" s="77">
        <v>1</v>
      </c>
      <c r="AG179" s="77">
        <v>14</v>
      </c>
      <c r="AH179" s="77">
        <v>1</v>
      </c>
      <c r="AI179" s="77">
        <v>1</v>
      </c>
      <c r="AJ179" s="77">
        <v>352</v>
      </c>
      <c r="AK179" s="77">
        <v>1251</v>
      </c>
      <c r="AL179" s="77">
        <v>0.36399999999999999</v>
      </c>
      <c r="AM179" s="77">
        <v>1.37</v>
      </c>
      <c r="AN179" s="77">
        <v>0.371</v>
      </c>
      <c r="AO179" s="77">
        <v>0.48</v>
      </c>
      <c r="AP179" s="77">
        <v>0.85099999999999998</v>
      </c>
      <c r="AQ179" s="77">
        <v>6.2</v>
      </c>
      <c r="AR179" s="77">
        <v>2.64</v>
      </c>
      <c r="AS179" s="77">
        <v>12.18</v>
      </c>
      <c r="AT179" s="77">
        <v>2.35</v>
      </c>
      <c r="AU179" s="77">
        <v>15.97</v>
      </c>
    </row>
    <row r="180" spans="1:47" x14ac:dyDescent="0.2">
      <c r="A180" s="77">
        <v>19</v>
      </c>
      <c r="B180" s="78" t="s">
        <v>1134</v>
      </c>
      <c r="C180" s="77" t="s">
        <v>344</v>
      </c>
      <c r="D180" s="77"/>
      <c r="E180" s="77">
        <v>543101</v>
      </c>
      <c r="F180" s="77">
        <v>2</v>
      </c>
      <c r="G180" s="77">
        <v>2</v>
      </c>
      <c r="H180" s="77">
        <v>6.27</v>
      </c>
      <c r="I180" s="77">
        <v>13</v>
      </c>
      <c r="J180" s="77">
        <v>5</v>
      </c>
      <c r="K180" s="77">
        <v>0</v>
      </c>
      <c r="L180" s="77">
        <v>0</v>
      </c>
      <c r="M180" s="77">
        <v>33</v>
      </c>
      <c r="N180" s="77">
        <v>40</v>
      </c>
      <c r="O180" s="77">
        <v>23</v>
      </c>
      <c r="P180" s="77">
        <v>23</v>
      </c>
      <c r="Q180" s="77">
        <v>4</v>
      </c>
      <c r="R180" s="77">
        <v>5</v>
      </c>
      <c r="S180" s="77">
        <v>26</v>
      </c>
      <c r="T180" s="77">
        <v>0.30299999999999999</v>
      </c>
      <c r="U180" s="77">
        <v>1.36</v>
      </c>
      <c r="V180" s="77">
        <v>0</v>
      </c>
      <c r="W180" s="77">
        <v>0</v>
      </c>
      <c r="X180" s="77">
        <v>2</v>
      </c>
      <c r="Y180" s="77">
        <v>0</v>
      </c>
      <c r="Z180" s="77">
        <v>4</v>
      </c>
      <c r="AA180" s="77">
        <v>0</v>
      </c>
      <c r="AB180" s="77">
        <v>0</v>
      </c>
      <c r="AC180" s="77">
        <v>34</v>
      </c>
      <c r="AD180" s="77">
        <v>39</v>
      </c>
      <c r="AE180" s="77">
        <v>2</v>
      </c>
      <c r="AF180" s="77">
        <v>0</v>
      </c>
      <c r="AG180" s="77">
        <v>6</v>
      </c>
      <c r="AH180" s="77">
        <v>0</v>
      </c>
      <c r="AI180" s="77">
        <v>0</v>
      </c>
      <c r="AJ180" s="77">
        <v>146</v>
      </c>
      <c r="AK180" s="77">
        <v>548</v>
      </c>
      <c r="AL180" s="77">
        <v>0.5</v>
      </c>
      <c r="AM180" s="77">
        <v>0.87</v>
      </c>
      <c r="AN180" s="77">
        <v>0.33100000000000002</v>
      </c>
      <c r="AO180" s="77">
        <v>0.47</v>
      </c>
      <c r="AP180" s="77">
        <v>0.80100000000000005</v>
      </c>
      <c r="AQ180" s="77">
        <v>7.09</v>
      </c>
      <c r="AR180" s="77">
        <v>1.36</v>
      </c>
      <c r="AS180" s="77">
        <v>10.91</v>
      </c>
      <c r="AT180" s="77">
        <v>5.2</v>
      </c>
      <c r="AU180" s="77">
        <v>16.61</v>
      </c>
    </row>
    <row r="181" spans="1:47" x14ac:dyDescent="0.2">
      <c r="A181" s="77">
        <v>20</v>
      </c>
      <c r="B181" s="78" t="s">
        <v>1135</v>
      </c>
      <c r="C181" s="77" t="s">
        <v>344</v>
      </c>
      <c r="D181" s="77"/>
      <c r="E181" s="77">
        <v>207267</v>
      </c>
      <c r="F181" s="77">
        <v>2</v>
      </c>
      <c r="G181" s="77">
        <v>1</v>
      </c>
      <c r="H181" s="77">
        <v>6.58</v>
      </c>
      <c r="I181" s="77">
        <v>8</v>
      </c>
      <c r="J181" s="77">
        <v>4</v>
      </c>
      <c r="K181" s="77">
        <v>0</v>
      </c>
      <c r="L181" s="77">
        <v>0</v>
      </c>
      <c r="M181" s="77">
        <v>26</v>
      </c>
      <c r="N181" s="77">
        <v>34</v>
      </c>
      <c r="O181" s="77">
        <v>20</v>
      </c>
      <c r="P181" s="77">
        <v>19</v>
      </c>
      <c r="Q181" s="77">
        <v>3</v>
      </c>
      <c r="R181" s="77">
        <v>13</v>
      </c>
      <c r="S181" s="77">
        <v>13</v>
      </c>
      <c r="T181" s="77">
        <v>0.32700000000000001</v>
      </c>
      <c r="U181" s="77">
        <v>1.81</v>
      </c>
      <c r="V181" s="77">
        <v>0</v>
      </c>
      <c r="W181" s="77">
        <v>0</v>
      </c>
      <c r="X181" s="77">
        <v>1</v>
      </c>
      <c r="Y181" s="77">
        <v>0</v>
      </c>
      <c r="Z181" s="77">
        <v>1</v>
      </c>
      <c r="AA181" s="77">
        <v>0</v>
      </c>
      <c r="AB181" s="77">
        <v>5</v>
      </c>
      <c r="AC181" s="77">
        <v>37</v>
      </c>
      <c r="AD181" s="77">
        <v>22</v>
      </c>
      <c r="AE181" s="77">
        <v>2</v>
      </c>
      <c r="AF181" s="77">
        <v>0</v>
      </c>
      <c r="AG181" s="77">
        <v>5</v>
      </c>
      <c r="AH181" s="77">
        <v>0</v>
      </c>
      <c r="AI181" s="77">
        <v>0</v>
      </c>
      <c r="AJ181" s="77">
        <v>120</v>
      </c>
      <c r="AK181" s="77">
        <v>448</v>
      </c>
      <c r="AL181" s="77">
        <v>0.66700000000000004</v>
      </c>
      <c r="AM181" s="77">
        <v>1.68</v>
      </c>
      <c r="AN181" s="77">
        <v>0.40699999999999997</v>
      </c>
      <c r="AO181" s="77">
        <v>0.52900000000000003</v>
      </c>
      <c r="AP181" s="77">
        <v>0.93600000000000005</v>
      </c>
      <c r="AQ181" s="77">
        <v>4.5</v>
      </c>
      <c r="AR181" s="77">
        <v>4.5</v>
      </c>
      <c r="AS181" s="77">
        <v>11.77</v>
      </c>
      <c r="AT181" s="77">
        <v>1</v>
      </c>
      <c r="AU181" s="77">
        <v>17.23</v>
      </c>
    </row>
    <row r="182" spans="1:47" x14ac:dyDescent="0.2">
      <c r="A182" s="77">
        <v>21</v>
      </c>
      <c r="B182" s="78" t="s">
        <v>492</v>
      </c>
      <c r="C182" s="77" t="s">
        <v>344</v>
      </c>
      <c r="D182" s="77"/>
      <c r="E182" s="77">
        <v>461791</v>
      </c>
      <c r="F182" s="77">
        <v>0</v>
      </c>
      <c r="G182" s="77">
        <v>3</v>
      </c>
      <c r="H182" s="77">
        <v>8.1</v>
      </c>
      <c r="I182" s="77">
        <v>15</v>
      </c>
      <c r="J182" s="77">
        <v>0</v>
      </c>
      <c r="K182" s="77">
        <v>0</v>
      </c>
      <c r="L182" s="77">
        <v>1</v>
      </c>
      <c r="M182" s="77">
        <v>13.1</v>
      </c>
      <c r="N182" s="77">
        <v>16</v>
      </c>
      <c r="O182" s="77">
        <v>12</v>
      </c>
      <c r="P182" s="77">
        <v>12</v>
      </c>
      <c r="Q182" s="77">
        <v>3</v>
      </c>
      <c r="R182" s="77">
        <v>10</v>
      </c>
      <c r="S182" s="77">
        <v>14</v>
      </c>
      <c r="T182" s="77">
        <v>0.29099999999999998</v>
      </c>
      <c r="U182" s="77">
        <v>1.95</v>
      </c>
      <c r="V182" s="77">
        <v>0</v>
      </c>
      <c r="W182" s="77">
        <v>0</v>
      </c>
      <c r="X182" s="77">
        <v>1</v>
      </c>
      <c r="Y182" s="77">
        <v>2</v>
      </c>
      <c r="Z182" s="77">
        <v>6</v>
      </c>
      <c r="AA182" s="77">
        <v>1</v>
      </c>
      <c r="AB182" s="77">
        <v>1</v>
      </c>
      <c r="AC182" s="77">
        <v>12</v>
      </c>
      <c r="AD182" s="77">
        <v>13</v>
      </c>
      <c r="AE182" s="77">
        <v>2</v>
      </c>
      <c r="AF182" s="77">
        <v>0</v>
      </c>
      <c r="AG182" s="77">
        <v>8</v>
      </c>
      <c r="AH182" s="77">
        <v>0</v>
      </c>
      <c r="AI182" s="77">
        <v>0</v>
      </c>
      <c r="AJ182" s="77">
        <v>66</v>
      </c>
      <c r="AK182" s="77">
        <v>269</v>
      </c>
      <c r="AL182" s="77">
        <v>0</v>
      </c>
      <c r="AM182" s="77">
        <v>0.92</v>
      </c>
      <c r="AN182" s="77">
        <v>0.40899999999999997</v>
      </c>
      <c r="AO182" s="77">
        <v>0.49099999999999999</v>
      </c>
      <c r="AP182" s="77">
        <v>0.9</v>
      </c>
      <c r="AQ182" s="77">
        <v>9.4499999999999993</v>
      </c>
      <c r="AR182" s="77">
        <v>6.75</v>
      </c>
      <c r="AS182" s="77">
        <v>10.8</v>
      </c>
      <c r="AT182" s="77">
        <v>1.4</v>
      </c>
      <c r="AU182" s="77">
        <v>20.18</v>
      </c>
    </row>
    <row r="183" spans="1:47" x14ac:dyDescent="0.2">
      <c r="A183" s="77">
        <v>22</v>
      </c>
      <c r="B183" s="78" t="s">
        <v>563</v>
      </c>
      <c r="C183" s="77" t="s">
        <v>344</v>
      </c>
      <c r="D183" s="77"/>
      <c r="E183" s="77">
        <v>543169</v>
      </c>
      <c r="F183" s="77">
        <v>0</v>
      </c>
      <c r="G183" s="77">
        <v>1</v>
      </c>
      <c r="H183" s="77">
        <v>9</v>
      </c>
      <c r="I183" s="77">
        <v>2</v>
      </c>
      <c r="J183" s="77">
        <v>1</v>
      </c>
      <c r="K183" s="77">
        <v>0</v>
      </c>
      <c r="L183" s="77">
        <v>0</v>
      </c>
      <c r="M183" s="77">
        <v>7</v>
      </c>
      <c r="N183" s="77">
        <v>12</v>
      </c>
      <c r="O183" s="77">
        <v>7</v>
      </c>
      <c r="P183" s="77">
        <v>7</v>
      </c>
      <c r="Q183" s="77">
        <v>0</v>
      </c>
      <c r="R183" s="77">
        <v>3</v>
      </c>
      <c r="S183" s="77">
        <v>6</v>
      </c>
      <c r="T183" s="77">
        <v>0.375</v>
      </c>
      <c r="U183" s="77">
        <v>2.14</v>
      </c>
      <c r="V183" s="77">
        <v>0</v>
      </c>
      <c r="W183" s="77">
        <v>0</v>
      </c>
      <c r="X183" s="77">
        <v>0</v>
      </c>
      <c r="Y183" s="77">
        <v>0</v>
      </c>
      <c r="Z183" s="77">
        <v>0</v>
      </c>
      <c r="AA183" s="77">
        <v>0</v>
      </c>
      <c r="AB183" s="77">
        <v>1</v>
      </c>
      <c r="AC183" s="77">
        <v>8</v>
      </c>
      <c r="AD183" s="77">
        <v>6</v>
      </c>
      <c r="AE183" s="77">
        <v>1</v>
      </c>
      <c r="AF183" s="77">
        <v>0</v>
      </c>
      <c r="AG183" s="77">
        <v>1</v>
      </c>
      <c r="AH183" s="77">
        <v>0</v>
      </c>
      <c r="AI183" s="77">
        <v>0</v>
      </c>
      <c r="AJ183" s="77">
        <v>35</v>
      </c>
      <c r="AK183" s="77">
        <v>140</v>
      </c>
      <c r="AL183" s="77">
        <v>0</v>
      </c>
      <c r="AM183" s="77">
        <v>1.33</v>
      </c>
      <c r="AN183" s="77">
        <v>0.42899999999999999</v>
      </c>
      <c r="AO183" s="77">
        <v>0.5</v>
      </c>
      <c r="AP183" s="77">
        <v>0.92900000000000005</v>
      </c>
      <c r="AQ183" s="77">
        <v>7.71</v>
      </c>
      <c r="AR183" s="77">
        <v>3.86</v>
      </c>
      <c r="AS183" s="77">
        <v>15.43</v>
      </c>
      <c r="AT183" s="77">
        <v>2</v>
      </c>
      <c r="AU183" s="77">
        <v>20</v>
      </c>
    </row>
    <row r="184" spans="1:47" x14ac:dyDescent="0.2">
      <c r="A184" s="77">
        <v>23</v>
      </c>
      <c r="B184" s="78" t="s">
        <v>481</v>
      </c>
      <c r="C184" s="77" t="s">
        <v>344</v>
      </c>
      <c r="D184" s="77"/>
      <c r="E184" s="77">
        <v>276514</v>
      </c>
      <c r="F184" s="77">
        <v>0</v>
      </c>
      <c r="G184" s="77">
        <v>0</v>
      </c>
      <c r="H184" s="77">
        <v>10</v>
      </c>
      <c r="I184" s="77">
        <v>12</v>
      </c>
      <c r="J184" s="77">
        <v>0</v>
      </c>
      <c r="K184" s="77">
        <v>0</v>
      </c>
      <c r="L184" s="77">
        <v>2</v>
      </c>
      <c r="M184" s="77">
        <v>9</v>
      </c>
      <c r="N184" s="77">
        <v>11</v>
      </c>
      <c r="O184" s="77">
        <v>10</v>
      </c>
      <c r="P184" s="77">
        <v>10</v>
      </c>
      <c r="Q184" s="77">
        <v>2</v>
      </c>
      <c r="R184" s="77">
        <v>5</v>
      </c>
      <c r="S184" s="77">
        <v>6</v>
      </c>
      <c r="T184" s="77">
        <v>0.30599999999999999</v>
      </c>
      <c r="U184" s="77">
        <v>1.78</v>
      </c>
      <c r="V184" s="77">
        <v>0</v>
      </c>
      <c r="W184" s="77">
        <v>0</v>
      </c>
      <c r="X184" s="77">
        <v>0</v>
      </c>
      <c r="Y184" s="77">
        <v>0</v>
      </c>
      <c r="Z184" s="77">
        <v>2</v>
      </c>
      <c r="AA184" s="77">
        <v>4</v>
      </c>
      <c r="AB184" s="77">
        <v>2</v>
      </c>
      <c r="AC184" s="77">
        <v>8</v>
      </c>
      <c r="AD184" s="77">
        <v>11</v>
      </c>
      <c r="AE184" s="77">
        <v>1</v>
      </c>
      <c r="AF184" s="77">
        <v>0</v>
      </c>
      <c r="AG184" s="77">
        <v>3</v>
      </c>
      <c r="AH184" s="77">
        <v>0</v>
      </c>
      <c r="AI184" s="77">
        <v>0</v>
      </c>
      <c r="AJ184" s="77">
        <v>41</v>
      </c>
      <c r="AK184" s="77">
        <v>163</v>
      </c>
      <c r="AL184" s="77" t="s">
        <v>342</v>
      </c>
      <c r="AM184" s="77">
        <v>0.73</v>
      </c>
      <c r="AN184" s="77">
        <v>0.39</v>
      </c>
      <c r="AO184" s="77">
        <v>0.58299999999999996</v>
      </c>
      <c r="AP184" s="77">
        <v>0.97399999999999998</v>
      </c>
      <c r="AQ184" s="77">
        <v>6</v>
      </c>
      <c r="AR184" s="77">
        <v>5</v>
      </c>
      <c r="AS184" s="77">
        <v>11</v>
      </c>
      <c r="AT184" s="77">
        <v>1.2</v>
      </c>
      <c r="AU184" s="77">
        <v>18.11</v>
      </c>
    </row>
    <row r="185" spans="1:47" x14ac:dyDescent="0.2">
      <c r="A185" s="77">
        <v>24</v>
      </c>
      <c r="B185" s="78" t="s">
        <v>488</v>
      </c>
      <c r="C185" s="77" t="s">
        <v>344</v>
      </c>
      <c r="D185" s="77"/>
      <c r="E185" s="77">
        <v>469159</v>
      </c>
      <c r="F185" s="77">
        <v>0</v>
      </c>
      <c r="G185" s="77">
        <v>0</v>
      </c>
      <c r="H185" s="77">
        <v>10.8</v>
      </c>
      <c r="I185" s="77">
        <v>2</v>
      </c>
      <c r="J185" s="77">
        <v>0</v>
      </c>
      <c r="K185" s="77">
        <v>0</v>
      </c>
      <c r="L185" s="77">
        <v>0</v>
      </c>
      <c r="M185" s="77">
        <v>1.2</v>
      </c>
      <c r="N185" s="77">
        <v>2</v>
      </c>
      <c r="O185" s="77">
        <v>2</v>
      </c>
      <c r="P185" s="77">
        <v>2</v>
      </c>
      <c r="Q185" s="77">
        <v>0</v>
      </c>
      <c r="R185" s="77">
        <v>5</v>
      </c>
      <c r="S185" s="77">
        <v>1</v>
      </c>
      <c r="T185" s="77">
        <v>0.33300000000000002</v>
      </c>
      <c r="U185" s="77">
        <v>4.2</v>
      </c>
      <c r="V185" s="77">
        <v>0</v>
      </c>
      <c r="W185" s="77">
        <v>0</v>
      </c>
      <c r="X185" s="77">
        <v>0</v>
      </c>
      <c r="Y185" s="77">
        <v>0</v>
      </c>
      <c r="Z185" s="77">
        <v>0</v>
      </c>
      <c r="AA185" s="77">
        <v>0</v>
      </c>
      <c r="AB185" s="77">
        <v>0</v>
      </c>
      <c r="AC185" s="77">
        <v>1</v>
      </c>
      <c r="AD185" s="77">
        <v>2</v>
      </c>
      <c r="AE185" s="77">
        <v>0</v>
      </c>
      <c r="AF185" s="77">
        <v>0</v>
      </c>
      <c r="AG185" s="77">
        <v>2</v>
      </c>
      <c r="AH185" s="77">
        <v>1</v>
      </c>
      <c r="AI185" s="77">
        <v>0</v>
      </c>
      <c r="AJ185" s="77">
        <v>11</v>
      </c>
      <c r="AK185" s="77">
        <v>57</v>
      </c>
      <c r="AL185" s="77" t="s">
        <v>342</v>
      </c>
      <c r="AM185" s="77">
        <v>0.5</v>
      </c>
      <c r="AN185" s="77">
        <v>0.63600000000000001</v>
      </c>
      <c r="AO185" s="77">
        <v>0.5</v>
      </c>
      <c r="AP185" s="77">
        <v>1.1359999999999999</v>
      </c>
      <c r="AQ185" s="77">
        <v>5.4</v>
      </c>
      <c r="AR185" s="77">
        <v>27</v>
      </c>
      <c r="AS185" s="77">
        <v>10.8</v>
      </c>
      <c r="AT185" s="77">
        <v>0.2</v>
      </c>
      <c r="AU185" s="77">
        <v>34.200000000000003</v>
      </c>
    </row>
    <row r="186" spans="1:47" x14ac:dyDescent="0.2">
      <c r="A186" s="77">
        <v>25</v>
      </c>
      <c r="B186" s="78" t="s">
        <v>552</v>
      </c>
      <c r="C186" s="77" t="s">
        <v>344</v>
      </c>
      <c r="D186" s="77"/>
      <c r="E186" s="77">
        <v>491708</v>
      </c>
      <c r="F186" s="77">
        <v>0</v>
      </c>
      <c r="G186" s="77">
        <v>1</v>
      </c>
      <c r="H186" s="77">
        <v>10.8</v>
      </c>
      <c r="I186" s="77">
        <v>6</v>
      </c>
      <c r="J186" s="77">
        <v>0</v>
      </c>
      <c r="K186" s="77">
        <v>0</v>
      </c>
      <c r="L186" s="77">
        <v>0</v>
      </c>
      <c r="M186" s="77">
        <v>6.2</v>
      </c>
      <c r="N186" s="77">
        <v>8</v>
      </c>
      <c r="O186" s="77">
        <v>8</v>
      </c>
      <c r="P186" s="77">
        <v>8</v>
      </c>
      <c r="Q186" s="77">
        <v>2</v>
      </c>
      <c r="R186" s="77">
        <v>4</v>
      </c>
      <c r="S186" s="77">
        <v>8</v>
      </c>
      <c r="T186" s="77">
        <v>0.29599999999999999</v>
      </c>
      <c r="U186" s="77">
        <v>1.8</v>
      </c>
      <c r="V186" s="77">
        <v>0</v>
      </c>
      <c r="W186" s="77">
        <v>0</v>
      </c>
      <c r="X186" s="77">
        <v>0</v>
      </c>
      <c r="Y186" s="77">
        <v>0</v>
      </c>
      <c r="Z186" s="77">
        <v>1</v>
      </c>
      <c r="AA186" s="77">
        <v>0</v>
      </c>
      <c r="AB186" s="77">
        <v>0</v>
      </c>
      <c r="AC186" s="77">
        <v>3</v>
      </c>
      <c r="AD186" s="77">
        <v>8</v>
      </c>
      <c r="AE186" s="77">
        <v>0</v>
      </c>
      <c r="AF186" s="77">
        <v>0</v>
      </c>
      <c r="AG186" s="77">
        <v>1</v>
      </c>
      <c r="AH186" s="77">
        <v>1</v>
      </c>
      <c r="AI186" s="77">
        <v>0</v>
      </c>
      <c r="AJ186" s="77">
        <v>31</v>
      </c>
      <c r="AK186" s="77">
        <v>114</v>
      </c>
      <c r="AL186" s="77">
        <v>0</v>
      </c>
      <c r="AM186" s="77">
        <v>0.38</v>
      </c>
      <c r="AN186" s="77">
        <v>0.38700000000000001</v>
      </c>
      <c r="AO186" s="77">
        <v>0.55600000000000005</v>
      </c>
      <c r="AP186" s="77">
        <v>0.94299999999999995</v>
      </c>
      <c r="AQ186" s="77">
        <v>10.8</v>
      </c>
      <c r="AR186" s="77">
        <v>5.4</v>
      </c>
      <c r="AS186" s="77">
        <v>10.8</v>
      </c>
      <c r="AT186" s="77">
        <v>2</v>
      </c>
      <c r="AU186" s="77">
        <v>17.100000000000001</v>
      </c>
    </row>
    <row r="187" spans="1:47" x14ac:dyDescent="0.2">
      <c r="A187" s="186"/>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row>
    <row r="188" spans="1:47" ht="25.5" x14ac:dyDescent="0.2">
      <c r="A188" s="185" t="s">
        <v>150</v>
      </c>
      <c r="B188" s="185" t="s">
        <v>151</v>
      </c>
      <c r="C188" s="185" t="s">
        <v>245</v>
      </c>
      <c r="D188" s="185"/>
      <c r="E188" s="185" t="s">
        <v>300</v>
      </c>
      <c r="F188" s="185" t="s">
        <v>301</v>
      </c>
      <c r="G188" s="185" t="s">
        <v>302</v>
      </c>
      <c r="H188" s="185" t="s">
        <v>152</v>
      </c>
      <c r="I188" s="185" t="s">
        <v>303</v>
      </c>
      <c r="J188" s="185" t="s">
        <v>304</v>
      </c>
      <c r="K188" s="185" t="s">
        <v>305</v>
      </c>
      <c r="L188" s="185" t="s">
        <v>306</v>
      </c>
      <c r="M188" s="185" t="s">
        <v>307</v>
      </c>
      <c r="N188" s="185" t="s">
        <v>308</v>
      </c>
      <c r="O188" s="185" t="s">
        <v>309</v>
      </c>
      <c r="P188" s="185" t="s">
        <v>310</v>
      </c>
      <c r="Q188" s="185" t="s">
        <v>311</v>
      </c>
      <c r="R188" s="185" t="s">
        <v>312</v>
      </c>
      <c r="S188" s="185" t="s">
        <v>313</v>
      </c>
      <c r="T188" s="185" t="s">
        <v>314</v>
      </c>
      <c r="U188" s="185" t="s">
        <v>315</v>
      </c>
      <c r="V188" s="185" t="s">
        <v>316</v>
      </c>
      <c r="W188" s="185" t="s">
        <v>317</v>
      </c>
      <c r="X188" s="185" t="s">
        <v>318</v>
      </c>
      <c r="Y188" s="185" t="s">
        <v>319</v>
      </c>
      <c r="Z188" s="185" t="s">
        <v>320</v>
      </c>
      <c r="AA188" s="185" t="s">
        <v>321</v>
      </c>
      <c r="AB188" s="185" t="s">
        <v>322</v>
      </c>
      <c r="AC188" s="185" t="s">
        <v>323</v>
      </c>
      <c r="AD188" s="185" t="s">
        <v>324</v>
      </c>
      <c r="AE188" s="185" t="s">
        <v>325</v>
      </c>
      <c r="AF188" s="185" t="s">
        <v>326</v>
      </c>
      <c r="AG188" s="185" t="s">
        <v>327</v>
      </c>
      <c r="AH188" s="185" t="s">
        <v>328</v>
      </c>
      <c r="AI188" s="185" t="s">
        <v>329</v>
      </c>
      <c r="AJ188" s="185" t="s">
        <v>330</v>
      </c>
      <c r="AK188" s="185" t="s">
        <v>331</v>
      </c>
      <c r="AL188" s="185" t="s">
        <v>332</v>
      </c>
      <c r="AM188" s="185" t="s">
        <v>333</v>
      </c>
      <c r="AN188" s="185" t="s">
        <v>334</v>
      </c>
      <c r="AO188" s="185" t="s">
        <v>1097</v>
      </c>
      <c r="AP188" s="185" t="s">
        <v>336</v>
      </c>
      <c r="AQ188" s="185" t="s">
        <v>337</v>
      </c>
      <c r="AR188" s="185" t="s">
        <v>338</v>
      </c>
      <c r="AS188" s="185" t="s">
        <v>339</v>
      </c>
      <c r="AT188" s="185" t="s">
        <v>340</v>
      </c>
      <c r="AU188" s="185" t="s">
        <v>341</v>
      </c>
    </row>
    <row r="189" spans="1:47" x14ac:dyDescent="0.2">
      <c r="A189" s="77">
        <v>1</v>
      </c>
      <c r="B189" s="78" t="s">
        <v>1136</v>
      </c>
      <c r="C189" s="77" t="s">
        <v>254</v>
      </c>
      <c r="D189" s="77"/>
      <c r="E189" s="77">
        <v>455117</v>
      </c>
      <c r="F189" s="77">
        <v>0</v>
      </c>
      <c r="G189" s="77">
        <v>0</v>
      </c>
      <c r="H189" s="77">
        <v>0</v>
      </c>
      <c r="I189" s="77">
        <v>1</v>
      </c>
      <c r="J189" s="77">
        <v>0</v>
      </c>
      <c r="K189" s="77">
        <v>0</v>
      </c>
      <c r="L189" s="77">
        <v>0</v>
      </c>
      <c r="M189" s="77">
        <v>1</v>
      </c>
      <c r="N189" s="77">
        <v>1</v>
      </c>
      <c r="O189" s="77">
        <v>0</v>
      </c>
      <c r="P189" s="77">
        <v>0</v>
      </c>
      <c r="Q189" s="77">
        <v>0</v>
      </c>
      <c r="R189" s="77">
        <v>0</v>
      </c>
      <c r="S189" s="77">
        <v>0</v>
      </c>
      <c r="T189" s="77">
        <v>0.25</v>
      </c>
      <c r="U189" s="77">
        <v>1</v>
      </c>
      <c r="V189" s="77">
        <v>0</v>
      </c>
      <c r="W189" s="77">
        <v>0</v>
      </c>
      <c r="X189" s="77">
        <v>0</v>
      </c>
      <c r="Y189" s="77">
        <v>0</v>
      </c>
      <c r="Z189" s="77">
        <v>1</v>
      </c>
      <c r="AA189" s="77">
        <v>0</v>
      </c>
      <c r="AB189" s="77">
        <v>0</v>
      </c>
      <c r="AC189" s="77">
        <v>1</v>
      </c>
      <c r="AD189" s="77">
        <v>2</v>
      </c>
      <c r="AE189" s="77">
        <v>0</v>
      </c>
      <c r="AF189" s="77">
        <v>0</v>
      </c>
      <c r="AG189" s="77">
        <v>0</v>
      </c>
      <c r="AH189" s="77">
        <v>0</v>
      </c>
      <c r="AI189" s="77">
        <v>0</v>
      </c>
      <c r="AJ189" s="77">
        <v>4</v>
      </c>
      <c r="AK189" s="77">
        <v>15</v>
      </c>
      <c r="AL189" s="77" t="s">
        <v>342</v>
      </c>
      <c r="AM189" s="77">
        <v>0.5</v>
      </c>
      <c r="AN189" s="77">
        <v>0.25</v>
      </c>
      <c r="AO189" s="77">
        <v>0.25</v>
      </c>
      <c r="AP189" s="77">
        <v>0.5</v>
      </c>
      <c r="AQ189" s="77">
        <v>0</v>
      </c>
      <c r="AR189" s="77">
        <v>0</v>
      </c>
      <c r="AS189" s="77">
        <v>9</v>
      </c>
      <c r="AT189" s="77" t="s">
        <v>342</v>
      </c>
      <c r="AU189" s="77">
        <v>15</v>
      </c>
    </row>
    <row r="190" spans="1:47" x14ac:dyDescent="0.2">
      <c r="A190" s="77">
        <v>1</v>
      </c>
      <c r="B190" s="78" t="s">
        <v>1137</v>
      </c>
      <c r="C190" s="77" t="s">
        <v>254</v>
      </c>
      <c r="D190" s="77"/>
      <c r="E190" s="77">
        <v>407489</v>
      </c>
      <c r="F190" s="77">
        <v>0</v>
      </c>
      <c r="G190" s="77">
        <v>0</v>
      </c>
      <c r="H190" s="77">
        <v>0</v>
      </c>
      <c r="I190" s="77">
        <v>1</v>
      </c>
      <c r="J190" s="77">
        <v>0</v>
      </c>
      <c r="K190" s="77">
        <v>0</v>
      </c>
      <c r="L190" s="77">
        <v>0</v>
      </c>
      <c r="M190" s="77">
        <v>0.1</v>
      </c>
      <c r="N190" s="77">
        <v>0</v>
      </c>
      <c r="O190" s="77">
        <v>0</v>
      </c>
      <c r="P190" s="77">
        <v>0</v>
      </c>
      <c r="Q190" s="77">
        <v>0</v>
      </c>
      <c r="R190" s="77">
        <v>0</v>
      </c>
      <c r="S190" s="77">
        <v>0</v>
      </c>
      <c r="T190" s="77">
        <v>0</v>
      </c>
      <c r="U190" s="77">
        <v>0</v>
      </c>
      <c r="V190" s="77">
        <v>0</v>
      </c>
      <c r="W190" s="77">
        <v>0</v>
      </c>
      <c r="X190" s="77">
        <v>0</v>
      </c>
      <c r="Y190" s="77">
        <v>0</v>
      </c>
      <c r="Z190" s="77">
        <v>1</v>
      </c>
      <c r="AA190" s="77">
        <v>0</v>
      </c>
      <c r="AB190" s="77">
        <v>0</v>
      </c>
      <c r="AC190" s="77">
        <v>0</v>
      </c>
      <c r="AD190" s="77">
        <v>1</v>
      </c>
      <c r="AE190" s="77">
        <v>0</v>
      </c>
      <c r="AF190" s="77">
        <v>0</v>
      </c>
      <c r="AG190" s="77">
        <v>0</v>
      </c>
      <c r="AH190" s="77">
        <v>0</v>
      </c>
      <c r="AI190" s="77">
        <v>0</v>
      </c>
      <c r="AJ190" s="77">
        <v>1</v>
      </c>
      <c r="AK190" s="77">
        <v>6</v>
      </c>
      <c r="AL190" s="77" t="s">
        <v>342</v>
      </c>
      <c r="AM190" s="77">
        <v>0</v>
      </c>
      <c r="AN190" s="77">
        <v>0</v>
      </c>
      <c r="AO190" s="77">
        <v>0</v>
      </c>
      <c r="AP190" s="77">
        <v>0</v>
      </c>
      <c r="AQ190" s="77">
        <v>0</v>
      </c>
      <c r="AR190" s="77">
        <v>0</v>
      </c>
      <c r="AS190" s="77">
        <v>0</v>
      </c>
      <c r="AT190" s="77" t="s">
        <v>342</v>
      </c>
      <c r="AU190" s="77">
        <v>18</v>
      </c>
    </row>
    <row r="191" spans="1:47" x14ac:dyDescent="0.2">
      <c r="A191" s="77">
        <v>3</v>
      </c>
      <c r="B191" s="78" t="s">
        <v>574</v>
      </c>
      <c r="C191" s="77" t="s">
        <v>254</v>
      </c>
      <c r="D191" s="77"/>
      <c r="E191" s="77">
        <v>452733</v>
      </c>
      <c r="F191" s="77">
        <v>0</v>
      </c>
      <c r="G191" s="77">
        <v>0</v>
      </c>
      <c r="H191" s="77">
        <v>0.86</v>
      </c>
      <c r="I191" s="77">
        <v>23</v>
      </c>
      <c r="J191" s="77">
        <v>0</v>
      </c>
      <c r="K191" s="77">
        <v>0</v>
      </c>
      <c r="L191" s="77">
        <v>0</v>
      </c>
      <c r="M191" s="77">
        <v>21</v>
      </c>
      <c r="N191" s="77">
        <v>22</v>
      </c>
      <c r="O191" s="77">
        <v>3</v>
      </c>
      <c r="P191" s="77">
        <v>2</v>
      </c>
      <c r="Q191" s="77">
        <v>1</v>
      </c>
      <c r="R191" s="77">
        <v>8</v>
      </c>
      <c r="S191" s="77">
        <v>23</v>
      </c>
      <c r="T191" s="77">
        <v>0.25900000000000001</v>
      </c>
      <c r="U191" s="77">
        <v>1.43</v>
      </c>
      <c r="V191" s="77">
        <v>0</v>
      </c>
      <c r="W191" s="77">
        <v>0</v>
      </c>
      <c r="X191" s="77">
        <v>2</v>
      </c>
      <c r="Y191" s="77">
        <v>0</v>
      </c>
      <c r="Z191" s="77">
        <v>7</v>
      </c>
      <c r="AA191" s="77">
        <v>0</v>
      </c>
      <c r="AB191" s="77">
        <v>0</v>
      </c>
      <c r="AC191" s="77">
        <v>16</v>
      </c>
      <c r="AD191" s="77">
        <v>24</v>
      </c>
      <c r="AE191" s="77">
        <v>0</v>
      </c>
      <c r="AF191" s="77">
        <v>0</v>
      </c>
      <c r="AG191" s="77">
        <v>2</v>
      </c>
      <c r="AH191" s="77">
        <v>0</v>
      </c>
      <c r="AI191" s="77">
        <v>0</v>
      </c>
      <c r="AJ191" s="77">
        <v>95</v>
      </c>
      <c r="AK191" s="77">
        <v>374</v>
      </c>
      <c r="AL191" s="77" t="s">
        <v>342</v>
      </c>
      <c r="AM191" s="77">
        <v>0.67</v>
      </c>
      <c r="AN191" s="77">
        <v>0.33700000000000002</v>
      </c>
      <c r="AO191" s="77">
        <v>0.318</v>
      </c>
      <c r="AP191" s="77">
        <v>0.65400000000000003</v>
      </c>
      <c r="AQ191" s="77">
        <v>9.86</v>
      </c>
      <c r="AR191" s="77">
        <v>3.43</v>
      </c>
      <c r="AS191" s="77">
        <v>9.43</v>
      </c>
      <c r="AT191" s="77">
        <v>2.88</v>
      </c>
      <c r="AU191" s="77">
        <v>17.809999999999999</v>
      </c>
    </row>
    <row r="192" spans="1:47" x14ac:dyDescent="0.2">
      <c r="A192" s="77">
        <v>4</v>
      </c>
      <c r="B192" s="78" t="s">
        <v>893</v>
      </c>
      <c r="C192" s="77" t="s">
        <v>254</v>
      </c>
      <c r="D192" s="77"/>
      <c r="E192" s="77">
        <v>502026</v>
      </c>
      <c r="F192" s="77">
        <v>1</v>
      </c>
      <c r="G192" s="77">
        <v>1</v>
      </c>
      <c r="H192" s="77">
        <v>1.88</v>
      </c>
      <c r="I192" s="77">
        <v>29</v>
      </c>
      <c r="J192" s="77">
        <v>0</v>
      </c>
      <c r="K192" s="77">
        <v>0</v>
      </c>
      <c r="L192" s="77">
        <v>1</v>
      </c>
      <c r="M192" s="77">
        <v>28.2</v>
      </c>
      <c r="N192" s="77">
        <v>27</v>
      </c>
      <c r="O192" s="77">
        <v>6</v>
      </c>
      <c r="P192" s="77">
        <v>6</v>
      </c>
      <c r="Q192" s="77">
        <v>1</v>
      </c>
      <c r="R192" s="77">
        <v>7</v>
      </c>
      <c r="S192" s="77">
        <v>25</v>
      </c>
      <c r="T192" s="77">
        <v>0.26</v>
      </c>
      <c r="U192" s="77">
        <v>1.19</v>
      </c>
      <c r="V192" s="77">
        <v>0</v>
      </c>
      <c r="W192" s="77">
        <v>0</v>
      </c>
      <c r="X192" s="77">
        <v>0</v>
      </c>
      <c r="Y192" s="77">
        <v>2</v>
      </c>
      <c r="Z192" s="77">
        <v>9</v>
      </c>
      <c r="AA192" s="77">
        <v>6</v>
      </c>
      <c r="AB192" s="77">
        <v>6</v>
      </c>
      <c r="AC192" s="77">
        <v>40</v>
      </c>
      <c r="AD192" s="77">
        <v>15</v>
      </c>
      <c r="AE192" s="77">
        <v>1</v>
      </c>
      <c r="AF192" s="77">
        <v>0</v>
      </c>
      <c r="AG192" s="77">
        <v>0</v>
      </c>
      <c r="AH192" s="77">
        <v>0</v>
      </c>
      <c r="AI192" s="77">
        <v>0</v>
      </c>
      <c r="AJ192" s="77">
        <v>114</v>
      </c>
      <c r="AK192" s="77">
        <v>424</v>
      </c>
      <c r="AL192" s="77">
        <v>0.5</v>
      </c>
      <c r="AM192" s="77">
        <v>2.67</v>
      </c>
      <c r="AN192" s="77">
        <v>0.30599999999999999</v>
      </c>
      <c r="AO192" s="77">
        <v>0.317</v>
      </c>
      <c r="AP192" s="77">
        <v>0.624</v>
      </c>
      <c r="AQ192" s="77">
        <v>7.85</v>
      </c>
      <c r="AR192" s="77">
        <v>2.2000000000000002</v>
      </c>
      <c r="AS192" s="77">
        <v>8.48</v>
      </c>
      <c r="AT192" s="77">
        <v>3.57</v>
      </c>
      <c r="AU192" s="77">
        <v>14.79</v>
      </c>
    </row>
    <row r="193" spans="1:47" x14ac:dyDescent="0.2">
      <c r="A193" s="77">
        <v>5</v>
      </c>
      <c r="B193" s="78" t="s">
        <v>581</v>
      </c>
      <c r="C193" s="77" t="s">
        <v>254</v>
      </c>
      <c r="D193" s="77"/>
      <c r="E193" s="77">
        <v>571666</v>
      </c>
      <c r="F193" s="77">
        <v>6</v>
      </c>
      <c r="G193" s="77">
        <v>5</v>
      </c>
      <c r="H193" s="77">
        <v>2.13</v>
      </c>
      <c r="I193" s="77">
        <v>14</v>
      </c>
      <c r="J193" s="77">
        <v>10</v>
      </c>
      <c r="K193" s="77">
        <v>0</v>
      </c>
      <c r="L193" s="77">
        <v>0</v>
      </c>
      <c r="M193" s="77">
        <v>71.2</v>
      </c>
      <c r="N193" s="77">
        <v>46</v>
      </c>
      <c r="O193" s="77">
        <v>19</v>
      </c>
      <c r="P193" s="77">
        <v>17</v>
      </c>
      <c r="Q193" s="77">
        <v>7</v>
      </c>
      <c r="R193" s="77">
        <v>17</v>
      </c>
      <c r="S193" s="77">
        <v>76</v>
      </c>
      <c r="T193" s="77">
        <v>0.18099999999999999</v>
      </c>
      <c r="U193" s="77">
        <v>0.88</v>
      </c>
      <c r="V193" s="77">
        <v>0</v>
      </c>
      <c r="W193" s="77">
        <v>0</v>
      </c>
      <c r="X193" s="77">
        <v>0</v>
      </c>
      <c r="Y193" s="77">
        <v>1</v>
      </c>
      <c r="Z193" s="77">
        <v>1</v>
      </c>
      <c r="AA193" s="77">
        <v>0</v>
      </c>
      <c r="AB193" s="77">
        <v>2</v>
      </c>
      <c r="AC193" s="77">
        <v>50</v>
      </c>
      <c r="AD193" s="77">
        <v>85</v>
      </c>
      <c r="AE193" s="77">
        <v>1</v>
      </c>
      <c r="AF193" s="77">
        <v>0</v>
      </c>
      <c r="AG193" s="77">
        <v>5</v>
      </c>
      <c r="AH193" s="77">
        <v>2</v>
      </c>
      <c r="AI193" s="77">
        <v>1</v>
      </c>
      <c r="AJ193" s="77">
        <v>274</v>
      </c>
      <c r="AK193" s="77">
        <v>1122</v>
      </c>
      <c r="AL193" s="77">
        <v>0.54500000000000004</v>
      </c>
      <c r="AM193" s="77">
        <v>0.59</v>
      </c>
      <c r="AN193" s="77">
        <v>0.23200000000000001</v>
      </c>
      <c r="AO193" s="77">
        <v>0.29899999999999999</v>
      </c>
      <c r="AP193" s="77">
        <v>0.53100000000000003</v>
      </c>
      <c r="AQ193" s="77">
        <v>9.5399999999999991</v>
      </c>
      <c r="AR193" s="77">
        <v>2.13</v>
      </c>
      <c r="AS193" s="77">
        <v>5.78</v>
      </c>
      <c r="AT193" s="77">
        <v>4.47</v>
      </c>
      <c r="AU193" s="77">
        <v>15.66</v>
      </c>
    </row>
    <row r="194" spans="1:47" x14ac:dyDescent="0.2">
      <c r="A194" s="77">
        <v>6</v>
      </c>
      <c r="B194" s="78" t="s">
        <v>495</v>
      </c>
      <c r="C194" s="77" t="s">
        <v>254</v>
      </c>
      <c r="D194" s="77"/>
      <c r="E194" s="77">
        <v>435043</v>
      </c>
      <c r="F194" s="77">
        <v>5</v>
      </c>
      <c r="G194" s="77">
        <v>1</v>
      </c>
      <c r="H194" s="77">
        <v>2.4500000000000002</v>
      </c>
      <c r="I194" s="77">
        <v>74</v>
      </c>
      <c r="J194" s="77">
        <v>0</v>
      </c>
      <c r="K194" s="77">
        <v>0</v>
      </c>
      <c r="L194" s="77">
        <v>4</v>
      </c>
      <c r="M194" s="77">
        <v>58.2</v>
      </c>
      <c r="N194" s="77">
        <v>49</v>
      </c>
      <c r="O194" s="77">
        <v>19</v>
      </c>
      <c r="P194" s="77">
        <v>16</v>
      </c>
      <c r="Q194" s="77">
        <v>3</v>
      </c>
      <c r="R194" s="77">
        <v>17</v>
      </c>
      <c r="S194" s="77">
        <v>74</v>
      </c>
      <c r="T194" s="77">
        <v>0.223</v>
      </c>
      <c r="U194" s="77">
        <v>1.1299999999999999</v>
      </c>
      <c r="V194" s="77">
        <v>0</v>
      </c>
      <c r="W194" s="77">
        <v>0</v>
      </c>
      <c r="X194" s="77">
        <v>0</v>
      </c>
      <c r="Y194" s="77">
        <v>1</v>
      </c>
      <c r="Z194" s="77">
        <v>13</v>
      </c>
      <c r="AA194" s="77">
        <v>12</v>
      </c>
      <c r="AB194" s="77">
        <v>7</v>
      </c>
      <c r="AC194" s="77">
        <v>68</v>
      </c>
      <c r="AD194" s="77">
        <v>29</v>
      </c>
      <c r="AE194" s="77">
        <v>3</v>
      </c>
      <c r="AF194" s="77">
        <v>0</v>
      </c>
      <c r="AG194" s="77">
        <v>1</v>
      </c>
      <c r="AH194" s="77">
        <v>1</v>
      </c>
      <c r="AI194" s="77">
        <v>0</v>
      </c>
      <c r="AJ194" s="77">
        <v>238</v>
      </c>
      <c r="AK194" s="77">
        <v>979</v>
      </c>
      <c r="AL194" s="77">
        <v>0.83299999999999996</v>
      </c>
      <c r="AM194" s="77">
        <v>2.34</v>
      </c>
      <c r="AN194" s="77">
        <v>0.27800000000000002</v>
      </c>
      <c r="AO194" s="77">
        <v>0.3</v>
      </c>
      <c r="AP194" s="77">
        <v>0.57799999999999996</v>
      </c>
      <c r="AQ194" s="77">
        <v>11.35</v>
      </c>
      <c r="AR194" s="77">
        <v>2.61</v>
      </c>
      <c r="AS194" s="77">
        <v>7.52</v>
      </c>
      <c r="AT194" s="77">
        <v>4.3499999999999996</v>
      </c>
      <c r="AU194" s="77">
        <v>16.690000000000001</v>
      </c>
    </row>
    <row r="195" spans="1:47" x14ac:dyDescent="0.2">
      <c r="A195" s="77">
        <v>7</v>
      </c>
      <c r="B195" s="78" t="s">
        <v>567</v>
      </c>
      <c r="C195" s="77" t="s">
        <v>254</v>
      </c>
      <c r="D195" s="77"/>
      <c r="E195" s="77">
        <v>408061</v>
      </c>
      <c r="F195" s="77">
        <v>5</v>
      </c>
      <c r="G195" s="77">
        <v>5</v>
      </c>
      <c r="H195" s="77">
        <v>3.04</v>
      </c>
      <c r="I195" s="77">
        <v>69</v>
      </c>
      <c r="J195" s="77">
        <v>0</v>
      </c>
      <c r="K195" s="77">
        <v>44</v>
      </c>
      <c r="L195" s="77">
        <v>49</v>
      </c>
      <c r="M195" s="77">
        <v>68</v>
      </c>
      <c r="N195" s="77">
        <v>49</v>
      </c>
      <c r="O195" s="77">
        <v>23</v>
      </c>
      <c r="P195" s="77">
        <v>23</v>
      </c>
      <c r="Q195" s="77">
        <v>14</v>
      </c>
      <c r="R195" s="77">
        <v>18</v>
      </c>
      <c r="S195" s="77">
        <v>73</v>
      </c>
      <c r="T195" s="77">
        <v>0.19800000000000001</v>
      </c>
      <c r="U195" s="77">
        <v>0.99</v>
      </c>
      <c r="V195" s="77">
        <v>0</v>
      </c>
      <c r="W195" s="77">
        <v>0</v>
      </c>
      <c r="X195" s="77">
        <v>1</v>
      </c>
      <c r="Y195" s="77">
        <v>1</v>
      </c>
      <c r="Z195" s="77">
        <v>66</v>
      </c>
      <c r="AA195" s="77">
        <v>0</v>
      </c>
      <c r="AB195" s="77">
        <v>3</v>
      </c>
      <c r="AC195" s="77">
        <v>72</v>
      </c>
      <c r="AD195" s="77">
        <v>55</v>
      </c>
      <c r="AE195" s="77">
        <v>0</v>
      </c>
      <c r="AF195" s="77">
        <v>0</v>
      </c>
      <c r="AG195" s="77">
        <v>7</v>
      </c>
      <c r="AH195" s="77">
        <v>1</v>
      </c>
      <c r="AI195" s="77">
        <v>0</v>
      </c>
      <c r="AJ195" s="77">
        <v>268</v>
      </c>
      <c r="AK195" s="77">
        <v>1045</v>
      </c>
      <c r="AL195" s="77">
        <v>0.5</v>
      </c>
      <c r="AM195" s="77">
        <v>1.31</v>
      </c>
      <c r="AN195" s="77">
        <v>0.25600000000000001</v>
      </c>
      <c r="AO195" s="77">
        <v>0.39300000000000002</v>
      </c>
      <c r="AP195" s="77">
        <v>0.64800000000000002</v>
      </c>
      <c r="AQ195" s="77">
        <v>9.66</v>
      </c>
      <c r="AR195" s="77">
        <v>2.38</v>
      </c>
      <c r="AS195" s="77">
        <v>6.49</v>
      </c>
      <c r="AT195" s="77">
        <v>4.0599999999999996</v>
      </c>
      <c r="AU195" s="77">
        <v>15.37</v>
      </c>
    </row>
    <row r="196" spans="1:47" x14ac:dyDescent="0.2">
      <c r="A196" s="77">
        <v>8</v>
      </c>
      <c r="B196" s="78" t="s">
        <v>569</v>
      </c>
      <c r="C196" s="77" t="s">
        <v>254</v>
      </c>
      <c r="D196" s="77"/>
      <c r="E196" s="77">
        <v>445213</v>
      </c>
      <c r="F196" s="77">
        <v>3</v>
      </c>
      <c r="G196" s="77">
        <v>3</v>
      </c>
      <c r="H196" s="77">
        <v>3.24</v>
      </c>
      <c r="I196" s="77">
        <v>64</v>
      </c>
      <c r="J196" s="77">
        <v>0</v>
      </c>
      <c r="K196" s="77">
        <v>0</v>
      </c>
      <c r="L196" s="77">
        <v>3</v>
      </c>
      <c r="M196" s="77">
        <v>58.1</v>
      </c>
      <c r="N196" s="77">
        <v>62</v>
      </c>
      <c r="O196" s="77">
        <v>22</v>
      </c>
      <c r="P196" s="77">
        <v>21</v>
      </c>
      <c r="Q196" s="77">
        <v>8</v>
      </c>
      <c r="R196" s="77">
        <v>16</v>
      </c>
      <c r="S196" s="77">
        <v>31</v>
      </c>
      <c r="T196" s="77">
        <v>0.28399999999999997</v>
      </c>
      <c r="U196" s="77">
        <v>1.34</v>
      </c>
      <c r="V196" s="77">
        <v>0</v>
      </c>
      <c r="W196" s="77">
        <v>0</v>
      </c>
      <c r="X196" s="77">
        <v>0</v>
      </c>
      <c r="Y196" s="77">
        <v>3</v>
      </c>
      <c r="Z196" s="77">
        <v>13</v>
      </c>
      <c r="AA196" s="77">
        <v>8</v>
      </c>
      <c r="AB196" s="77">
        <v>7</v>
      </c>
      <c r="AC196" s="77">
        <v>85</v>
      </c>
      <c r="AD196" s="77">
        <v>45</v>
      </c>
      <c r="AE196" s="77">
        <v>1</v>
      </c>
      <c r="AF196" s="77">
        <v>0</v>
      </c>
      <c r="AG196" s="77">
        <v>6</v>
      </c>
      <c r="AH196" s="77">
        <v>3</v>
      </c>
      <c r="AI196" s="77">
        <v>0</v>
      </c>
      <c r="AJ196" s="77">
        <v>239</v>
      </c>
      <c r="AK196" s="77">
        <v>867</v>
      </c>
      <c r="AL196" s="77">
        <v>0.5</v>
      </c>
      <c r="AM196" s="77">
        <v>1.89</v>
      </c>
      <c r="AN196" s="77">
        <v>0.33200000000000002</v>
      </c>
      <c r="AO196" s="77">
        <v>0.45</v>
      </c>
      <c r="AP196" s="77">
        <v>0.78100000000000003</v>
      </c>
      <c r="AQ196" s="77">
        <v>4.78</v>
      </c>
      <c r="AR196" s="77">
        <v>2.4700000000000002</v>
      </c>
      <c r="AS196" s="77">
        <v>9.57</v>
      </c>
      <c r="AT196" s="77">
        <v>1.94</v>
      </c>
      <c r="AU196" s="77">
        <v>14.86</v>
      </c>
    </row>
    <row r="197" spans="1:47" x14ac:dyDescent="0.2">
      <c r="A197" s="77">
        <v>9</v>
      </c>
      <c r="B197" s="78" t="s">
        <v>577</v>
      </c>
      <c r="C197" s="77" t="s">
        <v>254</v>
      </c>
      <c r="D197" s="77"/>
      <c r="E197" s="77">
        <v>451596</v>
      </c>
      <c r="F197" s="77">
        <v>8</v>
      </c>
      <c r="G197" s="77">
        <v>11</v>
      </c>
      <c r="H197" s="77">
        <v>3.51</v>
      </c>
      <c r="I197" s="77">
        <v>32</v>
      </c>
      <c r="J197" s="77">
        <v>32</v>
      </c>
      <c r="K197" s="77">
        <v>0</v>
      </c>
      <c r="L197" s="77">
        <v>0</v>
      </c>
      <c r="M197" s="77">
        <v>192.1</v>
      </c>
      <c r="N197" s="77">
        <v>195</v>
      </c>
      <c r="O197" s="77">
        <v>86</v>
      </c>
      <c r="P197" s="77">
        <v>75</v>
      </c>
      <c r="Q197" s="77">
        <v>21</v>
      </c>
      <c r="R197" s="77">
        <v>54</v>
      </c>
      <c r="S197" s="77">
        <v>146</v>
      </c>
      <c r="T197" s="77">
        <v>0.26100000000000001</v>
      </c>
      <c r="U197" s="77">
        <v>1.29</v>
      </c>
      <c r="V197" s="77">
        <v>0</v>
      </c>
      <c r="W197" s="77">
        <v>0</v>
      </c>
      <c r="X197" s="77">
        <v>4</v>
      </c>
      <c r="Y197" s="77">
        <v>2</v>
      </c>
      <c r="Z197" s="77">
        <v>0</v>
      </c>
      <c r="AA197" s="77">
        <v>0</v>
      </c>
      <c r="AB197" s="77">
        <v>13</v>
      </c>
      <c r="AC197" s="77">
        <v>243</v>
      </c>
      <c r="AD197" s="77">
        <v>175</v>
      </c>
      <c r="AE197" s="77">
        <v>8</v>
      </c>
      <c r="AF197" s="77">
        <v>0</v>
      </c>
      <c r="AG197" s="77">
        <v>9</v>
      </c>
      <c r="AH197" s="77">
        <v>4</v>
      </c>
      <c r="AI197" s="77">
        <v>4</v>
      </c>
      <c r="AJ197" s="77">
        <v>817</v>
      </c>
      <c r="AK197" s="77">
        <v>3216</v>
      </c>
      <c r="AL197" s="77">
        <v>0.42099999999999999</v>
      </c>
      <c r="AM197" s="77">
        <v>1.39</v>
      </c>
      <c r="AN197" s="77">
        <v>0.313</v>
      </c>
      <c r="AO197" s="77">
        <v>0.38500000000000001</v>
      </c>
      <c r="AP197" s="77">
        <v>0.69799999999999995</v>
      </c>
      <c r="AQ197" s="77">
        <v>6.83</v>
      </c>
      <c r="AR197" s="77">
        <v>2.5299999999999998</v>
      </c>
      <c r="AS197" s="77">
        <v>9.1199999999999992</v>
      </c>
      <c r="AT197" s="77">
        <v>2.7</v>
      </c>
      <c r="AU197" s="77">
        <v>16.72</v>
      </c>
    </row>
    <row r="198" spans="1:47" x14ac:dyDescent="0.2">
      <c r="A198" s="77">
        <v>10</v>
      </c>
      <c r="B198" s="78" t="s">
        <v>578</v>
      </c>
      <c r="C198" s="77" t="s">
        <v>254</v>
      </c>
      <c r="D198" s="77"/>
      <c r="E198" s="77">
        <v>503449</v>
      </c>
      <c r="F198" s="77">
        <v>17</v>
      </c>
      <c r="G198" s="77">
        <v>11</v>
      </c>
      <c r="H198" s="77">
        <v>3.53</v>
      </c>
      <c r="I198" s="77">
        <v>32</v>
      </c>
      <c r="J198" s="77">
        <v>32</v>
      </c>
      <c r="K198" s="77">
        <v>0</v>
      </c>
      <c r="L198" s="77">
        <v>0</v>
      </c>
      <c r="M198" s="77">
        <v>198.2</v>
      </c>
      <c r="N198" s="77">
        <v>198</v>
      </c>
      <c r="O198" s="77">
        <v>88</v>
      </c>
      <c r="P198" s="77">
        <v>78</v>
      </c>
      <c r="Q198" s="77">
        <v>23</v>
      </c>
      <c r="R198" s="77">
        <v>61</v>
      </c>
      <c r="S198" s="77">
        <v>154</v>
      </c>
      <c r="T198" s="77">
        <v>0.26100000000000001</v>
      </c>
      <c r="U198" s="77">
        <v>1.3</v>
      </c>
      <c r="V198" s="77">
        <v>0</v>
      </c>
      <c r="W198" s="77">
        <v>0</v>
      </c>
      <c r="X198" s="77">
        <v>7</v>
      </c>
      <c r="Y198" s="77">
        <v>0</v>
      </c>
      <c r="Z198" s="77">
        <v>0</v>
      </c>
      <c r="AA198" s="77">
        <v>0</v>
      </c>
      <c r="AB198" s="77">
        <v>24</v>
      </c>
      <c r="AC198" s="77">
        <v>257</v>
      </c>
      <c r="AD198" s="77">
        <v>161</v>
      </c>
      <c r="AE198" s="77">
        <v>7</v>
      </c>
      <c r="AF198" s="77">
        <v>0</v>
      </c>
      <c r="AG198" s="77">
        <v>19</v>
      </c>
      <c r="AH198" s="77">
        <v>5</v>
      </c>
      <c r="AI198" s="77">
        <v>1</v>
      </c>
      <c r="AJ198" s="77">
        <v>838</v>
      </c>
      <c r="AK198" s="77">
        <v>3192</v>
      </c>
      <c r="AL198" s="77">
        <v>0.60699999999999998</v>
      </c>
      <c r="AM198" s="77">
        <v>1.6</v>
      </c>
      <c r="AN198" s="77">
        <v>0.32100000000000001</v>
      </c>
      <c r="AO198" s="77">
        <v>0.39300000000000002</v>
      </c>
      <c r="AP198" s="77">
        <v>0.71399999999999997</v>
      </c>
      <c r="AQ198" s="77">
        <v>6.98</v>
      </c>
      <c r="AR198" s="77">
        <v>2.76</v>
      </c>
      <c r="AS198" s="77">
        <v>8.9700000000000006</v>
      </c>
      <c r="AT198" s="77">
        <v>2.52</v>
      </c>
      <c r="AU198" s="77">
        <v>16.07</v>
      </c>
    </row>
    <row r="199" spans="1:47" x14ac:dyDescent="0.2">
      <c r="A199" s="77">
        <v>11</v>
      </c>
      <c r="B199" s="78" t="s">
        <v>571</v>
      </c>
      <c r="C199" s="77" t="s">
        <v>254</v>
      </c>
      <c r="D199" s="77"/>
      <c r="E199" s="77">
        <v>346798</v>
      </c>
      <c r="F199" s="77">
        <v>13</v>
      </c>
      <c r="G199" s="77">
        <v>9</v>
      </c>
      <c r="H199" s="77">
        <v>3.54</v>
      </c>
      <c r="I199" s="77">
        <v>31</v>
      </c>
      <c r="J199" s="77">
        <v>31</v>
      </c>
      <c r="K199" s="77">
        <v>0</v>
      </c>
      <c r="L199" s="77">
        <v>0</v>
      </c>
      <c r="M199" s="77">
        <v>198.1</v>
      </c>
      <c r="N199" s="77">
        <v>183</v>
      </c>
      <c r="O199" s="77">
        <v>87</v>
      </c>
      <c r="P199" s="77">
        <v>78</v>
      </c>
      <c r="Q199" s="77">
        <v>22</v>
      </c>
      <c r="R199" s="77">
        <v>45</v>
      </c>
      <c r="S199" s="77">
        <v>141</v>
      </c>
      <c r="T199" s="77">
        <v>0.246</v>
      </c>
      <c r="U199" s="77">
        <v>1.1499999999999999</v>
      </c>
      <c r="V199" s="77">
        <v>2</v>
      </c>
      <c r="W199" s="77">
        <v>2</v>
      </c>
      <c r="X199" s="77">
        <v>8</v>
      </c>
      <c r="Y199" s="77">
        <v>0</v>
      </c>
      <c r="Z199" s="77">
        <v>0</v>
      </c>
      <c r="AA199" s="77">
        <v>0</v>
      </c>
      <c r="AB199" s="77">
        <v>11</v>
      </c>
      <c r="AC199" s="77">
        <v>203</v>
      </c>
      <c r="AD199" s="77">
        <v>236</v>
      </c>
      <c r="AE199" s="77">
        <v>1</v>
      </c>
      <c r="AF199" s="77">
        <v>0</v>
      </c>
      <c r="AG199" s="77">
        <v>10</v>
      </c>
      <c r="AH199" s="77">
        <v>5</v>
      </c>
      <c r="AI199" s="77">
        <v>1</v>
      </c>
      <c r="AJ199" s="77">
        <v>817</v>
      </c>
      <c r="AK199" s="77">
        <v>3002</v>
      </c>
      <c r="AL199" s="77">
        <v>0.59099999999999997</v>
      </c>
      <c r="AM199" s="77">
        <v>0.86</v>
      </c>
      <c r="AN199" s="77">
        <v>0.29199999999999998</v>
      </c>
      <c r="AO199" s="77">
        <v>0.38900000000000001</v>
      </c>
      <c r="AP199" s="77">
        <v>0.68200000000000005</v>
      </c>
      <c r="AQ199" s="77">
        <v>6.4</v>
      </c>
      <c r="AR199" s="77">
        <v>2.04</v>
      </c>
      <c r="AS199" s="77">
        <v>8.3000000000000007</v>
      </c>
      <c r="AT199" s="77">
        <v>3.13</v>
      </c>
      <c r="AU199" s="77">
        <v>15.14</v>
      </c>
    </row>
    <row r="200" spans="1:47" x14ac:dyDescent="0.2">
      <c r="A200" s="77">
        <v>12</v>
      </c>
      <c r="B200" s="78" t="s">
        <v>479</v>
      </c>
      <c r="C200" s="77" t="s">
        <v>254</v>
      </c>
      <c r="D200" s="77"/>
      <c r="E200" s="77">
        <v>490063</v>
      </c>
      <c r="F200" s="77">
        <v>8</v>
      </c>
      <c r="G200" s="77">
        <v>8</v>
      </c>
      <c r="H200" s="77">
        <v>3.64</v>
      </c>
      <c r="I200" s="77">
        <v>27</v>
      </c>
      <c r="J200" s="77">
        <v>27</v>
      </c>
      <c r="K200" s="77">
        <v>0</v>
      </c>
      <c r="L200" s="77">
        <v>0</v>
      </c>
      <c r="M200" s="77">
        <v>163.1</v>
      </c>
      <c r="N200" s="77">
        <v>143</v>
      </c>
      <c r="O200" s="77">
        <v>77</v>
      </c>
      <c r="P200" s="77">
        <v>66</v>
      </c>
      <c r="Q200" s="77">
        <v>12</v>
      </c>
      <c r="R200" s="77">
        <v>50</v>
      </c>
      <c r="S200" s="77">
        <v>126</v>
      </c>
      <c r="T200" s="77">
        <v>0.23300000000000001</v>
      </c>
      <c r="U200" s="77">
        <v>1.18</v>
      </c>
      <c r="V200" s="77">
        <v>1</v>
      </c>
      <c r="W200" s="77">
        <v>1</v>
      </c>
      <c r="X200" s="77">
        <v>4</v>
      </c>
      <c r="Y200" s="77">
        <v>2</v>
      </c>
      <c r="Z200" s="77">
        <v>0</v>
      </c>
      <c r="AA200" s="77">
        <v>0</v>
      </c>
      <c r="AB200" s="77">
        <v>10</v>
      </c>
      <c r="AC200" s="77">
        <v>184</v>
      </c>
      <c r="AD200" s="77">
        <v>173</v>
      </c>
      <c r="AE200" s="77">
        <v>3</v>
      </c>
      <c r="AF200" s="77">
        <v>1</v>
      </c>
      <c r="AG200" s="77">
        <v>6</v>
      </c>
      <c r="AH200" s="77">
        <v>3</v>
      </c>
      <c r="AI200" s="77">
        <v>0</v>
      </c>
      <c r="AJ200" s="77">
        <v>680</v>
      </c>
      <c r="AK200" s="77">
        <v>2538</v>
      </c>
      <c r="AL200" s="77">
        <v>0.5</v>
      </c>
      <c r="AM200" s="77">
        <v>1.06</v>
      </c>
      <c r="AN200" s="77">
        <v>0.29399999999999998</v>
      </c>
      <c r="AO200" s="77">
        <v>0.35099999999999998</v>
      </c>
      <c r="AP200" s="77">
        <v>0.64400000000000002</v>
      </c>
      <c r="AQ200" s="77">
        <v>6.94</v>
      </c>
      <c r="AR200" s="77">
        <v>2.76</v>
      </c>
      <c r="AS200" s="77">
        <v>7.88</v>
      </c>
      <c r="AT200" s="77">
        <v>2.52</v>
      </c>
      <c r="AU200" s="77">
        <v>15.54</v>
      </c>
    </row>
    <row r="201" spans="1:47" x14ac:dyDescent="0.2">
      <c r="A201" s="77">
        <v>13</v>
      </c>
      <c r="B201" s="78" t="s">
        <v>805</v>
      </c>
      <c r="C201" s="77" t="s">
        <v>254</v>
      </c>
      <c r="D201" s="77"/>
      <c r="E201" s="77">
        <v>519293</v>
      </c>
      <c r="F201" s="77">
        <v>1</v>
      </c>
      <c r="G201" s="77">
        <v>3</v>
      </c>
      <c r="H201" s="77">
        <v>3.7</v>
      </c>
      <c r="I201" s="77">
        <v>78</v>
      </c>
      <c r="J201" s="77">
        <v>0</v>
      </c>
      <c r="K201" s="77">
        <v>1</v>
      </c>
      <c r="L201" s="77">
        <v>6</v>
      </c>
      <c r="M201" s="77">
        <v>65.2</v>
      </c>
      <c r="N201" s="77">
        <v>62</v>
      </c>
      <c r="O201" s="77">
        <v>31</v>
      </c>
      <c r="P201" s="77">
        <v>27</v>
      </c>
      <c r="Q201" s="77">
        <v>6</v>
      </c>
      <c r="R201" s="77">
        <v>31</v>
      </c>
      <c r="S201" s="77">
        <v>86</v>
      </c>
      <c r="T201" s="77">
        <v>0.248</v>
      </c>
      <c r="U201" s="77">
        <v>1.42</v>
      </c>
      <c r="V201" s="77">
        <v>0</v>
      </c>
      <c r="W201" s="77">
        <v>0</v>
      </c>
      <c r="X201" s="77">
        <v>3</v>
      </c>
      <c r="Y201" s="77">
        <v>6</v>
      </c>
      <c r="Z201" s="77">
        <v>6</v>
      </c>
      <c r="AA201" s="77">
        <v>30</v>
      </c>
      <c r="AB201" s="77">
        <v>7</v>
      </c>
      <c r="AC201" s="77">
        <v>55</v>
      </c>
      <c r="AD201" s="77">
        <v>49</v>
      </c>
      <c r="AE201" s="77">
        <v>7</v>
      </c>
      <c r="AF201" s="77">
        <v>0</v>
      </c>
      <c r="AG201" s="77">
        <v>2</v>
      </c>
      <c r="AH201" s="77">
        <v>2</v>
      </c>
      <c r="AI201" s="77">
        <v>0</v>
      </c>
      <c r="AJ201" s="77">
        <v>286</v>
      </c>
      <c r="AK201" s="77">
        <v>1124</v>
      </c>
      <c r="AL201" s="77">
        <v>0.25</v>
      </c>
      <c r="AM201" s="77">
        <v>1.1200000000000001</v>
      </c>
      <c r="AN201" s="77">
        <v>0.33700000000000002</v>
      </c>
      <c r="AO201" s="77">
        <v>0.4</v>
      </c>
      <c r="AP201" s="77">
        <v>0.73699999999999999</v>
      </c>
      <c r="AQ201" s="77">
        <v>11.79</v>
      </c>
      <c r="AR201" s="77">
        <v>4.25</v>
      </c>
      <c r="AS201" s="77">
        <v>8.5</v>
      </c>
      <c r="AT201" s="77">
        <v>2.77</v>
      </c>
      <c r="AU201" s="77">
        <v>17.12</v>
      </c>
    </row>
    <row r="202" spans="1:47" x14ac:dyDescent="0.2">
      <c r="A202" s="77">
        <v>14</v>
      </c>
      <c r="B202" s="78" t="s">
        <v>568</v>
      </c>
      <c r="C202" s="77" t="s">
        <v>254</v>
      </c>
      <c r="D202" s="77"/>
      <c r="E202" s="77">
        <v>592804</v>
      </c>
      <c r="F202" s="77">
        <v>3</v>
      </c>
      <c r="G202" s="77">
        <v>1</v>
      </c>
      <c r="H202" s="77">
        <v>4.25</v>
      </c>
      <c r="I202" s="77">
        <v>27</v>
      </c>
      <c r="J202" s="77">
        <v>0</v>
      </c>
      <c r="K202" s="77">
        <v>0</v>
      </c>
      <c r="L202" s="77">
        <v>0</v>
      </c>
      <c r="M202" s="77">
        <v>29.2</v>
      </c>
      <c r="N202" s="77">
        <v>24</v>
      </c>
      <c r="O202" s="77">
        <v>14</v>
      </c>
      <c r="P202" s="77">
        <v>14</v>
      </c>
      <c r="Q202" s="77">
        <v>1</v>
      </c>
      <c r="R202" s="77">
        <v>21</v>
      </c>
      <c r="S202" s="77">
        <v>28</v>
      </c>
      <c r="T202" s="77">
        <v>0.222</v>
      </c>
      <c r="U202" s="77">
        <v>1.52</v>
      </c>
      <c r="V202" s="77">
        <v>0</v>
      </c>
      <c r="W202" s="77">
        <v>0</v>
      </c>
      <c r="X202" s="77">
        <v>0</v>
      </c>
      <c r="Y202" s="77">
        <v>0</v>
      </c>
      <c r="Z202" s="77">
        <v>4</v>
      </c>
      <c r="AA202" s="77">
        <v>5</v>
      </c>
      <c r="AB202" s="77">
        <v>1</v>
      </c>
      <c r="AC202" s="77">
        <v>24</v>
      </c>
      <c r="AD202" s="77">
        <v>34</v>
      </c>
      <c r="AE202" s="77">
        <v>4</v>
      </c>
      <c r="AF202" s="77">
        <v>0</v>
      </c>
      <c r="AG202" s="77">
        <v>2</v>
      </c>
      <c r="AH202" s="77">
        <v>1</v>
      </c>
      <c r="AI202" s="77">
        <v>0</v>
      </c>
      <c r="AJ202" s="77">
        <v>131</v>
      </c>
      <c r="AK202" s="77">
        <v>511</v>
      </c>
      <c r="AL202" s="77">
        <v>0.75</v>
      </c>
      <c r="AM202" s="77">
        <v>0.71</v>
      </c>
      <c r="AN202" s="77">
        <v>0.34599999999999997</v>
      </c>
      <c r="AO202" s="77">
        <v>0.32400000000000001</v>
      </c>
      <c r="AP202" s="77">
        <v>0.67</v>
      </c>
      <c r="AQ202" s="77">
        <v>8.49</v>
      </c>
      <c r="AR202" s="77">
        <v>6.37</v>
      </c>
      <c r="AS202" s="77">
        <v>7.28</v>
      </c>
      <c r="AT202" s="77">
        <v>1.33</v>
      </c>
      <c r="AU202" s="77">
        <v>17.22</v>
      </c>
    </row>
    <row r="203" spans="1:47" x14ac:dyDescent="0.2">
      <c r="A203" s="77">
        <v>15</v>
      </c>
      <c r="B203" s="78" t="s">
        <v>510</v>
      </c>
      <c r="C203" s="77" t="s">
        <v>254</v>
      </c>
      <c r="D203" s="77"/>
      <c r="E203" s="77">
        <v>455009</v>
      </c>
      <c r="F203" s="77">
        <v>0</v>
      </c>
      <c r="G203" s="77">
        <v>1</v>
      </c>
      <c r="H203" s="77">
        <v>4.3499999999999996</v>
      </c>
      <c r="I203" s="77">
        <v>11</v>
      </c>
      <c r="J203" s="77">
        <v>0</v>
      </c>
      <c r="K203" s="77">
        <v>0</v>
      </c>
      <c r="L203" s="77">
        <v>2</v>
      </c>
      <c r="M203" s="77">
        <v>10.1</v>
      </c>
      <c r="N203" s="77">
        <v>9</v>
      </c>
      <c r="O203" s="77">
        <v>5</v>
      </c>
      <c r="P203" s="77">
        <v>5</v>
      </c>
      <c r="Q203" s="77">
        <v>1</v>
      </c>
      <c r="R203" s="77">
        <v>2</v>
      </c>
      <c r="S203" s="77">
        <v>12</v>
      </c>
      <c r="T203" s="77">
        <v>0.22500000000000001</v>
      </c>
      <c r="U203" s="77">
        <v>1.06</v>
      </c>
      <c r="V203" s="77">
        <v>0</v>
      </c>
      <c r="W203" s="77">
        <v>0</v>
      </c>
      <c r="X203" s="77">
        <v>0</v>
      </c>
      <c r="Y203" s="77">
        <v>0</v>
      </c>
      <c r="Z203" s="77">
        <v>2</v>
      </c>
      <c r="AA203" s="77">
        <v>2</v>
      </c>
      <c r="AB203" s="77">
        <v>0</v>
      </c>
      <c r="AC203" s="77">
        <v>10</v>
      </c>
      <c r="AD203" s="77">
        <v>9</v>
      </c>
      <c r="AE203" s="77">
        <v>0</v>
      </c>
      <c r="AF203" s="77">
        <v>0</v>
      </c>
      <c r="AG203" s="77">
        <v>0</v>
      </c>
      <c r="AH203" s="77">
        <v>0</v>
      </c>
      <c r="AI203" s="77">
        <v>0</v>
      </c>
      <c r="AJ203" s="77">
        <v>42</v>
      </c>
      <c r="AK203" s="77">
        <v>157</v>
      </c>
      <c r="AL203" s="77">
        <v>0</v>
      </c>
      <c r="AM203" s="77">
        <v>1.1100000000000001</v>
      </c>
      <c r="AN203" s="77">
        <v>0.26200000000000001</v>
      </c>
      <c r="AO203" s="77">
        <v>0.32500000000000001</v>
      </c>
      <c r="AP203" s="77">
        <v>0.58699999999999997</v>
      </c>
      <c r="AQ203" s="77">
        <v>10.45</v>
      </c>
      <c r="AR203" s="77">
        <v>1.74</v>
      </c>
      <c r="AS203" s="77">
        <v>7.84</v>
      </c>
      <c r="AT203" s="77">
        <v>6</v>
      </c>
      <c r="AU203" s="77">
        <v>15.19</v>
      </c>
    </row>
    <row r="204" spans="1:47" x14ac:dyDescent="0.2">
      <c r="A204" s="77">
        <v>16</v>
      </c>
      <c r="B204" s="78" t="s">
        <v>573</v>
      </c>
      <c r="C204" s="77" t="s">
        <v>254</v>
      </c>
      <c r="D204" s="77"/>
      <c r="E204" s="77">
        <v>462136</v>
      </c>
      <c r="F204" s="77">
        <v>7</v>
      </c>
      <c r="G204" s="77">
        <v>6</v>
      </c>
      <c r="H204" s="77">
        <v>4.3600000000000003</v>
      </c>
      <c r="I204" s="77">
        <v>39</v>
      </c>
      <c r="J204" s="77">
        <v>18</v>
      </c>
      <c r="K204" s="77">
        <v>0</v>
      </c>
      <c r="L204" s="77">
        <v>0</v>
      </c>
      <c r="M204" s="77">
        <v>150.19999999999999</v>
      </c>
      <c r="N204" s="77">
        <v>137</v>
      </c>
      <c r="O204" s="77">
        <v>77</v>
      </c>
      <c r="P204" s="77">
        <v>73</v>
      </c>
      <c r="Q204" s="77">
        <v>29</v>
      </c>
      <c r="R204" s="77">
        <v>44</v>
      </c>
      <c r="S204" s="77">
        <v>127</v>
      </c>
      <c r="T204" s="77">
        <v>0.24099999999999999</v>
      </c>
      <c r="U204" s="77">
        <v>1.2</v>
      </c>
      <c r="V204" s="77">
        <v>0</v>
      </c>
      <c r="W204" s="77">
        <v>0</v>
      </c>
      <c r="X204" s="77">
        <v>3</v>
      </c>
      <c r="Y204" s="77">
        <v>0</v>
      </c>
      <c r="Z204" s="77">
        <v>3</v>
      </c>
      <c r="AA204" s="77">
        <v>0</v>
      </c>
      <c r="AB204" s="77">
        <v>4</v>
      </c>
      <c r="AC204" s="77">
        <v>119</v>
      </c>
      <c r="AD204" s="77">
        <v>194</v>
      </c>
      <c r="AE204" s="77">
        <v>2</v>
      </c>
      <c r="AF204" s="77">
        <v>1</v>
      </c>
      <c r="AG204" s="77">
        <v>15</v>
      </c>
      <c r="AH204" s="77">
        <v>7</v>
      </c>
      <c r="AI204" s="77">
        <v>1</v>
      </c>
      <c r="AJ204" s="77">
        <v>624</v>
      </c>
      <c r="AK204" s="77">
        <v>2534</v>
      </c>
      <c r="AL204" s="77">
        <v>0.53800000000000003</v>
      </c>
      <c r="AM204" s="77">
        <v>0.61</v>
      </c>
      <c r="AN204" s="77">
        <v>0.29699999999999999</v>
      </c>
      <c r="AO204" s="77">
        <v>0.45500000000000002</v>
      </c>
      <c r="AP204" s="77">
        <v>0.752</v>
      </c>
      <c r="AQ204" s="77">
        <v>7.59</v>
      </c>
      <c r="AR204" s="77">
        <v>2.63</v>
      </c>
      <c r="AS204" s="77">
        <v>8.18</v>
      </c>
      <c r="AT204" s="77">
        <v>2.89</v>
      </c>
      <c r="AU204" s="77">
        <v>16.82</v>
      </c>
    </row>
    <row r="205" spans="1:47" x14ac:dyDescent="0.2">
      <c r="A205" s="77">
        <v>17</v>
      </c>
      <c r="B205" s="78" t="s">
        <v>575</v>
      </c>
      <c r="C205" s="77" t="s">
        <v>254</v>
      </c>
      <c r="D205" s="77"/>
      <c r="E205" s="77">
        <v>543942</v>
      </c>
      <c r="F205" s="77">
        <v>1</v>
      </c>
      <c r="G205" s="77">
        <v>4</v>
      </c>
      <c r="H205" s="77">
        <v>4.72</v>
      </c>
      <c r="I205" s="77">
        <v>40</v>
      </c>
      <c r="J205" s="77">
        <v>0</v>
      </c>
      <c r="K205" s="77">
        <v>0</v>
      </c>
      <c r="L205" s="77">
        <v>0</v>
      </c>
      <c r="M205" s="77">
        <v>34.1</v>
      </c>
      <c r="N205" s="77">
        <v>42</v>
      </c>
      <c r="O205" s="77">
        <v>18</v>
      </c>
      <c r="P205" s="77">
        <v>18</v>
      </c>
      <c r="Q205" s="77">
        <v>1</v>
      </c>
      <c r="R205" s="77">
        <v>8</v>
      </c>
      <c r="S205" s="77">
        <v>29</v>
      </c>
      <c r="T205" s="77">
        <v>0.307</v>
      </c>
      <c r="U205" s="77">
        <v>1.46</v>
      </c>
      <c r="V205" s="77">
        <v>0</v>
      </c>
      <c r="W205" s="77">
        <v>0</v>
      </c>
      <c r="X205" s="77">
        <v>1</v>
      </c>
      <c r="Y205" s="77">
        <v>0</v>
      </c>
      <c r="Z205" s="77">
        <v>15</v>
      </c>
      <c r="AA205" s="77">
        <v>11</v>
      </c>
      <c r="AB205" s="77">
        <v>5</v>
      </c>
      <c r="AC205" s="77">
        <v>41</v>
      </c>
      <c r="AD205" s="77">
        <v>26</v>
      </c>
      <c r="AE205" s="77">
        <v>0</v>
      </c>
      <c r="AF205" s="77">
        <v>0</v>
      </c>
      <c r="AG205" s="77">
        <v>1</v>
      </c>
      <c r="AH205" s="77">
        <v>1</v>
      </c>
      <c r="AI205" s="77">
        <v>0</v>
      </c>
      <c r="AJ205" s="77">
        <v>147</v>
      </c>
      <c r="AK205" s="77">
        <v>593</v>
      </c>
      <c r="AL205" s="77">
        <v>0.2</v>
      </c>
      <c r="AM205" s="77">
        <v>1.58</v>
      </c>
      <c r="AN205" s="77">
        <v>0.34699999999999998</v>
      </c>
      <c r="AO205" s="77">
        <v>0.40899999999999997</v>
      </c>
      <c r="AP205" s="77">
        <v>0.75600000000000001</v>
      </c>
      <c r="AQ205" s="77">
        <v>7.6</v>
      </c>
      <c r="AR205" s="77">
        <v>2.1</v>
      </c>
      <c r="AS205" s="77">
        <v>11.01</v>
      </c>
      <c r="AT205" s="77">
        <v>3.63</v>
      </c>
      <c r="AU205" s="77">
        <v>17.27</v>
      </c>
    </row>
    <row r="206" spans="1:47" x14ac:dyDescent="0.2">
      <c r="A206" s="77">
        <v>18</v>
      </c>
      <c r="B206" s="78" t="s">
        <v>566</v>
      </c>
      <c r="C206" s="77" t="s">
        <v>254</v>
      </c>
      <c r="D206" s="77"/>
      <c r="E206" s="77">
        <v>519076</v>
      </c>
      <c r="F206" s="77">
        <v>2</v>
      </c>
      <c r="G206" s="77">
        <v>9</v>
      </c>
      <c r="H206" s="77">
        <v>4.93</v>
      </c>
      <c r="I206" s="77">
        <v>14</v>
      </c>
      <c r="J206" s="77">
        <v>12</v>
      </c>
      <c r="K206" s="77">
        <v>0</v>
      </c>
      <c r="L206" s="77">
        <v>0</v>
      </c>
      <c r="M206" s="77">
        <v>69.099999999999994</v>
      </c>
      <c r="N206" s="77">
        <v>82</v>
      </c>
      <c r="O206" s="77">
        <v>42</v>
      </c>
      <c r="P206" s="77">
        <v>38</v>
      </c>
      <c r="Q206" s="77">
        <v>6</v>
      </c>
      <c r="R206" s="77">
        <v>19</v>
      </c>
      <c r="S206" s="77">
        <v>57</v>
      </c>
      <c r="T206" s="77">
        <v>0.29199999999999998</v>
      </c>
      <c r="U206" s="77">
        <v>1.46</v>
      </c>
      <c r="V206" s="77">
        <v>0</v>
      </c>
      <c r="W206" s="77">
        <v>0</v>
      </c>
      <c r="X206" s="77">
        <v>8</v>
      </c>
      <c r="Y206" s="77">
        <v>0</v>
      </c>
      <c r="Z206" s="77">
        <v>1</v>
      </c>
      <c r="AA206" s="77">
        <v>0</v>
      </c>
      <c r="AB206" s="77">
        <v>9</v>
      </c>
      <c r="AC206" s="77">
        <v>84</v>
      </c>
      <c r="AD206" s="77">
        <v>61</v>
      </c>
      <c r="AE206" s="77">
        <v>4</v>
      </c>
      <c r="AF206" s="77">
        <v>0</v>
      </c>
      <c r="AG206" s="77">
        <v>7</v>
      </c>
      <c r="AH206" s="77">
        <v>0</v>
      </c>
      <c r="AI206" s="77">
        <v>0</v>
      </c>
      <c r="AJ206" s="77">
        <v>311</v>
      </c>
      <c r="AK206" s="77">
        <v>1109</v>
      </c>
      <c r="AL206" s="77">
        <v>0.182</v>
      </c>
      <c r="AM206" s="77">
        <v>1.38</v>
      </c>
      <c r="AN206" s="77">
        <v>0.35199999999999998</v>
      </c>
      <c r="AO206" s="77">
        <v>0.441</v>
      </c>
      <c r="AP206" s="77">
        <v>0.79300000000000004</v>
      </c>
      <c r="AQ206" s="77">
        <v>7.4</v>
      </c>
      <c r="AR206" s="77">
        <v>2.4700000000000002</v>
      </c>
      <c r="AS206" s="77">
        <v>10.64</v>
      </c>
      <c r="AT206" s="77">
        <v>3</v>
      </c>
      <c r="AU206" s="77">
        <v>16</v>
      </c>
    </row>
    <row r="207" spans="1:47" x14ac:dyDescent="0.2">
      <c r="A207" s="77">
        <v>19</v>
      </c>
      <c r="B207" s="78" t="s">
        <v>570</v>
      </c>
      <c r="C207" s="77" t="s">
        <v>254</v>
      </c>
      <c r="D207" s="77"/>
      <c r="E207" s="77">
        <v>449104</v>
      </c>
      <c r="F207" s="77">
        <v>2</v>
      </c>
      <c r="G207" s="77">
        <v>1</v>
      </c>
      <c r="H207" s="77">
        <v>7.15</v>
      </c>
      <c r="I207" s="77">
        <v>14</v>
      </c>
      <c r="J207" s="77">
        <v>0</v>
      </c>
      <c r="K207" s="77">
        <v>0</v>
      </c>
      <c r="L207" s="77">
        <v>0</v>
      </c>
      <c r="M207" s="77">
        <v>11.1</v>
      </c>
      <c r="N207" s="77">
        <v>14</v>
      </c>
      <c r="O207" s="77">
        <v>10</v>
      </c>
      <c r="P207" s="77">
        <v>9</v>
      </c>
      <c r="Q207" s="77">
        <v>3</v>
      </c>
      <c r="R207" s="77">
        <v>4</v>
      </c>
      <c r="S207" s="77">
        <v>17</v>
      </c>
      <c r="T207" s="77">
        <v>0.311</v>
      </c>
      <c r="U207" s="77">
        <v>1.59</v>
      </c>
      <c r="V207" s="77">
        <v>0</v>
      </c>
      <c r="W207" s="77">
        <v>0</v>
      </c>
      <c r="X207" s="77">
        <v>0</v>
      </c>
      <c r="Y207" s="77">
        <v>1</v>
      </c>
      <c r="Z207" s="77">
        <v>3</v>
      </c>
      <c r="AA207" s="77">
        <v>2</v>
      </c>
      <c r="AB207" s="77">
        <v>1</v>
      </c>
      <c r="AC207" s="77">
        <v>8</v>
      </c>
      <c r="AD207" s="77">
        <v>7</v>
      </c>
      <c r="AE207" s="77">
        <v>0</v>
      </c>
      <c r="AF207" s="77">
        <v>0</v>
      </c>
      <c r="AG207" s="77">
        <v>2</v>
      </c>
      <c r="AH207" s="77">
        <v>0</v>
      </c>
      <c r="AI207" s="77">
        <v>0</v>
      </c>
      <c r="AJ207" s="77">
        <v>50</v>
      </c>
      <c r="AK207" s="77">
        <v>188</v>
      </c>
      <c r="AL207" s="77">
        <v>0.66700000000000004</v>
      </c>
      <c r="AM207" s="77">
        <v>1.1399999999999999</v>
      </c>
      <c r="AN207" s="77">
        <v>0.36699999999999999</v>
      </c>
      <c r="AO207" s="77">
        <v>0.57799999999999996</v>
      </c>
      <c r="AP207" s="77">
        <v>0.94499999999999995</v>
      </c>
      <c r="AQ207" s="77">
        <v>13.5</v>
      </c>
      <c r="AR207" s="77">
        <v>3.18</v>
      </c>
      <c r="AS207" s="77">
        <v>11.12</v>
      </c>
      <c r="AT207" s="77">
        <v>4.25</v>
      </c>
      <c r="AU207" s="77">
        <v>16.59</v>
      </c>
    </row>
    <row r="208" spans="1:47" x14ac:dyDescent="0.2">
      <c r="A208" s="77">
        <v>20</v>
      </c>
      <c r="B208" s="78" t="s">
        <v>576</v>
      </c>
      <c r="C208" s="77" t="s">
        <v>254</v>
      </c>
      <c r="D208" s="77"/>
      <c r="E208" s="77">
        <v>451628</v>
      </c>
      <c r="F208" s="77">
        <v>0</v>
      </c>
      <c r="G208" s="77">
        <v>1</v>
      </c>
      <c r="H208" s="77">
        <v>7.27</v>
      </c>
      <c r="I208" s="77">
        <v>6</v>
      </c>
      <c r="J208" s="77">
        <v>0</v>
      </c>
      <c r="K208" s="77">
        <v>0</v>
      </c>
      <c r="L208" s="77">
        <v>0</v>
      </c>
      <c r="M208" s="77">
        <v>8.1999999999999993</v>
      </c>
      <c r="N208" s="77">
        <v>11</v>
      </c>
      <c r="O208" s="77">
        <v>7</v>
      </c>
      <c r="P208" s="77">
        <v>7</v>
      </c>
      <c r="Q208" s="77">
        <v>2</v>
      </c>
      <c r="R208" s="77">
        <v>1</v>
      </c>
      <c r="S208" s="77">
        <v>8</v>
      </c>
      <c r="T208" s="77">
        <v>0.29699999999999999</v>
      </c>
      <c r="U208" s="77">
        <v>1.38</v>
      </c>
      <c r="V208" s="77">
        <v>0</v>
      </c>
      <c r="W208" s="77">
        <v>0</v>
      </c>
      <c r="X208" s="77">
        <v>0</v>
      </c>
      <c r="Y208" s="77">
        <v>0</v>
      </c>
      <c r="Z208" s="77">
        <v>4</v>
      </c>
      <c r="AA208" s="77">
        <v>0</v>
      </c>
      <c r="AB208" s="77">
        <v>0</v>
      </c>
      <c r="AC208" s="77">
        <v>11</v>
      </c>
      <c r="AD208" s="77">
        <v>7</v>
      </c>
      <c r="AE208" s="77">
        <v>1</v>
      </c>
      <c r="AF208" s="77">
        <v>0</v>
      </c>
      <c r="AG208" s="77">
        <v>1</v>
      </c>
      <c r="AH208" s="77">
        <v>0</v>
      </c>
      <c r="AI208" s="77">
        <v>0</v>
      </c>
      <c r="AJ208" s="77">
        <v>38</v>
      </c>
      <c r="AK208" s="77">
        <v>157</v>
      </c>
      <c r="AL208" s="77">
        <v>0</v>
      </c>
      <c r="AM208" s="77">
        <v>1.57</v>
      </c>
      <c r="AN208" s="77">
        <v>0.316</v>
      </c>
      <c r="AO208" s="77">
        <v>0.54100000000000004</v>
      </c>
      <c r="AP208" s="77">
        <v>0.85599999999999998</v>
      </c>
      <c r="AQ208" s="77">
        <v>8.31</v>
      </c>
      <c r="AR208" s="77">
        <v>1.04</v>
      </c>
      <c r="AS208" s="77">
        <v>11.42</v>
      </c>
      <c r="AT208" s="77">
        <v>8</v>
      </c>
      <c r="AU208" s="77">
        <v>18.12</v>
      </c>
    </row>
    <row r="209" spans="1:47" x14ac:dyDescent="0.2">
      <c r="A209" s="77">
        <v>21</v>
      </c>
      <c r="B209" s="78" t="s">
        <v>1138</v>
      </c>
      <c r="C209" s="77" t="s">
        <v>254</v>
      </c>
      <c r="D209" s="77"/>
      <c r="E209" s="77">
        <v>623913</v>
      </c>
      <c r="F209" s="77">
        <v>0</v>
      </c>
      <c r="G209" s="77">
        <v>0</v>
      </c>
      <c r="H209" s="77">
        <v>10.9</v>
      </c>
      <c r="I209" s="77">
        <v>14</v>
      </c>
      <c r="J209" s="77">
        <v>0</v>
      </c>
      <c r="K209" s="77">
        <v>0</v>
      </c>
      <c r="L209" s="77">
        <v>0</v>
      </c>
      <c r="M209" s="77">
        <v>17.100000000000001</v>
      </c>
      <c r="N209" s="77">
        <v>30</v>
      </c>
      <c r="O209" s="77">
        <v>23</v>
      </c>
      <c r="P209" s="77">
        <v>21</v>
      </c>
      <c r="Q209" s="77">
        <v>6</v>
      </c>
      <c r="R209" s="77">
        <v>8</v>
      </c>
      <c r="S209" s="77">
        <v>13</v>
      </c>
      <c r="T209" s="77">
        <v>0.36099999999999999</v>
      </c>
      <c r="U209" s="77">
        <v>2.19</v>
      </c>
      <c r="V209" s="77">
        <v>0</v>
      </c>
      <c r="W209" s="77">
        <v>0</v>
      </c>
      <c r="X209" s="77">
        <v>1</v>
      </c>
      <c r="Y209" s="77">
        <v>1</v>
      </c>
      <c r="Z209" s="77">
        <v>10</v>
      </c>
      <c r="AA209" s="77">
        <v>0</v>
      </c>
      <c r="AB209" s="77">
        <v>0</v>
      </c>
      <c r="AC209" s="77">
        <v>18</v>
      </c>
      <c r="AD209" s="77">
        <v>22</v>
      </c>
      <c r="AE209" s="77">
        <v>1</v>
      </c>
      <c r="AF209" s="77">
        <v>0</v>
      </c>
      <c r="AG209" s="77">
        <v>1</v>
      </c>
      <c r="AH209" s="77">
        <v>0</v>
      </c>
      <c r="AI209" s="77">
        <v>0</v>
      </c>
      <c r="AJ209" s="77">
        <v>92</v>
      </c>
      <c r="AK209" s="77">
        <v>357</v>
      </c>
      <c r="AL209" s="77" t="s">
        <v>342</v>
      </c>
      <c r="AM209" s="77">
        <v>0.82</v>
      </c>
      <c r="AN209" s="77">
        <v>0.42399999999999999</v>
      </c>
      <c r="AO209" s="77">
        <v>0.69899999999999995</v>
      </c>
      <c r="AP209" s="77">
        <v>1.123</v>
      </c>
      <c r="AQ209" s="77">
        <v>6.75</v>
      </c>
      <c r="AR209" s="77">
        <v>4.1500000000000004</v>
      </c>
      <c r="AS209" s="77">
        <v>15.58</v>
      </c>
      <c r="AT209" s="77">
        <v>1.63</v>
      </c>
      <c r="AU209" s="77">
        <v>20.6</v>
      </c>
    </row>
    <row r="210" spans="1:47" x14ac:dyDescent="0.2">
      <c r="A210" s="186"/>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row>
    <row r="211" spans="1:47" ht="25.5" x14ac:dyDescent="0.2">
      <c r="A211" s="185" t="s">
        <v>150</v>
      </c>
      <c r="B211" s="185" t="s">
        <v>151</v>
      </c>
      <c r="C211" s="185" t="s">
        <v>245</v>
      </c>
      <c r="D211" s="185"/>
      <c r="E211" s="185" t="s">
        <v>300</v>
      </c>
      <c r="F211" s="185" t="s">
        <v>301</v>
      </c>
      <c r="G211" s="185" t="s">
        <v>302</v>
      </c>
      <c r="H211" s="185" t="s">
        <v>152</v>
      </c>
      <c r="I211" s="185" t="s">
        <v>303</v>
      </c>
      <c r="J211" s="185" t="s">
        <v>304</v>
      </c>
      <c r="K211" s="185" t="s">
        <v>305</v>
      </c>
      <c r="L211" s="185" t="s">
        <v>306</v>
      </c>
      <c r="M211" s="185" t="s">
        <v>307</v>
      </c>
      <c r="N211" s="185" t="s">
        <v>308</v>
      </c>
      <c r="O211" s="185" t="s">
        <v>309</v>
      </c>
      <c r="P211" s="185" t="s">
        <v>310</v>
      </c>
      <c r="Q211" s="185" t="s">
        <v>311</v>
      </c>
      <c r="R211" s="185" t="s">
        <v>312</v>
      </c>
      <c r="S211" s="185" t="s">
        <v>313</v>
      </c>
      <c r="T211" s="185" t="s">
        <v>314</v>
      </c>
      <c r="U211" s="185" t="s">
        <v>315</v>
      </c>
      <c r="V211" s="185" t="s">
        <v>316</v>
      </c>
      <c r="W211" s="185" t="s">
        <v>317</v>
      </c>
      <c r="X211" s="185" t="s">
        <v>318</v>
      </c>
      <c r="Y211" s="185" t="s">
        <v>319</v>
      </c>
      <c r="Z211" s="185" t="s">
        <v>320</v>
      </c>
      <c r="AA211" s="185" t="s">
        <v>321</v>
      </c>
      <c r="AB211" s="185" t="s">
        <v>322</v>
      </c>
      <c r="AC211" s="185" t="s">
        <v>323</v>
      </c>
      <c r="AD211" s="185" t="s">
        <v>324</v>
      </c>
      <c r="AE211" s="185" t="s">
        <v>325</v>
      </c>
      <c r="AF211" s="185" t="s">
        <v>326</v>
      </c>
      <c r="AG211" s="185" t="s">
        <v>327</v>
      </c>
      <c r="AH211" s="185" t="s">
        <v>328</v>
      </c>
      <c r="AI211" s="185" t="s">
        <v>329</v>
      </c>
      <c r="AJ211" s="185" t="s">
        <v>330</v>
      </c>
      <c r="AK211" s="185" t="s">
        <v>331</v>
      </c>
      <c r="AL211" s="185" t="s">
        <v>332</v>
      </c>
      <c r="AM211" s="185" t="s">
        <v>333</v>
      </c>
      <c r="AN211" s="185" t="s">
        <v>334</v>
      </c>
      <c r="AO211" s="185" t="s">
        <v>1097</v>
      </c>
      <c r="AP211" s="185" t="s">
        <v>336</v>
      </c>
      <c r="AQ211" s="185" t="s">
        <v>337</v>
      </c>
      <c r="AR211" s="185" t="s">
        <v>338</v>
      </c>
      <c r="AS211" s="185" t="s">
        <v>339</v>
      </c>
      <c r="AT211" s="185" t="s">
        <v>340</v>
      </c>
      <c r="AU211" s="185" t="s">
        <v>341</v>
      </c>
    </row>
    <row r="212" spans="1:47" x14ac:dyDescent="0.2">
      <c r="A212" s="77">
        <v>1</v>
      </c>
      <c r="B212" s="78" t="s">
        <v>592</v>
      </c>
      <c r="C212" s="77" t="s">
        <v>255</v>
      </c>
      <c r="D212" s="77"/>
      <c r="E212" s="77">
        <v>572831</v>
      </c>
      <c r="F212" s="77">
        <v>1</v>
      </c>
      <c r="G212" s="77">
        <v>0</v>
      </c>
      <c r="H212" s="77">
        <v>1.32</v>
      </c>
      <c r="I212" s="77">
        <v>47</v>
      </c>
      <c r="J212" s="77">
        <v>0</v>
      </c>
      <c r="K212" s="77">
        <v>0</v>
      </c>
      <c r="L212" s="77">
        <v>1</v>
      </c>
      <c r="M212" s="77">
        <v>27.1</v>
      </c>
      <c r="N212" s="77">
        <v>19</v>
      </c>
      <c r="O212" s="77">
        <v>6</v>
      </c>
      <c r="P212" s="77">
        <v>4</v>
      </c>
      <c r="Q212" s="77">
        <v>2</v>
      </c>
      <c r="R212" s="77">
        <v>6</v>
      </c>
      <c r="S212" s="77">
        <v>28</v>
      </c>
      <c r="T212" s="77">
        <v>0.19600000000000001</v>
      </c>
      <c r="U212" s="77">
        <v>0.91</v>
      </c>
      <c r="V212" s="77">
        <v>0</v>
      </c>
      <c r="W212" s="77">
        <v>0</v>
      </c>
      <c r="X212" s="77">
        <v>0</v>
      </c>
      <c r="Y212" s="77">
        <v>0</v>
      </c>
      <c r="Z212" s="77">
        <v>5</v>
      </c>
      <c r="AA212" s="77">
        <v>5</v>
      </c>
      <c r="AB212" s="77">
        <v>3</v>
      </c>
      <c r="AC212" s="77">
        <v>28</v>
      </c>
      <c r="AD212" s="77">
        <v>23</v>
      </c>
      <c r="AE212" s="77">
        <v>2</v>
      </c>
      <c r="AF212" s="77">
        <v>0</v>
      </c>
      <c r="AG212" s="77">
        <v>1</v>
      </c>
      <c r="AH212" s="77">
        <v>0</v>
      </c>
      <c r="AI212" s="77">
        <v>0</v>
      </c>
      <c r="AJ212" s="77">
        <v>104</v>
      </c>
      <c r="AK212" s="77">
        <v>409</v>
      </c>
      <c r="AL212" s="77">
        <v>1</v>
      </c>
      <c r="AM212" s="77">
        <v>1.22</v>
      </c>
      <c r="AN212" s="77">
        <v>0.24</v>
      </c>
      <c r="AO212" s="77">
        <v>0.29899999999999999</v>
      </c>
      <c r="AP212" s="77">
        <v>0.53900000000000003</v>
      </c>
      <c r="AQ212" s="77">
        <v>9.2200000000000006</v>
      </c>
      <c r="AR212" s="77">
        <v>1.98</v>
      </c>
      <c r="AS212" s="77">
        <v>6.26</v>
      </c>
      <c r="AT212" s="77">
        <v>4.67</v>
      </c>
      <c r="AU212" s="77">
        <v>14.96</v>
      </c>
    </row>
    <row r="213" spans="1:47" x14ac:dyDescent="0.2">
      <c r="A213" s="77">
        <v>2</v>
      </c>
      <c r="B213" s="78" t="s">
        <v>1139</v>
      </c>
      <c r="C213" s="77" t="s">
        <v>255</v>
      </c>
      <c r="D213" s="77"/>
      <c r="E213" s="77">
        <v>234194</v>
      </c>
      <c r="F213" s="77">
        <v>1</v>
      </c>
      <c r="G213" s="77">
        <v>1</v>
      </c>
      <c r="H213" s="77">
        <v>1.45</v>
      </c>
      <c r="I213" s="77">
        <v>27</v>
      </c>
      <c r="J213" s="77">
        <v>0</v>
      </c>
      <c r="K213" s="77">
        <v>0</v>
      </c>
      <c r="L213" s="77">
        <v>0</v>
      </c>
      <c r="M213" s="77">
        <v>31</v>
      </c>
      <c r="N213" s="77">
        <v>23</v>
      </c>
      <c r="O213" s="77">
        <v>6</v>
      </c>
      <c r="P213" s="77">
        <v>5</v>
      </c>
      <c r="Q213" s="77">
        <v>2</v>
      </c>
      <c r="R213" s="77">
        <v>5</v>
      </c>
      <c r="S213" s="77">
        <v>28</v>
      </c>
      <c r="T213" s="77">
        <v>0.20399999999999999</v>
      </c>
      <c r="U213" s="77">
        <v>0.9</v>
      </c>
      <c r="V213" s="77">
        <v>0</v>
      </c>
      <c r="W213" s="77">
        <v>0</v>
      </c>
      <c r="X213" s="77">
        <v>0</v>
      </c>
      <c r="Y213" s="77">
        <v>0</v>
      </c>
      <c r="Z213" s="77">
        <v>4</v>
      </c>
      <c r="AA213" s="77">
        <v>2</v>
      </c>
      <c r="AB213" s="77">
        <v>2</v>
      </c>
      <c r="AC213" s="77">
        <v>26</v>
      </c>
      <c r="AD213" s="77">
        <v>37</v>
      </c>
      <c r="AE213" s="77">
        <v>0</v>
      </c>
      <c r="AF213" s="77">
        <v>0</v>
      </c>
      <c r="AG213" s="77">
        <v>1</v>
      </c>
      <c r="AH213" s="77">
        <v>1</v>
      </c>
      <c r="AI213" s="77">
        <v>0</v>
      </c>
      <c r="AJ213" s="77">
        <v>119</v>
      </c>
      <c r="AK213" s="77">
        <v>467</v>
      </c>
      <c r="AL213" s="77">
        <v>0.5</v>
      </c>
      <c r="AM213" s="77">
        <v>0.7</v>
      </c>
      <c r="AN213" s="77">
        <v>0.23699999999999999</v>
      </c>
      <c r="AO213" s="77">
        <v>0.31</v>
      </c>
      <c r="AP213" s="77">
        <v>0.54700000000000004</v>
      </c>
      <c r="AQ213" s="77">
        <v>8.1300000000000008</v>
      </c>
      <c r="AR213" s="77">
        <v>1.45</v>
      </c>
      <c r="AS213" s="77">
        <v>6.68</v>
      </c>
      <c r="AT213" s="77">
        <v>5.6</v>
      </c>
      <c r="AU213" s="77">
        <v>15.06</v>
      </c>
    </row>
    <row r="214" spans="1:47" x14ac:dyDescent="0.2">
      <c r="A214" s="77">
        <v>3</v>
      </c>
      <c r="B214" s="78" t="s">
        <v>594</v>
      </c>
      <c r="C214" s="77" t="s">
        <v>255</v>
      </c>
      <c r="D214" s="77"/>
      <c r="E214" s="77">
        <v>544727</v>
      </c>
      <c r="F214" s="77">
        <v>2</v>
      </c>
      <c r="G214" s="77">
        <v>5</v>
      </c>
      <c r="H214" s="77">
        <v>2.21</v>
      </c>
      <c r="I214" s="77">
        <v>76</v>
      </c>
      <c r="J214" s="77">
        <v>0</v>
      </c>
      <c r="K214" s="77">
        <v>5</v>
      </c>
      <c r="L214" s="77">
        <v>10</v>
      </c>
      <c r="M214" s="77">
        <v>77.099999999999994</v>
      </c>
      <c r="N214" s="77">
        <v>59</v>
      </c>
      <c r="O214" s="77">
        <v>26</v>
      </c>
      <c r="P214" s="77">
        <v>19</v>
      </c>
      <c r="Q214" s="77">
        <v>3</v>
      </c>
      <c r="R214" s="77">
        <v>32</v>
      </c>
      <c r="S214" s="77">
        <v>73</v>
      </c>
      <c r="T214" s="77">
        <v>0.20899999999999999</v>
      </c>
      <c r="U214" s="77">
        <v>1.18</v>
      </c>
      <c r="V214" s="77">
        <v>0</v>
      </c>
      <c r="W214" s="77">
        <v>0</v>
      </c>
      <c r="X214" s="77">
        <v>2</v>
      </c>
      <c r="Y214" s="77">
        <v>5</v>
      </c>
      <c r="Z214" s="77">
        <v>16</v>
      </c>
      <c r="AA214" s="77">
        <v>23</v>
      </c>
      <c r="AB214" s="77">
        <v>7</v>
      </c>
      <c r="AC214" s="77">
        <v>103</v>
      </c>
      <c r="AD214" s="77">
        <v>53</v>
      </c>
      <c r="AE214" s="77">
        <v>9</v>
      </c>
      <c r="AF214" s="77">
        <v>0</v>
      </c>
      <c r="AG214" s="77">
        <v>7</v>
      </c>
      <c r="AH214" s="77">
        <v>0</v>
      </c>
      <c r="AI214" s="77">
        <v>0</v>
      </c>
      <c r="AJ214" s="77">
        <v>322</v>
      </c>
      <c r="AK214" s="77">
        <v>1221</v>
      </c>
      <c r="AL214" s="77">
        <v>0.28599999999999998</v>
      </c>
      <c r="AM214" s="77">
        <v>1.94</v>
      </c>
      <c r="AN214" s="77">
        <v>0.29199999999999998</v>
      </c>
      <c r="AO214" s="77">
        <v>0.29399999999999998</v>
      </c>
      <c r="AP214" s="77">
        <v>0.58699999999999997</v>
      </c>
      <c r="AQ214" s="77">
        <v>8.5</v>
      </c>
      <c r="AR214" s="77">
        <v>3.72</v>
      </c>
      <c r="AS214" s="77">
        <v>6.87</v>
      </c>
      <c r="AT214" s="77">
        <v>2.2799999999999998</v>
      </c>
      <c r="AU214" s="77">
        <v>15.79</v>
      </c>
    </row>
    <row r="215" spans="1:47" x14ac:dyDescent="0.2">
      <c r="A215" s="77">
        <v>4</v>
      </c>
      <c r="B215" s="78" t="s">
        <v>587</v>
      </c>
      <c r="C215" s="77" t="s">
        <v>255</v>
      </c>
      <c r="D215" s="77"/>
      <c r="E215" s="77">
        <v>502195</v>
      </c>
      <c r="F215" s="77">
        <v>2</v>
      </c>
      <c r="G215" s="77">
        <v>3</v>
      </c>
      <c r="H215" s="77">
        <v>2.6</v>
      </c>
      <c r="I215" s="77">
        <v>41</v>
      </c>
      <c r="J215" s="77">
        <v>0</v>
      </c>
      <c r="K215" s="77">
        <v>0</v>
      </c>
      <c r="L215" s="77">
        <v>0</v>
      </c>
      <c r="M215" s="77">
        <v>34.200000000000003</v>
      </c>
      <c r="N215" s="77">
        <v>26</v>
      </c>
      <c r="O215" s="77">
        <v>12</v>
      </c>
      <c r="P215" s="77">
        <v>10</v>
      </c>
      <c r="Q215" s="77">
        <v>2</v>
      </c>
      <c r="R215" s="77">
        <v>19</v>
      </c>
      <c r="S215" s="77">
        <v>32</v>
      </c>
      <c r="T215" s="77">
        <v>0.20599999999999999</v>
      </c>
      <c r="U215" s="77">
        <v>1.3</v>
      </c>
      <c r="V215" s="77">
        <v>0</v>
      </c>
      <c r="W215" s="77">
        <v>0</v>
      </c>
      <c r="X215" s="77">
        <v>1</v>
      </c>
      <c r="Y215" s="77">
        <v>0</v>
      </c>
      <c r="Z215" s="77">
        <v>9</v>
      </c>
      <c r="AA215" s="77">
        <v>12</v>
      </c>
      <c r="AB215" s="77">
        <v>4</v>
      </c>
      <c r="AC215" s="77">
        <v>35</v>
      </c>
      <c r="AD215" s="77">
        <v>35</v>
      </c>
      <c r="AE215" s="77">
        <v>1</v>
      </c>
      <c r="AF215" s="77">
        <v>0</v>
      </c>
      <c r="AG215" s="77">
        <v>4</v>
      </c>
      <c r="AH215" s="77">
        <v>1</v>
      </c>
      <c r="AI215" s="77">
        <v>1</v>
      </c>
      <c r="AJ215" s="77">
        <v>148</v>
      </c>
      <c r="AK215" s="77">
        <v>561</v>
      </c>
      <c r="AL215" s="77">
        <v>0.4</v>
      </c>
      <c r="AM215" s="77">
        <v>1</v>
      </c>
      <c r="AN215" s="77">
        <v>0.315</v>
      </c>
      <c r="AO215" s="77">
        <v>0.30199999999999999</v>
      </c>
      <c r="AP215" s="77">
        <v>0.61699999999999999</v>
      </c>
      <c r="AQ215" s="77">
        <v>8.31</v>
      </c>
      <c r="AR215" s="77">
        <v>4.93</v>
      </c>
      <c r="AS215" s="77">
        <v>6.75</v>
      </c>
      <c r="AT215" s="77">
        <v>1.68</v>
      </c>
      <c r="AU215" s="77">
        <v>16.18</v>
      </c>
    </row>
    <row r="216" spans="1:47" x14ac:dyDescent="0.2">
      <c r="A216" s="77">
        <v>5</v>
      </c>
      <c r="B216" s="78" t="s">
        <v>1140</v>
      </c>
      <c r="C216" s="77" t="s">
        <v>255</v>
      </c>
      <c r="D216" s="77"/>
      <c r="E216" s="77">
        <v>445968</v>
      </c>
      <c r="F216" s="77">
        <v>1</v>
      </c>
      <c r="G216" s="77">
        <v>1</v>
      </c>
      <c r="H216" s="77">
        <v>2.63</v>
      </c>
      <c r="I216" s="77">
        <v>30</v>
      </c>
      <c r="J216" s="77">
        <v>0</v>
      </c>
      <c r="K216" s="77">
        <v>1</v>
      </c>
      <c r="L216" s="77">
        <v>2</v>
      </c>
      <c r="M216" s="77">
        <v>27.1</v>
      </c>
      <c r="N216" s="77">
        <v>24</v>
      </c>
      <c r="O216" s="77">
        <v>8</v>
      </c>
      <c r="P216" s="77">
        <v>8</v>
      </c>
      <c r="Q216" s="77">
        <v>2</v>
      </c>
      <c r="R216" s="77">
        <v>6</v>
      </c>
      <c r="S216" s="77">
        <v>27</v>
      </c>
      <c r="T216" s="77">
        <v>0.22900000000000001</v>
      </c>
      <c r="U216" s="77">
        <v>1.1000000000000001</v>
      </c>
      <c r="V216" s="77">
        <v>0</v>
      </c>
      <c r="W216" s="77">
        <v>0</v>
      </c>
      <c r="X216" s="77">
        <v>4</v>
      </c>
      <c r="Y216" s="77">
        <v>1</v>
      </c>
      <c r="Z216" s="77">
        <v>10</v>
      </c>
      <c r="AA216" s="77">
        <v>2</v>
      </c>
      <c r="AB216" s="77">
        <v>1</v>
      </c>
      <c r="AC216" s="77">
        <v>34</v>
      </c>
      <c r="AD216" s="77">
        <v>20</v>
      </c>
      <c r="AE216" s="77">
        <v>0</v>
      </c>
      <c r="AF216" s="77">
        <v>0</v>
      </c>
      <c r="AG216" s="77">
        <v>2</v>
      </c>
      <c r="AH216" s="77">
        <v>0</v>
      </c>
      <c r="AI216" s="77">
        <v>0</v>
      </c>
      <c r="AJ216" s="77">
        <v>115</v>
      </c>
      <c r="AK216" s="77">
        <v>475</v>
      </c>
      <c r="AL216" s="77">
        <v>0.5</v>
      </c>
      <c r="AM216" s="77">
        <v>1.7</v>
      </c>
      <c r="AN216" s="77">
        <v>0.29599999999999999</v>
      </c>
      <c r="AO216" s="77">
        <v>0.33300000000000002</v>
      </c>
      <c r="AP216" s="77">
        <v>0.629</v>
      </c>
      <c r="AQ216" s="77">
        <v>8.89</v>
      </c>
      <c r="AR216" s="77">
        <v>1.98</v>
      </c>
      <c r="AS216" s="77">
        <v>7.9</v>
      </c>
      <c r="AT216" s="77">
        <v>4.5</v>
      </c>
      <c r="AU216" s="77">
        <v>17.38</v>
      </c>
    </row>
    <row r="217" spans="1:47" x14ac:dyDescent="0.2">
      <c r="A217" s="77">
        <v>6</v>
      </c>
      <c r="B217" s="78" t="s">
        <v>1141</v>
      </c>
      <c r="C217" s="77" t="s">
        <v>255</v>
      </c>
      <c r="D217" s="77"/>
      <c r="E217" s="77">
        <v>594798</v>
      </c>
      <c r="F217" s="77">
        <v>9</v>
      </c>
      <c r="G217" s="77">
        <v>6</v>
      </c>
      <c r="H217" s="77">
        <v>2.69</v>
      </c>
      <c r="I217" s="77">
        <v>22</v>
      </c>
      <c r="J217" s="77">
        <v>22</v>
      </c>
      <c r="K217" s="77">
        <v>0</v>
      </c>
      <c r="L217" s="77">
        <v>0</v>
      </c>
      <c r="M217" s="77">
        <v>140.1</v>
      </c>
      <c r="N217" s="77">
        <v>117</v>
      </c>
      <c r="O217" s="77">
        <v>44</v>
      </c>
      <c r="P217" s="77">
        <v>42</v>
      </c>
      <c r="Q217" s="77">
        <v>7</v>
      </c>
      <c r="R217" s="77">
        <v>43</v>
      </c>
      <c r="S217" s="77">
        <v>144</v>
      </c>
      <c r="T217" s="77">
        <v>0.22800000000000001</v>
      </c>
      <c r="U217" s="77">
        <v>1.1399999999999999</v>
      </c>
      <c r="V217" s="77">
        <v>0</v>
      </c>
      <c r="W217" s="77">
        <v>0</v>
      </c>
      <c r="X217" s="77">
        <v>1</v>
      </c>
      <c r="Y217" s="77">
        <v>2</v>
      </c>
      <c r="Z217" s="77">
        <v>0</v>
      </c>
      <c r="AA217" s="77">
        <v>0</v>
      </c>
      <c r="AB217" s="77">
        <v>13</v>
      </c>
      <c r="AC217" s="77">
        <v>136</v>
      </c>
      <c r="AD217" s="77">
        <v>124</v>
      </c>
      <c r="AE217" s="77">
        <v>1</v>
      </c>
      <c r="AF217" s="77">
        <v>0</v>
      </c>
      <c r="AG217" s="77">
        <v>8</v>
      </c>
      <c r="AH217" s="77">
        <v>4</v>
      </c>
      <c r="AI217" s="77">
        <v>0</v>
      </c>
      <c r="AJ217" s="77">
        <v>565</v>
      </c>
      <c r="AK217" s="77">
        <v>2236</v>
      </c>
      <c r="AL217" s="77">
        <v>0.6</v>
      </c>
      <c r="AM217" s="77">
        <v>1.1000000000000001</v>
      </c>
      <c r="AN217" s="77">
        <v>0.28799999999999998</v>
      </c>
      <c r="AO217" s="77">
        <v>0.32600000000000001</v>
      </c>
      <c r="AP217" s="77">
        <v>0.61299999999999999</v>
      </c>
      <c r="AQ217" s="77">
        <v>9.24</v>
      </c>
      <c r="AR217" s="77">
        <v>2.76</v>
      </c>
      <c r="AS217" s="77">
        <v>7.5</v>
      </c>
      <c r="AT217" s="77">
        <v>3.35</v>
      </c>
      <c r="AU217" s="77">
        <v>15.93</v>
      </c>
    </row>
    <row r="218" spans="1:47" x14ac:dyDescent="0.2">
      <c r="A218" s="77">
        <v>7</v>
      </c>
      <c r="B218" s="78" t="s">
        <v>1142</v>
      </c>
      <c r="C218" s="77" t="s">
        <v>255</v>
      </c>
      <c r="D218" s="77"/>
      <c r="E218" s="77">
        <v>592340</v>
      </c>
      <c r="F218" s="77">
        <v>0</v>
      </c>
      <c r="G218" s="77">
        <v>0</v>
      </c>
      <c r="H218" s="77">
        <v>2.7</v>
      </c>
      <c r="I218" s="77">
        <v>6</v>
      </c>
      <c r="J218" s="77">
        <v>0</v>
      </c>
      <c r="K218" s="77">
        <v>0</v>
      </c>
      <c r="L218" s="77">
        <v>0</v>
      </c>
      <c r="M218" s="77">
        <v>6.2</v>
      </c>
      <c r="N218" s="77">
        <v>3</v>
      </c>
      <c r="O218" s="77">
        <v>2</v>
      </c>
      <c r="P218" s="77">
        <v>2</v>
      </c>
      <c r="Q218" s="77">
        <v>0</v>
      </c>
      <c r="R218" s="77">
        <v>4</v>
      </c>
      <c r="S218" s="77">
        <v>6</v>
      </c>
      <c r="T218" s="77">
        <v>0.13600000000000001</v>
      </c>
      <c r="U218" s="77">
        <v>1.05</v>
      </c>
      <c r="V218" s="77">
        <v>0</v>
      </c>
      <c r="W218" s="77">
        <v>0</v>
      </c>
      <c r="X218" s="77">
        <v>0</v>
      </c>
      <c r="Y218" s="77">
        <v>1</v>
      </c>
      <c r="Z218" s="77">
        <v>5</v>
      </c>
      <c r="AA218" s="77">
        <v>0</v>
      </c>
      <c r="AB218" s="77">
        <v>1</v>
      </c>
      <c r="AC218" s="77">
        <v>5</v>
      </c>
      <c r="AD218" s="77">
        <v>8</v>
      </c>
      <c r="AE218" s="77">
        <v>1</v>
      </c>
      <c r="AF218" s="77">
        <v>0</v>
      </c>
      <c r="AG218" s="77">
        <v>0</v>
      </c>
      <c r="AH218" s="77">
        <v>0</v>
      </c>
      <c r="AI218" s="77">
        <v>0</v>
      </c>
      <c r="AJ218" s="77">
        <v>26</v>
      </c>
      <c r="AK218" s="77">
        <v>96</v>
      </c>
      <c r="AL218" s="77" t="s">
        <v>342</v>
      </c>
      <c r="AM218" s="77">
        <v>0.63</v>
      </c>
      <c r="AN218" s="77">
        <v>0.26900000000000002</v>
      </c>
      <c r="AO218" s="77">
        <v>0.13600000000000001</v>
      </c>
      <c r="AP218" s="77">
        <v>0.40600000000000003</v>
      </c>
      <c r="AQ218" s="77">
        <v>8.1</v>
      </c>
      <c r="AR218" s="77">
        <v>5.4</v>
      </c>
      <c r="AS218" s="77">
        <v>4.05</v>
      </c>
      <c r="AT218" s="77">
        <v>1.5</v>
      </c>
      <c r="AU218" s="77">
        <v>14.4</v>
      </c>
    </row>
    <row r="219" spans="1:47" x14ac:dyDescent="0.2">
      <c r="A219" s="77">
        <v>8</v>
      </c>
      <c r="B219" s="78" t="s">
        <v>586</v>
      </c>
      <c r="C219" s="77" t="s">
        <v>255</v>
      </c>
      <c r="D219" s="77"/>
      <c r="E219" s="77">
        <v>448614</v>
      </c>
      <c r="F219" s="77">
        <v>8</v>
      </c>
      <c r="G219" s="77">
        <v>6</v>
      </c>
      <c r="H219" s="77">
        <v>3.06</v>
      </c>
      <c r="I219" s="77">
        <v>73</v>
      </c>
      <c r="J219" s="77">
        <v>1</v>
      </c>
      <c r="K219" s="77">
        <v>2</v>
      </c>
      <c r="L219" s="77">
        <v>5</v>
      </c>
      <c r="M219" s="77">
        <v>97</v>
      </c>
      <c r="N219" s="77">
        <v>89</v>
      </c>
      <c r="O219" s="77">
        <v>35</v>
      </c>
      <c r="P219" s="77">
        <v>33</v>
      </c>
      <c r="Q219" s="77">
        <v>11</v>
      </c>
      <c r="R219" s="77">
        <v>38</v>
      </c>
      <c r="S219" s="77">
        <v>96</v>
      </c>
      <c r="T219" s="77">
        <v>0.246</v>
      </c>
      <c r="U219" s="77">
        <v>1.31</v>
      </c>
      <c r="V219" s="77">
        <v>0</v>
      </c>
      <c r="W219" s="77">
        <v>0</v>
      </c>
      <c r="X219" s="77">
        <v>2</v>
      </c>
      <c r="Y219" s="77">
        <v>4</v>
      </c>
      <c r="Z219" s="77">
        <v>20</v>
      </c>
      <c r="AA219" s="77">
        <v>12</v>
      </c>
      <c r="AB219" s="77">
        <v>13</v>
      </c>
      <c r="AC219" s="77">
        <v>93</v>
      </c>
      <c r="AD219" s="77">
        <v>87</v>
      </c>
      <c r="AE219" s="77">
        <v>6</v>
      </c>
      <c r="AF219" s="77">
        <v>0</v>
      </c>
      <c r="AG219" s="77">
        <v>5</v>
      </c>
      <c r="AH219" s="77">
        <v>0</v>
      </c>
      <c r="AI219" s="77">
        <v>0</v>
      </c>
      <c r="AJ219" s="77">
        <v>405</v>
      </c>
      <c r="AK219" s="77">
        <v>1576</v>
      </c>
      <c r="AL219" s="77">
        <v>0.57099999999999995</v>
      </c>
      <c r="AM219" s="77">
        <v>1.07</v>
      </c>
      <c r="AN219" s="77">
        <v>0.32</v>
      </c>
      <c r="AO219" s="77">
        <v>0.39500000000000002</v>
      </c>
      <c r="AP219" s="77">
        <v>0.71499999999999997</v>
      </c>
      <c r="AQ219" s="77">
        <v>8.91</v>
      </c>
      <c r="AR219" s="77">
        <v>3.53</v>
      </c>
      <c r="AS219" s="77">
        <v>8.26</v>
      </c>
      <c r="AT219" s="77">
        <v>2.5299999999999998</v>
      </c>
      <c r="AU219" s="77">
        <v>16.25</v>
      </c>
    </row>
    <row r="220" spans="1:47" x14ac:dyDescent="0.2">
      <c r="A220" s="77">
        <v>9</v>
      </c>
      <c r="B220" s="78" t="s">
        <v>616</v>
      </c>
      <c r="C220" s="77" t="s">
        <v>255</v>
      </c>
      <c r="D220" s="77"/>
      <c r="E220" s="77">
        <v>150035</v>
      </c>
      <c r="F220" s="77">
        <v>0</v>
      </c>
      <c r="G220" s="77">
        <v>3</v>
      </c>
      <c r="H220" s="77">
        <v>3.18</v>
      </c>
      <c r="I220" s="77">
        <v>19</v>
      </c>
      <c r="J220" s="77">
        <v>0</v>
      </c>
      <c r="K220" s="77">
        <v>3</v>
      </c>
      <c r="L220" s="77">
        <v>4</v>
      </c>
      <c r="M220" s="77">
        <v>17</v>
      </c>
      <c r="N220" s="77">
        <v>18</v>
      </c>
      <c r="O220" s="77">
        <v>6</v>
      </c>
      <c r="P220" s="77">
        <v>6</v>
      </c>
      <c r="Q220" s="77">
        <v>2</v>
      </c>
      <c r="R220" s="77">
        <v>6</v>
      </c>
      <c r="S220" s="77">
        <v>10</v>
      </c>
      <c r="T220" s="77">
        <v>0.28100000000000003</v>
      </c>
      <c r="U220" s="77">
        <v>1.41</v>
      </c>
      <c r="V220" s="77">
        <v>0</v>
      </c>
      <c r="W220" s="77">
        <v>0</v>
      </c>
      <c r="X220" s="77">
        <v>0</v>
      </c>
      <c r="Y220" s="77">
        <v>1</v>
      </c>
      <c r="Z220" s="77">
        <v>10</v>
      </c>
      <c r="AA220" s="77">
        <v>3</v>
      </c>
      <c r="AB220" s="77">
        <v>2</v>
      </c>
      <c r="AC220" s="77">
        <v>17</v>
      </c>
      <c r="AD220" s="77">
        <v>20</v>
      </c>
      <c r="AE220" s="77">
        <v>0</v>
      </c>
      <c r="AF220" s="77">
        <v>0</v>
      </c>
      <c r="AG220" s="77">
        <v>0</v>
      </c>
      <c r="AH220" s="77">
        <v>1</v>
      </c>
      <c r="AI220" s="77">
        <v>0</v>
      </c>
      <c r="AJ220" s="77">
        <v>71</v>
      </c>
      <c r="AK220" s="77">
        <v>275</v>
      </c>
      <c r="AL220" s="77">
        <v>0</v>
      </c>
      <c r="AM220" s="77">
        <v>0.85</v>
      </c>
      <c r="AN220" s="77">
        <v>0.33800000000000002</v>
      </c>
      <c r="AO220" s="77">
        <v>0.45300000000000001</v>
      </c>
      <c r="AP220" s="77">
        <v>0.79100000000000004</v>
      </c>
      <c r="AQ220" s="77">
        <v>5.29</v>
      </c>
      <c r="AR220" s="77">
        <v>3.18</v>
      </c>
      <c r="AS220" s="77">
        <v>9.5299999999999994</v>
      </c>
      <c r="AT220" s="77">
        <v>1.67</v>
      </c>
      <c r="AU220" s="77">
        <v>16.18</v>
      </c>
    </row>
    <row r="221" spans="1:47" x14ac:dyDescent="0.2">
      <c r="A221" s="77">
        <v>10</v>
      </c>
      <c r="B221" s="78" t="s">
        <v>591</v>
      </c>
      <c r="C221" s="77" t="s">
        <v>255</v>
      </c>
      <c r="D221" s="77"/>
      <c r="E221" s="77">
        <v>477003</v>
      </c>
      <c r="F221" s="77">
        <v>9</v>
      </c>
      <c r="G221" s="77">
        <v>11</v>
      </c>
      <c r="H221" s="77">
        <v>3.4</v>
      </c>
      <c r="I221" s="77">
        <v>30</v>
      </c>
      <c r="J221" s="77">
        <v>30</v>
      </c>
      <c r="K221" s="77">
        <v>0</v>
      </c>
      <c r="L221" s="77">
        <v>0</v>
      </c>
      <c r="M221" s="77">
        <v>187.2</v>
      </c>
      <c r="N221" s="77">
        <v>193</v>
      </c>
      <c r="O221" s="77">
        <v>80</v>
      </c>
      <c r="P221" s="77">
        <v>71</v>
      </c>
      <c r="Q221" s="77">
        <v>17</v>
      </c>
      <c r="R221" s="77">
        <v>45</v>
      </c>
      <c r="S221" s="77">
        <v>138</v>
      </c>
      <c r="T221" s="77">
        <v>0.26800000000000002</v>
      </c>
      <c r="U221" s="77">
        <v>1.27</v>
      </c>
      <c r="V221" s="77">
        <v>0</v>
      </c>
      <c r="W221" s="77">
        <v>0</v>
      </c>
      <c r="X221" s="77">
        <v>7</v>
      </c>
      <c r="Y221" s="77">
        <v>0</v>
      </c>
      <c r="Z221" s="77">
        <v>0</v>
      </c>
      <c r="AA221" s="77">
        <v>0</v>
      </c>
      <c r="AB221" s="77">
        <v>19</v>
      </c>
      <c r="AC221" s="77">
        <v>218</v>
      </c>
      <c r="AD221" s="77">
        <v>185</v>
      </c>
      <c r="AE221" s="77">
        <v>3</v>
      </c>
      <c r="AF221" s="77">
        <v>0</v>
      </c>
      <c r="AG221" s="77">
        <v>9</v>
      </c>
      <c r="AH221" s="77">
        <v>6</v>
      </c>
      <c r="AI221" s="77">
        <v>1</v>
      </c>
      <c r="AJ221" s="77">
        <v>786</v>
      </c>
      <c r="AK221" s="77">
        <v>2792</v>
      </c>
      <c r="AL221" s="77">
        <v>0.45</v>
      </c>
      <c r="AM221" s="77">
        <v>1.18</v>
      </c>
      <c r="AN221" s="77">
        <v>0.316</v>
      </c>
      <c r="AO221" s="77">
        <v>0.40600000000000003</v>
      </c>
      <c r="AP221" s="77">
        <v>0.72199999999999998</v>
      </c>
      <c r="AQ221" s="77">
        <v>6.62</v>
      </c>
      <c r="AR221" s="77">
        <v>2.16</v>
      </c>
      <c r="AS221" s="77">
        <v>9.26</v>
      </c>
      <c r="AT221" s="77">
        <v>3.07</v>
      </c>
      <c r="AU221" s="77">
        <v>14.88</v>
      </c>
    </row>
    <row r="222" spans="1:47" x14ac:dyDescent="0.2">
      <c r="A222" s="77">
        <v>11</v>
      </c>
      <c r="B222" s="78" t="s">
        <v>585</v>
      </c>
      <c r="C222" s="77" t="s">
        <v>255</v>
      </c>
      <c r="D222" s="77"/>
      <c r="E222" s="77">
        <v>554430</v>
      </c>
      <c r="F222" s="77">
        <v>11</v>
      </c>
      <c r="G222" s="77">
        <v>11</v>
      </c>
      <c r="H222" s="77">
        <v>3.54</v>
      </c>
      <c r="I222" s="77">
        <v>32</v>
      </c>
      <c r="J222" s="77">
        <v>32</v>
      </c>
      <c r="K222" s="77">
        <v>0</v>
      </c>
      <c r="L222" s="77">
        <v>0</v>
      </c>
      <c r="M222" s="77">
        <v>185.1</v>
      </c>
      <c r="N222" s="77">
        <v>167</v>
      </c>
      <c r="O222" s="77">
        <v>84</v>
      </c>
      <c r="P222" s="77">
        <v>73</v>
      </c>
      <c r="Q222" s="77">
        <v>14</v>
      </c>
      <c r="R222" s="77">
        <v>79</v>
      </c>
      <c r="S222" s="77">
        <v>187</v>
      </c>
      <c r="T222" s="77">
        <v>0.24</v>
      </c>
      <c r="U222" s="77">
        <v>1.33</v>
      </c>
      <c r="V222" s="77">
        <v>1</v>
      </c>
      <c r="W222" s="77">
        <v>1</v>
      </c>
      <c r="X222" s="77">
        <v>11</v>
      </c>
      <c r="Y222" s="77">
        <v>3</v>
      </c>
      <c r="Z222" s="77">
        <v>0</v>
      </c>
      <c r="AA222" s="77">
        <v>0</v>
      </c>
      <c r="AB222" s="77">
        <v>20</v>
      </c>
      <c r="AC222" s="77">
        <v>216</v>
      </c>
      <c r="AD222" s="77">
        <v>134</v>
      </c>
      <c r="AE222" s="77">
        <v>9</v>
      </c>
      <c r="AF222" s="77">
        <v>0</v>
      </c>
      <c r="AG222" s="77">
        <v>7</v>
      </c>
      <c r="AH222" s="77">
        <v>3</v>
      </c>
      <c r="AI222" s="77">
        <v>1</v>
      </c>
      <c r="AJ222" s="77">
        <v>794</v>
      </c>
      <c r="AK222" s="77">
        <v>3308</v>
      </c>
      <c r="AL222" s="77">
        <v>0.5</v>
      </c>
      <c r="AM222" s="77">
        <v>1.61</v>
      </c>
      <c r="AN222" s="77">
        <v>0.32600000000000001</v>
      </c>
      <c r="AO222" s="77">
        <v>0.35199999999999998</v>
      </c>
      <c r="AP222" s="77">
        <v>0.67800000000000005</v>
      </c>
      <c r="AQ222" s="77">
        <v>9.08</v>
      </c>
      <c r="AR222" s="77">
        <v>3.84</v>
      </c>
      <c r="AS222" s="77">
        <v>8.11</v>
      </c>
      <c r="AT222" s="77">
        <v>2.37</v>
      </c>
      <c r="AU222" s="77">
        <v>17.850000000000001</v>
      </c>
    </row>
    <row r="223" spans="1:47" x14ac:dyDescent="0.2">
      <c r="A223" s="77">
        <v>12</v>
      </c>
      <c r="B223" s="78" t="s">
        <v>583</v>
      </c>
      <c r="C223" s="77" t="s">
        <v>255</v>
      </c>
      <c r="D223" s="77"/>
      <c r="E223" s="77">
        <v>516769</v>
      </c>
      <c r="F223" s="77">
        <v>6</v>
      </c>
      <c r="G223" s="77">
        <v>6</v>
      </c>
      <c r="H223" s="77">
        <v>3.65</v>
      </c>
      <c r="I223" s="77">
        <v>63</v>
      </c>
      <c r="J223" s="77">
        <v>7</v>
      </c>
      <c r="K223" s="77">
        <v>28</v>
      </c>
      <c r="L223" s="77">
        <v>31</v>
      </c>
      <c r="M223" s="77">
        <v>93.2</v>
      </c>
      <c r="N223" s="77">
        <v>98</v>
      </c>
      <c r="O223" s="77">
        <v>41</v>
      </c>
      <c r="P223" s="77">
        <v>38</v>
      </c>
      <c r="Q223" s="77">
        <v>9</v>
      </c>
      <c r="R223" s="77">
        <v>41</v>
      </c>
      <c r="S223" s="77">
        <v>98</v>
      </c>
      <c r="T223" s="77">
        <v>0.26500000000000001</v>
      </c>
      <c r="U223" s="77">
        <v>1.48</v>
      </c>
      <c r="V223" s="77">
        <v>0</v>
      </c>
      <c r="W223" s="77">
        <v>0</v>
      </c>
      <c r="X223" s="77">
        <v>4</v>
      </c>
      <c r="Y223" s="77">
        <v>8</v>
      </c>
      <c r="Z223" s="77">
        <v>49</v>
      </c>
      <c r="AA223" s="77">
        <v>2</v>
      </c>
      <c r="AB223" s="77">
        <v>10</v>
      </c>
      <c r="AC223" s="77">
        <v>102</v>
      </c>
      <c r="AD223" s="77">
        <v>74</v>
      </c>
      <c r="AE223" s="77">
        <v>5</v>
      </c>
      <c r="AF223" s="77">
        <v>0</v>
      </c>
      <c r="AG223" s="77">
        <v>8</v>
      </c>
      <c r="AH223" s="77">
        <v>0</v>
      </c>
      <c r="AI223" s="77">
        <v>0</v>
      </c>
      <c r="AJ223" s="77">
        <v>417</v>
      </c>
      <c r="AK223" s="77">
        <v>1550</v>
      </c>
      <c r="AL223" s="77">
        <v>0.5</v>
      </c>
      <c r="AM223" s="77">
        <v>1.38</v>
      </c>
      <c r="AN223" s="77">
        <v>0.34499999999999997</v>
      </c>
      <c r="AO223" s="77">
        <v>0.378</v>
      </c>
      <c r="AP223" s="77">
        <v>0.72299999999999998</v>
      </c>
      <c r="AQ223" s="77">
        <v>9.42</v>
      </c>
      <c r="AR223" s="77">
        <v>3.94</v>
      </c>
      <c r="AS223" s="77">
        <v>9.42</v>
      </c>
      <c r="AT223" s="77">
        <v>2.39</v>
      </c>
      <c r="AU223" s="77">
        <v>16.55</v>
      </c>
    </row>
    <row r="224" spans="1:47" x14ac:dyDescent="0.2">
      <c r="A224" s="77">
        <v>13</v>
      </c>
      <c r="B224" s="78" t="s">
        <v>597</v>
      </c>
      <c r="C224" s="77" t="s">
        <v>255</v>
      </c>
      <c r="D224" s="77"/>
      <c r="E224" s="77">
        <v>493137</v>
      </c>
      <c r="F224" s="77">
        <v>3</v>
      </c>
      <c r="G224" s="77">
        <v>3</v>
      </c>
      <c r="H224" s="77">
        <v>3.89</v>
      </c>
      <c r="I224" s="77">
        <v>34</v>
      </c>
      <c r="J224" s="77">
        <v>9</v>
      </c>
      <c r="K224" s="77">
        <v>1</v>
      </c>
      <c r="L224" s="77">
        <v>2</v>
      </c>
      <c r="M224" s="77">
        <v>83.1</v>
      </c>
      <c r="N224" s="77">
        <v>62</v>
      </c>
      <c r="O224" s="77">
        <v>38</v>
      </c>
      <c r="P224" s="77">
        <v>36</v>
      </c>
      <c r="Q224" s="77">
        <v>6</v>
      </c>
      <c r="R224" s="77">
        <v>50</v>
      </c>
      <c r="S224" s="77">
        <v>78</v>
      </c>
      <c r="T224" s="77">
        <v>0.20899999999999999</v>
      </c>
      <c r="U224" s="77">
        <v>1.34</v>
      </c>
      <c r="V224" s="77">
        <v>0</v>
      </c>
      <c r="W224" s="77">
        <v>0</v>
      </c>
      <c r="X224" s="77">
        <v>6</v>
      </c>
      <c r="Y224" s="77">
        <v>5</v>
      </c>
      <c r="Z224" s="77">
        <v>5</v>
      </c>
      <c r="AA224" s="77">
        <v>3</v>
      </c>
      <c r="AB224" s="77">
        <v>7</v>
      </c>
      <c r="AC224" s="77">
        <v>77</v>
      </c>
      <c r="AD224" s="77">
        <v>86</v>
      </c>
      <c r="AE224" s="77">
        <v>6</v>
      </c>
      <c r="AF224" s="77">
        <v>0</v>
      </c>
      <c r="AG224" s="77">
        <v>12</v>
      </c>
      <c r="AH224" s="77">
        <v>2</v>
      </c>
      <c r="AI224" s="77">
        <v>2</v>
      </c>
      <c r="AJ224" s="77">
        <v>359</v>
      </c>
      <c r="AK224" s="77">
        <v>1446</v>
      </c>
      <c r="AL224" s="77">
        <v>0.5</v>
      </c>
      <c r="AM224" s="77">
        <v>0.9</v>
      </c>
      <c r="AN224" s="77">
        <v>0.33200000000000002</v>
      </c>
      <c r="AO224" s="77">
        <v>0.36</v>
      </c>
      <c r="AP224" s="77">
        <v>0.69299999999999995</v>
      </c>
      <c r="AQ224" s="77">
        <v>8.42</v>
      </c>
      <c r="AR224" s="77">
        <v>5.4</v>
      </c>
      <c r="AS224" s="77">
        <v>6.7</v>
      </c>
      <c r="AT224" s="77">
        <v>1.56</v>
      </c>
      <c r="AU224" s="77">
        <v>17.350000000000001</v>
      </c>
    </row>
    <row r="225" spans="1:47" x14ac:dyDescent="0.2">
      <c r="A225" s="77">
        <v>14</v>
      </c>
      <c r="B225" s="78" t="s">
        <v>589</v>
      </c>
      <c r="C225" s="77" t="s">
        <v>255</v>
      </c>
      <c r="D225" s="77"/>
      <c r="E225" s="77">
        <v>518716</v>
      </c>
      <c r="F225" s="77">
        <v>7</v>
      </c>
      <c r="G225" s="77">
        <v>8</v>
      </c>
      <c r="H225" s="77">
        <v>4</v>
      </c>
      <c r="I225" s="77">
        <v>22</v>
      </c>
      <c r="J225" s="77">
        <v>22</v>
      </c>
      <c r="K225" s="77">
        <v>0</v>
      </c>
      <c r="L225" s="77">
        <v>0</v>
      </c>
      <c r="M225" s="77">
        <v>137.1</v>
      </c>
      <c r="N225" s="77">
        <v>128</v>
      </c>
      <c r="O225" s="77">
        <v>61</v>
      </c>
      <c r="P225" s="77">
        <v>61</v>
      </c>
      <c r="Q225" s="77">
        <v>18</v>
      </c>
      <c r="R225" s="77">
        <v>43</v>
      </c>
      <c r="S225" s="77">
        <v>94</v>
      </c>
      <c r="T225" s="77">
        <v>0.25</v>
      </c>
      <c r="U225" s="77">
        <v>1.25</v>
      </c>
      <c r="V225" s="77">
        <v>0</v>
      </c>
      <c r="W225" s="77">
        <v>0</v>
      </c>
      <c r="X225" s="77">
        <v>5</v>
      </c>
      <c r="Y225" s="77">
        <v>0</v>
      </c>
      <c r="Z225" s="77">
        <v>0</v>
      </c>
      <c r="AA225" s="77">
        <v>0</v>
      </c>
      <c r="AB225" s="77">
        <v>12</v>
      </c>
      <c r="AC225" s="77">
        <v>146</v>
      </c>
      <c r="AD225" s="77">
        <v>154</v>
      </c>
      <c r="AE225" s="77">
        <v>3</v>
      </c>
      <c r="AF225" s="77">
        <v>1</v>
      </c>
      <c r="AG225" s="77">
        <v>7</v>
      </c>
      <c r="AH225" s="77">
        <v>3</v>
      </c>
      <c r="AI225" s="77">
        <v>0</v>
      </c>
      <c r="AJ225" s="77">
        <v>570</v>
      </c>
      <c r="AK225" s="77">
        <v>2120</v>
      </c>
      <c r="AL225" s="77">
        <v>0.46700000000000003</v>
      </c>
      <c r="AM225" s="77">
        <v>0.95</v>
      </c>
      <c r="AN225" s="77">
        <v>0.313</v>
      </c>
      <c r="AO225" s="77">
        <v>0.40200000000000002</v>
      </c>
      <c r="AP225" s="77">
        <v>0.71499999999999997</v>
      </c>
      <c r="AQ225" s="77">
        <v>6.16</v>
      </c>
      <c r="AR225" s="77">
        <v>2.82</v>
      </c>
      <c r="AS225" s="77">
        <v>8.39</v>
      </c>
      <c r="AT225" s="77">
        <v>2.19</v>
      </c>
      <c r="AU225" s="77">
        <v>15.44</v>
      </c>
    </row>
    <row r="226" spans="1:47" x14ac:dyDescent="0.2">
      <c r="A226" s="77">
        <v>15</v>
      </c>
      <c r="B226" s="78" t="s">
        <v>1143</v>
      </c>
      <c r="C226" s="77" t="s">
        <v>255</v>
      </c>
      <c r="D226" s="77"/>
      <c r="E226" s="77">
        <v>606160</v>
      </c>
      <c r="F226" s="77">
        <v>1</v>
      </c>
      <c r="G226" s="77">
        <v>3</v>
      </c>
      <c r="H226" s="77">
        <v>4.0599999999999996</v>
      </c>
      <c r="I226" s="77">
        <v>10</v>
      </c>
      <c r="J226" s="77">
        <v>8</v>
      </c>
      <c r="K226" s="77">
        <v>0</v>
      </c>
      <c r="L226" s="77">
        <v>0</v>
      </c>
      <c r="M226" s="77">
        <v>44.1</v>
      </c>
      <c r="N226" s="77">
        <v>44</v>
      </c>
      <c r="O226" s="77">
        <v>21</v>
      </c>
      <c r="P226" s="77">
        <v>20</v>
      </c>
      <c r="Q226" s="77">
        <v>8</v>
      </c>
      <c r="R226" s="77">
        <v>23</v>
      </c>
      <c r="S226" s="77">
        <v>42</v>
      </c>
      <c r="T226" s="77">
        <v>0.25700000000000001</v>
      </c>
      <c r="U226" s="77">
        <v>1.51</v>
      </c>
      <c r="V226" s="77">
        <v>0</v>
      </c>
      <c r="W226" s="77">
        <v>0</v>
      </c>
      <c r="X226" s="77">
        <v>0</v>
      </c>
      <c r="Y226" s="77">
        <v>0</v>
      </c>
      <c r="Z226" s="77">
        <v>1</v>
      </c>
      <c r="AA226" s="77">
        <v>0</v>
      </c>
      <c r="AB226" s="77">
        <v>6</v>
      </c>
      <c r="AC226" s="77">
        <v>37</v>
      </c>
      <c r="AD226" s="77">
        <v>48</v>
      </c>
      <c r="AE226" s="77">
        <v>0</v>
      </c>
      <c r="AF226" s="77">
        <v>0</v>
      </c>
      <c r="AG226" s="77">
        <v>5</v>
      </c>
      <c r="AH226" s="77">
        <v>1</v>
      </c>
      <c r="AI226" s="77">
        <v>0</v>
      </c>
      <c r="AJ226" s="77">
        <v>194</v>
      </c>
      <c r="AK226" s="77">
        <v>837</v>
      </c>
      <c r="AL226" s="77">
        <v>0.25</v>
      </c>
      <c r="AM226" s="77">
        <v>0.77</v>
      </c>
      <c r="AN226" s="77">
        <v>0.34499999999999997</v>
      </c>
      <c r="AO226" s="77">
        <v>0.48</v>
      </c>
      <c r="AP226" s="77">
        <v>0.82499999999999996</v>
      </c>
      <c r="AQ226" s="77">
        <v>8.5299999999999994</v>
      </c>
      <c r="AR226" s="77">
        <v>4.67</v>
      </c>
      <c r="AS226" s="77">
        <v>8.93</v>
      </c>
      <c r="AT226" s="77">
        <v>1.83</v>
      </c>
      <c r="AU226" s="77">
        <v>18.88</v>
      </c>
    </row>
    <row r="227" spans="1:47" x14ac:dyDescent="0.2">
      <c r="A227" s="77">
        <v>16</v>
      </c>
      <c r="B227" s="78" t="s">
        <v>864</v>
      </c>
      <c r="C227" s="77" t="s">
        <v>255</v>
      </c>
      <c r="D227" s="77"/>
      <c r="E227" s="77">
        <v>112526</v>
      </c>
      <c r="F227" s="77">
        <v>15</v>
      </c>
      <c r="G227" s="77">
        <v>13</v>
      </c>
      <c r="H227" s="77">
        <v>4.09</v>
      </c>
      <c r="I227" s="77">
        <v>31</v>
      </c>
      <c r="J227" s="77">
        <v>31</v>
      </c>
      <c r="K227" s="77">
        <v>0</v>
      </c>
      <c r="L227" s="77">
        <v>0</v>
      </c>
      <c r="M227" s="77">
        <v>202.1</v>
      </c>
      <c r="N227" s="77">
        <v>218</v>
      </c>
      <c r="O227" s="77">
        <v>97</v>
      </c>
      <c r="P227" s="77">
        <v>92</v>
      </c>
      <c r="Q227" s="77">
        <v>22</v>
      </c>
      <c r="R227" s="77">
        <v>30</v>
      </c>
      <c r="S227" s="77">
        <v>151</v>
      </c>
      <c r="T227" s="77">
        <v>0.27300000000000002</v>
      </c>
      <c r="U227" s="77">
        <v>1.23</v>
      </c>
      <c r="V227" s="77">
        <v>0</v>
      </c>
      <c r="W227" s="77">
        <v>0</v>
      </c>
      <c r="X227" s="77">
        <v>5</v>
      </c>
      <c r="Y227" s="77">
        <v>3</v>
      </c>
      <c r="Z227" s="77">
        <v>0</v>
      </c>
      <c r="AA227" s="77">
        <v>0</v>
      </c>
      <c r="AB227" s="77">
        <v>14</v>
      </c>
      <c r="AC227" s="77">
        <v>198</v>
      </c>
      <c r="AD227" s="77">
        <v>246</v>
      </c>
      <c r="AE227" s="77">
        <v>2</v>
      </c>
      <c r="AF227" s="77">
        <v>0</v>
      </c>
      <c r="AG227" s="77">
        <v>3</v>
      </c>
      <c r="AH227" s="77">
        <v>2</v>
      </c>
      <c r="AI227" s="77">
        <v>0</v>
      </c>
      <c r="AJ227" s="77">
        <v>846</v>
      </c>
      <c r="AK227" s="77">
        <v>3011</v>
      </c>
      <c r="AL227" s="77">
        <v>0.53600000000000003</v>
      </c>
      <c r="AM227" s="77">
        <v>0.8</v>
      </c>
      <c r="AN227" s="77">
        <v>0.30199999999999999</v>
      </c>
      <c r="AO227" s="77">
        <v>0.41399999999999998</v>
      </c>
      <c r="AP227" s="77">
        <v>0.71599999999999997</v>
      </c>
      <c r="AQ227" s="77">
        <v>6.72</v>
      </c>
      <c r="AR227" s="77">
        <v>1.33</v>
      </c>
      <c r="AS227" s="77">
        <v>9.6999999999999993</v>
      </c>
      <c r="AT227" s="77">
        <v>5.03</v>
      </c>
      <c r="AU227" s="77">
        <v>14.88</v>
      </c>
    </row>
    <row r="228" spans="1:47" x14ac:dyDescent="0.2">
      <c r="A228" s="77">
        <v>17</v>
      </c>
      <c r="B228" s="78" t="s">
        <v>593</v>
      </c>
      <c r="C228" s="77" t="s">
        <v>255</v>
      </c>
      <c r="D228" s="77"/>
      <c r="E228" s="77">
        <v>542674</v>
      </c>
      <c r="F228" s="77">
        <v>0</v>
      </c>
      <c r="G228" s="77">
        <v>0</v>
      </c>
      <c r="H228" s="77">
        <v>4.75</v>
      </c>
      <c r="I228" s="77">
        <v>25</v>
      </c>
      <c r="J228" s="77">
        <v>0</v>
      </c>
      <c r="K228" s="77">
        <v>0</v>
      </c>
      <c r="L228" s="77">
        <v>1</v>
      </c>
      <c r="M228" s="77">
        <v>30.1</v>
      </c>
      <c r="N228" s="77">
        <v>30</v>
      </c>
      <c r="O228" s="77">
        <v>16</v>
      </c>
      <c r="P228" s="77">
        <v>16</v>
      </c>
      <c r="Q228" s="77">
        <v>7</v>
      </c>
      <c r="R228" s="77">
        <v>14</v>
      </c>
      <c r="S228" s="77">
        <v>31</v>
      </c>
      <c r="T228" s="77">
        <v>0.25600000000000001</v>
      </c>
      <c r="U228" s="77">
        <v>1.45</v>
      </c>
      <c r="V228" s="77">
        <v>0</v>
      </c>
      <c r="W228" s="77">
        <v>0</v>
      </c>
      <c r="X228" s="77">
        <v>1</v>
      </c>
      <c r="Y228" s="77">
        <v>1</v>
      </c>
      <c r="Z228" s="77">
        <v>9</v>
      </c>
      <c r="AA228" s="77">
        <v>1</v>
      </c>
      <c r="AB228" s="77">
        <v>2</v>
      </c>
      <c r="AC228" s="77">
        <v>25</v>
      </c>
      <c r="AD228" s="77">
        <v>32</v>
      </c>
      <c r="AE228" s="77">
        <v>1</v>
      </c>
      <c r="AF228" s="77">
        <v>0</v>
      </c>
      <c r="AG228" s="77">
        <v>1</v>
      </c>
      <c r="AH228" s="77">
        <v>0</v>
      </c>
      <c r="AI228" s="77">
        <v>0</v>
      </c>
      <c r="AJ228" s="77">
        <v>133</v>
      </c>
      <c r="AK228" s="77">
        <v>506</v>
      </c>
      <c r="AL228" s="77" t="s">
        <v>342</v>
      </c>
      <c r="AM228" s="77">
        <v>0.78</v>
      </c>
      <c r="AN228" s="77">
        <v>0.34100000000000003</v>
      </c>
      <c r="AO228" s="77">
        <v>0.496</v>
      </c>
      <c r="AP228" s="77">
        <v>0.83699999999999997</v>
      </c>
      <c r="AQ228" s="77">
        <v>9.1999999999999993</v>
      </c>
      <c r="AR228" s="77">
        <v>4.1500000000000004</v>
      </c>
      <c r="AS228" s="77">
        <v>8.9</v>
      </c>
      <c r="AT228" s="77">
        <v>2.21</v>
      </c>
      <c r="AU228" s="77">
        <v>16.68</v>
      </c>
    </row>
    <row r="229" spans="1:47" x14ac:dyDescent="0.2">
      <c r="A229" s="77">
        <v>18</v>
      </c>
      <c r="B229" s="78" t="s">
        <v>781</v>
      </c>
      <c r="C229" s="77" t="s">
        <v>255</v>
      </c>
      <c r="D229" s="77"/>
      <c r="E229" s="77">
        <v>407878</v>
      </c>
      <c r="F229" s="77">
        <v>1</v>
      </c>
      <c r="G229" s="77">
        <v>1</v>
      </c>
      <c r="H229" s="77">
        <v>5.66</v>
      </c>
      <c r="I229" s="77">
        <v>21</v>
      </c>
      <c r="J229" s="77">
        <v>0</v>
      </c>
      <c r="K229" s="77">
        <v>2</v>
      </c>
      <c r="L229" s="77">
        <v>4</v>
      </c>
      <c r="M229" s="77">
        <v>20.2</v>
      </c>
      <c r="N229" s="77">
        <v>24</v>
      </c>
      <c r="O229" s="77">
        <v>16</v>
      </c>
      <c r="P229" s="77">
        <v>13</v>
      </c>
      <c r="Q229" s="77">
        <v>4</v>
      </c>
      <c r="R229" s="77">
        <v>10</v>
      </c>
      <c r="S229" s="77">
        <v>23</v>
      </c>
      <c r="T229" s="77">
        <v>0.28199999999999997</v>
      </c>
      <c r="U229" s="77">
        <v>1.65</v>
      </c>
      <c r="V229" s="77">
        <v>0</v>
      </c>
      <c r="W229" s="77">
        <v>0</v>
      </c>
      <c r="X229" s="77">
        <v>0</v>
      </c>
      <c r="Y229" s="77">
        <v>3</v>
      </c>
      <c r="Z229" s="77">
        <v>13</v>
      </c>
      <c r="AA229" s="77">
        <v>0</v>
      </c>
      <c r="AB229" s="77">
        <v>1</v>
      </c>
      <c r="AC229" s="77">
        <v>11</v>
      </c>
      <c r="AD229" s="77">
        <v>27</v>
      </c>
      <c r="AE229" s="77">
        <v>1</v>
      </c>
      <c r="AF229" s="77">
        <v>0</v>
      </c>
      <c r="AG229" s="77">
        <v>5</v>
      </c>
      <c r="AH229" s="77">
        <v>0</v>
      </c>
      <c r="AI229" s="77">
        <v>0</v>
      </c>
      <c r="AJ229" s="77">
        <v>95</v>
      </c>
      <c r="AK229" s="77">
        <v>374</v>
      </c>
      <c r="AL229" s="77">
        <v>0.5</v>
      </c>
      <c r="AM229" s="77">
        <v>0.41</v>
      </c>
      <c r="AN229" s="77">
        <v>0.35799999999999998</v>
      </c>
      <c r="AO229" s="77">
        <v>0.49399999999999999</v>
      </c>
      <c r="AP229" s="77">
        <v>0.85199999999999998</v>
      </c>
      <c r="AQ229" s="77">
        <v>10.02</v>
      </c>
      <c r="AR229" s="77">
        <v>4.3499999999999996</v>
      </c>
      <c r="AS229" s="77">
        <v>10.45</v>
      </c>
      <c r="AT229" s="77">
        <v>2.2999999999999998</v>
      </c>
      <c r="AU229" s="77">
        <v>18.100000000000001</v>
      </c>
    </row>
    <row r="230" spans="1:47" x14ac:dyDescent="0.2">
      <c r="A230" s="77">
        <v>19</v>
      </c>
      <c r="B230" s="78" t="s">
        <v>590</v>
      </c>
      <c r="C230" s="77" t="s">
        <v>255</v>
      </c>
      <c r="D230" s="77"/>
      <c r="E230" s="77">
        <v>446488</v>
      </c>
      <c r="F230" s="77">
        <v>1</v>
      </c>
      <c r="G230" s="77">
        <v>2</v>
      </c>
      <c r="H230" s="77">
        <v>5.93</v>
      </c>
      <c r="I230" s="77">
        <v>32</v>
      </c>
      <c r="J230" s="77">
        <v>0</v>
      </c>
      <c r="K230" s="77">
        <v>0</v>
      </c>
      <c r="L230" s="77">
        <v>2</v>
      </c>
      <c r="M230" s="77">
        <v>13.2</v>
      </c>
      <c r="N230" s="77">
        <v>15</v>
      </c>
      <c r="O230" s="77">
        <v>9</v>
      </c>
      <c r="P230" s="77">
        <v>9</v>
      </c>
      <c r="Q230" s="77">
        <v>1</v>
      </c>
      <c r="R230" s="77">
        <v>12</v>
      </c>
      <c r="S230" s="77">
        <v>13</v>
      </c>
      <c r="T230" s="77">
        <v>0.28799999999999998</v>
      </c>
      <c r="U230" s="77">
        <v>1.98</v>
      </c>
      <c r="V230" s="77">
        <v>0</v>
      </c>
      <c r="W230" s="77">
        <v>0</v>
      </c>
      <c r="X230" s="77">
        <v>1</v>
      </c>
      <c r="Y230" s="77">
        <v>1</v>
      </c>
      <c r="Z230" s="77">
        <v>2</v>
      </c>
      <c r="AA230" s="77">
        <v>7</v>
      </c>
      <c r="AB230" s="77">
        <v>2</v>
      </c>
      <c r="AC230" s="77">
        <v>21</v>
      </c>
      <c r="AD230" s="77">
        <v>4</v>
      </c>
      <c r="AE230" s="77">
        <v>5</v>
      </c>
      <c r="AF230" s="77">
        <v>0</v>
      </c>
      <c r="AG230" s="77">
        <v>0</v>
      </c>
      <c r="AH230" s="77">
        <v>1</v>
      </c>
      <c r="AI230" s="77">
        <v>0</v>
      </c>
      <c r="AJ230" s="77">
        <v>66</v>
      </c>
      <c r="AK230" s="77">
        <v>272</v>
      </c>
      <c r="AL230" s="77">
        <v>0.33300000000000002</v>
      </c>
      <c r="AM230" s="77">
        <v>5.25</v>
      </c>
      <c r="AN230" s="77">
        <v>0.43099999999999999</v>
      </c>
      <c r="AO230" s="77">
        <v>0.40400000000000003</v>
      </c>
      <c r="AP230" s="77">
        <v>0.83499999999999996</v>
      </c>
      <c r="AQ230" s="77">
        <v>8.56</v>
      </c>
      <c r="AR230" s="77">
        <v>7.9</v>
      </c>
      <c r="AS230" s="77">
        <v>9.8800000000000008</v>
      </c>
      <c r="AT230" s="77">
        <v>1.08</v>
      </c>
      <c r="AU230" s="77">
        <v>19.899999999999999</v>
      </c>
    </row>
    <row r="231" spans="1:47" x14ac:dyDescent="0.2">
      <c r="A231" s="77">
        <v>20</v>
      </c>
      <c r="B231" s="78" t="s">
        <v>582</v>
      </c>
      <c r="C231" s="77" t="s">
        <v>255</v>
      </c>
      <c r="D231" s="77"/>
      <c r="E231" s="77">
        <v>458730</v>
      </c>
      <c r="F231" s="77">
        <v>0</v>
      </c>
      <c r="G231" s="77">
        <v>0</v>
      </c>
      <c r="H231" s="77">
        <v>9</v>
      </c>
      <c r="I231" s="77">
        <v>1</v>
      </c>
      <c r="J231" s="77">
        <v>0</v>
      </c>
      <c r="K231" s="77">
        <v>0</v>
      </c>
      <c r="L231" s="77">
        <v>1</v>
      </c>
      <c r="M231" s="77">
        <v>1</v>
      </c>
      <c r="N231" s="77">
        <v>2</v>
      </c>
      <c r="O231" s="77">
        <v>1</v>
      </c>
      <c r="P231" s="77">
        <v>1</v>
      </c>
      <c r="Q231" s="77">
        <v>0</v>
      </c>
      <c r="R231" s="77">
        <v>1</v>
      </c>
      <c r="S231" s="77">
        <v>1</v>
      </c>
      <c r="T231" s="77">
        <v>0.4</v>
      </c>
      <c r="U231" s="77">
        <v>3</v>
      </c>
      <c r="V231" s="77">
        <v>0</v>
      </c>
      <c r="W231" s="77">
        <v>0</v>
      </c>
      <c r="X231" s="77">
        <v>0</v>
      </c>
      <c r="Y231" s="77">
        <v>0</v>
      </c>
      <c r="Z231" s="77">
        <v>0</v>
      </c>
      <c r="AA231" s="77">
        <v>0</v>
      </c>
      <c r="AB231" s="77">
        <v>0</v>
      </c>
      <c r="AC231" s="77">
        <v>0</v>
      </c>
      <c r="AD231" s="77">
        <v>2</v>
      </c>
      <c r="AE231" s="77">
        <v>0</v>
      </c>
      <c r="AF231" s="77">
        <v>0</v>
      </c>
      <c r="AG231" s="77">
        <v>0</v>
      </c>
      <c r="AH231" s="77">
        <v>0</v>
      </c>
      <c r="AI231" s="77">
        <v>0</v>
      </c>
      <c r="AJ231" s="77">
        <v>6</v>
      </c>
      <c r="AK231" s="77">
        <v>25</v>
      </c>
      <c r="AL231" s="77" t="s">
        <v>342</v>
      </c>
      <c r="AM231" s="77">
        <v>0</v>
      </c>
      <c r="AN231" s="77">
        <v>0.5</v>
      </c>
      <c r="AO231" s="77">
        <v>0.6</v>
      </c>
      <c r="AP231" s="77">
        <v>1.1000000000000001</v>
      </c>
      <c r="AQ231" s="77">
        <v>9</v>
      </c>
      <c r="AR231" s="77">
        <v>9</v>
      </c>
      <c r="AS231" s="77">
        <v>18</v>
      </c>
      <c r="AT231" s="77">
        <v>1</v>
      </c>
      <c r="AU231" s="77">
        <v>25</v>
      </c>
    </row>
    <row r="232" spans="1:47" x14ac:dyDescent="0.2">
      <c r="A232" s="77">
        <v>21</v>
      </c>
      <c r="B232" s="78" t="s">
        <v>1144</v>
      </c>
      <c r="C232" s="77" t="s">
        <v>255</v>
      </c>
      <c r="D232" s="77"/>
      <c r="E232" s="77">
        <v>516714</v>
      </c>
      <c r="F232" s="77">
        <v>0</v>
      </c>
      <c r="G232" s="77">
        <v>0</v>
      </c>
      <c r="H232" s="77">
        <v>13.5</v>
      </c>
      <c r="I232" s="77">
        <v>4</v>
      </c>
      <c r="J232" s="77">
        <v>0</v>
      </c>
      <c r="K232" s="77">
        <v>0</v>
      </c>
      <c r="L232" s="77">
        <v>1</v>
      </c>
      <c r="M232" s="77">
        <v>1.1000000000000001</v>
      </c>
      <c r="N232" s="77">
        <v>4</v>
      </c>
      <c r="O232" s="77">
        <v>2</v>
      </c>
      <c r="P232" s="77">
        <v>2</v>
      </c>
      <c r="Q232" s="77">
        <v>1</v>
      </c>
      <c r="R232" s="77">
        <v>0</v>
      </c>
      <c r="S232" s="77">
        <v>1</v>
      </c>
      <c r="T232" s="77">
        <v>0.5</v>
      </c>
      <c r="U232" s="77">
        <v>3</v>
      </c>
      <c r="V232" s="77">
        <v>0</v>
      </c>
      <c r="W232" s="77">
        <v>0</v>
      </c>
      <c r="X232" s="77">
        <v>0</v>
      </c>
      <c r="Y232" s="77">
        <v>0</v>
      </c>
      <c r="Z232" s="77">
        <v>0</v>
      </c>
      <c r="AA232" s="77">
        <v>1</v>
      </c>
      <c r="AB232" s="77">
        <v>0</v>
      </c>
      <c r="AC232" s="77">
        <v>1</v>
      </c>
      <c r="AD232" s="77">
        <v>2</v>
      </c>
      <c r="AE232" s="77">
        <v>0</v>
      </c>
      <c r="AF232" s="77">
        <v>0</v>
      </c>
      <c r="AG232" s="77">
        <v>0</v>
      </c>
      <c r="AH232" s="77">
        <v>0</v>
      </c>
      <c r="AI232" s="77">
        <v>0</v>
      </c>
      <c r="AJ232" s="77">
        <v>8</v>
      </c>
      <c r="AK232" s="77">
        <v>31</v>
      </c>
      <c r="AL232" s="77" t="s">
        <v>342</v>
      </c>
      <c r="AM232" s="77">
        <v>0.5</v>
      </c>
      <c r="AN232" s="77">
        <v>0.5</v>
      </c>
      <c r="AO232" s="77">
        <v>1</v>
      </c>
      <c r="AP232" s="77">
        <v>1.5</v>
      </c>
      <c r="AQ232" s="77">
        <v>6.75</v>
      </c>
      <c r="AR232" s="77">
        <v>0</v>
      </c>
      <c r="AS232" s="77">
        <v>27</v>
      </c>
      <c r="AT232" s="77" t="s">
        <v>342</v>
      </c>
      <c r="AU232" s="77">
        <v>23.25</v>
      </c>
    </row>
    <row r="233" spans="1:47" x14ac:dyDescent="0.2">
      <c r="A233" s="77">
        <v>22</v>
      </c>
      <c r="B233" s="78" t="s">
        <v>612</v>
      </c>
      <c r="C233" s="77" t="s">
        <v>255</v>
      </c>
      <c r="D233" s="77"/>
      <c r="E233" s="77">
        <v>458709</v>
      </c>
      <c r="F233" s="77">
        <v>1</v>
      </c>
      <c r="G233" s="77">
        <v>0</v>
      </c>
      <c r="H233" s="77">
        <v>15.75</v>
      </c>
      <c r="I233" s="77">
        <v>5</v>
      </c>
      <c r="J233" s="77">
        <v>0</v>
      </c>
      <c r="K233" s="77">
        <v>0</v>
      </c>
      <c r="L233" s="77">
        <v>0</v>
      </c>
      <c r="M233" s="77">
        <v>4</v>
      </c>
      <c r="N233" s="77">
        <v>7</v>
      </c>
      <c r="O233" s="77">
        <v>7</v>
      </c>
      <c r="P233" s="77">
        <v>7</v>
      </c>
      <c r="Q233" s="77">
        <v>3</v>
      </c>
      <c r="R233" s="77">
        <v>2</v>
      </c>
      <c r="S233" s="77">
        <v>2</v>
      </c>
      <c r="T233" s="77">
        <v>0.36799999999999999</v>
      </c>
      <c r="U233" s="77">
        <v>2.25</v>
      </c>
      <c r="V233" s="77">
        <v>0</v>
      </c>
      <c r="W233" s="77">
        <v>0</v>
      </c>
      <c r="X233" s="77">
        <v>0</v>
      </c>
      <c r="Y233" s="77">
        <v>0</v>
      </c>
      <c r="Z233" s="77">
        <v>3</v>
      </c>
      <c r="AA233" s="77">
        <v>1</v>
      </c>
      <c r="AB233" s="77">
        <v>0</v>
      </c>
      <c r="AC233" s="77">
        <v>7</v>
      </c>
      <c r="AD233" s="77">
        <v>3</v>
      </c>
      <c r="AE233" s="77">
        <v>1</v>
      </c>
      <c r="AF233" s="77">
        <v>0</v>
      </c>
      <c r="AG233" s="77">
        <v>0</v>
      </c>
      <c r="AH233" s="77">
        <v>0</v>
      </c>
      <c r="AI233" s="77">
        <v>0</v>
      </c>
      <c r="AJ233" s="77">
        <v>21</v>
      </c>
      <c r="AK233" s="77">
        <v>92</v>
      </c>
      <c r="AL233" s="77">
        <v>1</v>
      </c>
      <c r="AM233" s="77">
        <v>2.33</v>
      </c>
      <c r="AN233" s="77">
        <v>0.42899999999999999</v>
      </c>
      <c r="AO233" s="77">
        <v>1</v>
      </c>
      <c r="AP233" s="77">
        <v>1.429</v>
      </c>
      <c r="AQ233" s="77">
        <v>4.5</v>
      </c>
      <c r="AR233" s="77">
        <v>4.5</v>
      </c>
      <c r="AS233" s="77">
        <v>15.75</v>
      </c>
      <c r="AT233" s="77">
        <v>1</v>
      </c>
      <c r="AU233" s="77">
        <v>23</v>
      </c>
    </row>
    <row r="234" spans="1:47" x14ac:dyDescent="0.2">
      <c r="A234" s="99"/>
      <c r="B234" s="78"/>
      <c r="C234" s="99"/>
      <c r="D234" s="99"/>
      <c r="E234" s="99"/>
      <c r="F234" s="99"/>
      <c r="G234" s="99"/>
      <c r="H234" s="148"/>
      <c r="I234" s="99"/>
      <c r="J234" s="99"/>
      <c r="K234" s="99"/>
      <c r="L234" s="99"/>
      <c r="M234" s="148"/>
      <c r="N234" s="99"/>
      <c r="O234" s="99"/>
      <c r="P234" s="99"/>
      <c r="Q234" s="99"/>
      <c r="R234" s="99"/>
      <c r="S234" s="99"/>
      <c r="T234" s="102"/>
      <c r="U234" s="148"/>
      <c r="V234"/>
      <c r="W234"/>
      <c r="X234"/>
      <c r="Y234"/>
      <c r="Z234"/>
      <c r="AA234"/>
      <c r="AB234"/>
      <c r="AC234"/>
      <c r="AD234"/>
      <c r="AE234"/>
      <c r="AF234"/>
      <c r="AG234"/>
      <c r="AH234"/>
      <c r="AI234"/>
      <c r="AJ234"/>
      <c r="AK234"/>
      <c r="AL234" s="2"/>
      <c r="AM234" s="2"/>
      <c r="AN234" s="2"/>
      <c r="AO234" s="2"/>
      <c r="AP234" s="2"/>
      <c r="AQ234" s="3"/>
      <c r="AR234" s="3"/>
      <c r="AS234" s="3"/>
      <c r="AT234" s="3"/>
      <c r="AU234" s="3"/>
    </row>
    <row r="235" spans="1:47" ht="25.5" x14ac:dyDescent="0.2">
      <c r="A235" s="103" t="s">
        <v>150</v>
      </c>
      <c r="B235" s="103" t="s">
        <v>151</v>
      </c>
      <c r="C235" s="103" t="s">
        <v>245</v>
      </c>
      <c r="D235" s="103"/>
      <c r="E235" s="103" t="s">
        <v>300</v>
      </c>
      <c r="F235" s="103" t="s">
        <v>301</v>
      </c>
      <c r="G235" s="103" t="s">
        <v>302</v>
      </c>
      <c r="H235" s="144" t="s">
        <v>152</v>
      </c>
      <c r="I235" s="103" t="s">
        <v>303</v>
      </c>
      <c r="J235" s="103" t="s">
        <v>304</v>
      </c>
      <c r="K235" s="103" t="s">
        <v>305</v>
      </c>
      <c r="L235" s="103" t="s">
        <v>306</v>
      </c>
      <c r="M235" s="144" t="s">
        <v>307</v>
      </c>
      <c r="N235" s="103" t="s">
        <v>308</v>
      </c>
      <c r="O235" s="103" t="s">
        <v>309</v>
      </c>
      <c r="P235" s="103" t="s">
        <v>310</v>
      </c>
      <c r="Q235" s="103" t="s">
        <v>311</v>
      </c>
      <c r="R235" s="103" t="s">
        <v>312</v>
      </c>
      <c r="S235" s="103" t="s">
        <v>313</v>
      </c>
      <c r="T235" s="145" t="s">
        <v>314</v>
      </c>
      <c r="U235" s="144" t="s">
        <v>315</v>
      </c>
      <c r="V235" s="103" t="s">
        <v>316</v>
      </c>
      <c r="W235" s="103" t="s">
        <v>317</v>
      </c>
      <c r="X235" s="103" t="s">
        <v>318</v>
      </c>
      <c r="Y235" s="103" t="s">
        <v>319</v>
      </c>
      <c r="Z235" s="103" t="s">
        <v>320</v>
      </c>
      <c r="AA235" s="103" t="s">
        <v>321</v>
      </c>
      <c r="AB235" s="103" t="s">
        <v>322</v>
      </c>
      <c r="AC235" s="103" t="s">
        <v>323</v>
      </c>
      <c r="AD235" s="103" t="s">
        <v>324</v>
      </c>
      <c r="AE235" s="103" t="s">
        <v>325</v>
      </c>
      <c r="AF235" s="103" t="s">
        <v>326</v>
      </c>
      <c r="AG235" s="103" t="s">
        <v>327</v>
      </c>
      <c r="AH235" s="103" t="s">
        <v>328</v>
      </c>
      <c r="AI235" s="103" t="s">
        <v>329</v>
      </c>
      <c r="AJ235" s="103" t="s">
        <v>330</v>
      </c>
      <c r="AK235" s="103" t="s">
        <v>331</v>
      </c>
      <c r="AL235" s="145" t="s">
        <v>332</v>
      </c>
      <c r="AM235" s="145" t="s">
        <v>333</v>
      </c>
      <c r="AN235" s="145" t="s">
        <v>334</v>
      </c>
      <c r="AO235" s="145" t="s">
        <v>335</v>
      </c>
      <c r="AP235" s="145" t="s">
        <v>336</v>
      </c>
      <c r="AQ235" s="144" t="s">
        <v>337</v>
      </c>
      <c r="AR235" s="144" t="s">
        <v>338</v>
      </c>
      <c r="AS235" s="144" t="s">
        <v>339</v>
      </c>
      <c r="AT235" s="144" t="s">
        <v>340</v>
      </c>
      <c r="AU235" s="144" t="s">
        <v>341</v>
      </c>
    </row>
    <row r="236" spans="1:47" x14ac:dyDescent="0.2">
      <c r="A236" s="77">
        <v>1</v>
      </c>
      <c r="B236" s="78" t="s">
        <v>1145</v>
      </c>
      <c r="C236" s="77" t="s">
        <v>256</v>
      </c>
      <c r="D236" s="77"/>
      <c r="E236" s="77">
        <v>593576</v>
      </c>
      <c r="F236" s="77">
        <v>1</v>
      </c>
      <c r="G236" s="77">
        <v>0</v>
      </c>
      <c r="H236" s="77">
        <v>0</v>
      </c>
      <c r="I236" s="77">
        <v>1</v>
      </c>
      <c r="J236" s="77">
        <v>0</v>
      </c>
      <c r="K236" s="77">
        <v>0</v>
      </c>
      <c r="L236" s="77">
        <v>0</v>
      </c>
      <c r="M236" s="77">
        <v>1</v>
      </c>
      <c r="N236" s="77">
        <v>0</v>
      </c>
      <c r="O236" s="77">
        <v>0</v>
      </c>
      <c r="P236" s="77">
        <v>0</v>
      </c>
      <c r="Q236" s="77">
        <v>0</v>
      </c>
      <c r="R236" s="77">
        <v>0</v>
      </c>
      <c r="S236" s="77">
        <v>1</v>
      </c>
      <c r="T236" s="77">
        <v>0</v>
      </c>
      <c r="U236" s="77">
        <v>0</v>
      </c>
      <c r="V236" s="77">
        <v>0</v>
      </c>
      <c r="W236" s="77">
        <v>0</v>
      </c>
      <c r="X236" s="77">
        <v>0</v>
      </c>
      <c r="Y236" s="77">
        <v>0</v>
      </c>
      <c r="Z236" s="77">
        <v>1</v>
      </c>
      <c r="AA236" s="77">
        <v>0</v>
      </c>
      <c r="AB236" s="77">
        <v>0</v>
      </c>
      <c r="AC236" s="77">
        <v>1</v>
      </c>
      <c r="AD236" s="77">
        <v>1</v>
      </c>
      <c r="AE236" s="77">
        <v>0</v>
      </c>
      <c r="AF236" s="77">
        <v>0</v>
      </c>
      <c r="AG236" s="77">
        <v>0</v>
      </c>
      <c r="AH236" s="77">
        <v>0</v>
      </c>
      <c r="AI236" s="77">
        <v>0</v>
      </c>
      <c r="AJ236" s="77">
        <v>3</v>
      </c>
      <c r="AK236" s="77">
        <v>9</v>
      </c>
      <c r="AL236" s="77">
        <v>1</v>
      </c>
      <c r="AM236" s="77">
        <v>1</v>
      </c>
      <c r="AN236" s="77">
        <v>0</v>
      </c>
      <c r="AO236" s="77">
        <v>0</v>
      </c>
      <c r="AP236" s="77">
        <v>0</v>
      </c>
      <c r="AQ236" s="77">
        <v>9</v>
      </c>
      <c r="AR236" s="77">
        <v>0</v>
      </c>
      <c r="AS236" s="77">
        <v>0</v>
      </c>
      <c r="AT236" s="77" t="s">
        <v>342</v>
      </c>
      <c r="AU236" s="77">
        <v>9</v>
      </c>
    </row>
    <row r="237" spans="1:47" x14ac:dyDescent="0.2">
      <c r="A237" s="77">
        <v>2</v>
      </c>
      <c r="B237" s="78" t="s">
        <v>1146</v>
      </c>
      <c r="C237" s="77" t="s">
        <v>256</v>
      </c>
      <c r="D237" s="77"/>
      <c r="E237" s="77">
        <v>571704</v>
      </c>
      <c r="F237" s="77">
        <v>3</v>
      </c>
      <c r="G237" s="77">
        <v>1</v>
      </c>
      <c r="H237" s="77">
        <v>1.18</v>
      </c>
      <c r="I237" s="77">
        <v>44</v>
      </c>
      <c r="J237" s="77">
        <v>0</v>
      </c>
      <c r="K237" s="77">
        <v>1</v>
      </c>
      <c r="L237" s="77">
        <v>1</v>
      </c>
      <c r="M237" s="77">
        <v>45.2</v>
      </c>
      <c r="N237" s="77">
        <v>25</v>
      </c>
      <c r="O237" s="77">
        <v>7</v>
      </c>
      <c r="P237" s="77">
        <v>6</v>
      </c>
      <c r="Q237" s="77">
        <v>1</v>
      </c>
      <c r="R237" s="77">
        <v>11</v>
      </c>
      <c r="S237" s="77">
        <v>64</v>
      </c>
      <c r="T237" s="77">
        <v>0.16400000000000001</v>
      </c>
      <c r="U237" s="77">
        <v>0.79</v>
      </c>
      <c r="V237" s="77">
        <v>0</v>
      </c>
      <c r="W237" s="77">
        <v>0</v>
      </c>
      <c r="X237" s="77">
        <v>0</v>
      </c>
      <c r="Y237" s="77">
        <v>1</v>
      </c>
      <c r="Z237" s="77">
        <v>11</v>
      </c>
      <c r="AA237" s="77">
        <v>13</v>
      </c>
      <c r="AB237" s="77">
        <v>3</v>
      </c>
      <c r="AC237" s="77">
        <v>30</v>
      </c>
      <c r="AD237" s="77">
        <v>36</v>
      </c>
      <c r="AE237" s="77">
        <v>1</v>
      </c>
      <c r="AF237" s="77">
        <v>0</v>
      </c>
      <c r="AG237" s="77">
        <v>0</v>
      </c>
      <c r="AH237" s="77">
        <v>3</v>
      </c>
      <c r="AI237" s="77">
        <v>0</v>
      </c>
      <c r="AJ237" s="77">
        <v>166</v>
      </c>
      <c r="AK237" s="77">
        <v>694</v>
      </c>
      <c r="AL237" s="77">
        <v>0.75</v>
      </c>
      <c r="AM237" s="77">
        <v>0.83</v>
      </c>
      <c r="AN237" s="77">
        <v>0.22</v>
      </c>
      <c r="AO237" s="77">
        <v>0.23</v>
      </c>
      <c r="AP237" s="77">
        <v>0.45</v>
      </c>
      <c r="AQ237" s="77">
        <v>12.61</v>
      </c>
      <c r="AR237" s="77">
        <v>2.17</v>
      </c>
      <c r="AS237" s="77">
        <v>4.93</v>
      </c>
      <c r="AT237" s="77">
        <v>5.82</v>
      </c>
      <c r="AU237" s="77">
        <v>15.2</v>
      </c>
    </row>
    <row r="238" spans="1:47" x14ac:dyDescent="0.2">
      <c r="A238" s="77">
        <v>3</v>
      </c>
      <c r="B238" s="78" t="s">
        <v>604</v>
      </c>
      <c r="C238" s="77" t="s">
        <v>256</v>
      </c>
      <c r="D238" s="77"/>
      <c r="E238" s="77">
        <v>462945</v>
      </c>
      <c r="F238" s="77">
        <v>0</v>
      </c>
      <c r="G238" s="77">
        <v>0</v>
      </c>
      <c r="H238" s="77">
        <v>1.69</v>
      </c>
      <c r="I238" s="77">
        <v>16</v>
      </c>
      <c r="J238" s="77">
        <v>0</v>
      </c>
      <c r="K238" s="77">
        <v>0</v>
      </c>
      <c r="L238" s="77">
        <v>0</v>
      </c>
      <c r="M238" s="77">
        <v>16</v>
      </c>
      <c r="N238" s="77">
        <v>14</v>
      </c>
      <c r="O238" s="77">
        <v>3</v>
      </c>
      <c r="P238" s="77">
        <v>3</v>
      </c>
      <c r="Q238" s="77">
        <v>1</v>
      </c>
      <c r="R238" s="77">
        <v>7</v>
      </c>
      <c r="S238" s="77">
        <v>8</v>
      </c>
      <c r="T238" s="77">
        <v>0.246</v>
      </c>
      <c r="U238" s="77">
        <v>1.31</v>
      </c>
      <c r="V238" s="77">
        <v>0</v>
      </c>
      <c r="W238" s="77">
        <v>0</v>
      </c>
      <c r="X238" s="77">
        <v>0</v>
      </c>
      <c r="Y238" s="77">
        <v>0</v>
      </c>
      <c r="Z238" s="77">
        <v>8</v>
      </c>
      <c r="AA238" s="77">
        <v>0</v>
      </c>
      <c r="AB238" s="77">
        <v>1</v>
      </c>
      <c r="AC238" s="77">
        <v>12</v>
      </c>
      <c r="AD238" s="77">
        <v>24</v>
      </c>
      <c r="AE238" s="77">
        <v>0</v>
      </c>
      <c r="AF238" s="77">
        <v>0</v>
      </c>
      <c r="AG238" s="77">
        <v>0</v>
      </c>
      <c r="AH238" s="77">
        <v>2</v>
      </c>
      <c r="AI238" s="77">
        <v>0</v>
      </c>
      <c r="AJ238" s="77">
        <v>65</v>
      </c>
      <c r="AK238" s="77">
        <v>260</v>
      </c>
      <c r="AL238" s="77" t="s">
        <v>342</v>
      </c>
      <c r="AM238" s="77">
        <v>0.5</v>
      </c>
      <c r="AN238" s="77">
        <v>0.32300000000000001</v>
      </c>
      <c r="AO238" s="77">
        <v>0.316</v>
      </c>
      <c r="AP238" s="77">
        <v>0.63900000000000001</v>
      </c>
      <c r="AQ238" s="77">
        <v>4.5</v>
      </c>
      <c r="AR238" s="77">
        <v>3.94</v>
      </c>
      <c r="AS238" s="77">
        <v>7.87</v>
      </c>
      <c r="AT238" s="77">
        <v>1.1399999999999999</v>
      </c>
      <c r="AU238" s="77">
        <v>16.25</v>
      </c>
    </row>
    <row r="239" spans="1:47" x14ac:dyDescent="0.2">
      <c r="A239" s="77">
        <v>4</v>
      </c>
      <c r="B239" s="78" t="s">
        <v>601</v>
      </c>
      <c r="C239" s="77" t="s">
        <v>256</v>
      </c>
      <c r="D239" s="77"/>
      <c r="E239" s="77">
        <v>449097</v>
      </c>
      <c r="F239" s="77">
        <v>2</v>
      </c>
      <c r="G239" s="77">
        <v>3</v>
      </c>
      <c r="H239" s="77">
        <v>2.04</v>
      </c>
      <c r="I239" s="77">
        <v>66</v>
      </c>
      <c r="J239" s="77">
        <v>0</v>
      </c>
      <c r="K239" s="77">
        <v>39</v>
      </c>
      <c r="L239" s="77">
        <v>43</v>
      </c>
      <c r="M239" s="77">
        <v>66.099999999999994</v>
      </c>
      <c r="N239" s="77">
        <v>45</v>
      </c>
      <c r="O239" s="77">
        <v>15</v>
      </c>
      <c r="P239" s="77">
        <v>15</v>
      </c>
      <c r="Q239" s="77">
        <v>2</v>
      </c>
      <c r="R239" s="77">
        <v>15</v>
      </c>
      <c r="S239" s="77">
        <v>63</v>
      </c>
      <c r="T239" s="77">
        <v>0.191</v>
      </c>
      <c r="U239" s="77">
        <v>0.9</v>
      </c>
      <c r="V239" s="77">
        <v>0</v>
      </c>
      <c r="W239" s="77">
        <v>0</v>
      </c>
      <c r="X239" s="77">
        <v>5</v>
      </c>
      <c r="Y239" s="77">
        <v>1</v>
      </c>
      <c r="Z239" s="77">
        <v>52</v>
      </c>
      <c r="AA239" s="77">
        <v>0</v>
      </c>
      <c r="AB239" s="77">
        <v>2</v>
      </c>
      <c r="AC239" s="77">
        <v>59</v>
      </c>
      <c r="AD239" s="77">
        <v>72</v>
      </c>
      <c r="AE239" s="77">
        <v>1</v>
      </c>
      <c r="AF239" s="77">
        <v>0</v>
      </c>
      <c r="AG239" s="77">
        <v>4</v>
      </c>
      <c r="AH239" s="77">
        <v>2</v>
      </c>
      <c r="AI239" s="77">
        <v>0</v>
      </c>
      <c r="AJ239" s="77">
        <v>259</v>
      </c>
      <c r="AK239" s="77">
        <v>1020</v>
      </c>
      <c r="AL239" s="77">
        <v>0.4</v>
      </c>
      <c r="AM239" s="77">
        <v>0.82</v>
      </c>
      <c r="AN239" s="77">
        <v>0.254</v>
      </c>
      <c r="AO239" s="77">
        <v>0.246</v>
      </c>
      <c r="AP239" s="77">
        <v>0.5</v>
      </c>
      <c r="AQ239" s="77">
        <v>8.5500000000000007</v>
      </c>
      <c r="AR239" s="77">
        <v>2.04</v>
      </c>
      <c r="AS239" s="77">
        <v>6.11</v>
      </c>
      <c r="AT239" s="77">
        <v>4.2</v>
      </c>
      <c r="AU239" s="77">
        <v>15.38</v>
      </c>
    </row>
    <row r="240" spans="1:47" x14ac:dyDescent="0.2">
      <c r="A240" s="77">
        <v>5</v>
      </c>
      <c r="B240" s="78" t="s">
        <v>606</v>
      </c>
      <c r="C240" s="77" t="s">
        <v>256</v>
      </c>
      <c r="D240" s="77"/>
      <c r="E240" s="77">
        <v>518603</v>
      </c>
      <c r="F240" s="77">
        <v>3</v>
      </c>
      <c r="G240" s="77">
        <v>1</v>
      </c>
      <c r="H240" s="77">
        <v>2.39</v>
      </c>
      <c r="I240" s="77">
        <v>54</v>
      </c>
      <c r="J240" s="77">
        <v>0</v>
      </c>
      <c r="K240" s="77">
        <v>0</v>
      </c>
      <c r="L240" s="77">
        <v>2</v>
      </c>
      <c r="M240" s="77">
        <v>52.2</v>
      </c>
      <c r="N240" s="77">
        <v>45</v>
      </c>
      <c r="O240" s="77">
        <v>19</v>
      </c>
      <c r="P240" s="77">
        <v>14</v>
      </c>
      <c r="Q240" s="77">
        <v>4</v>
      </c>
      <c r="R240" s="77">
        <v>12</v>
      </c>
      <c r="S240" s="77">
        <v>49</v>
      </c>
      <c r="T240" s="77">
        <v>0.223</v>
      </c>
      <c r="U240" s="77">
        <v>1.08</v>
      </c>
      <c r="V240" s="77">
        <v>0</v>
      </c>
      <c r="W240" s="77">
        <v>0</v>
      </c>
      <c r="X240" s="77">
        <v>3</v>
      </c>
      <c r="Y240" s="77">
        <v>4</v>
      </c>
      <c r="Z240" s="77">
        <v>17</v>
      </c>
      <c r="AA240" s="77">
        <v>6</v>
      </c>
      <c r="AB240" s="77">
        <v>4</v>
      </c>
      <c r="AC240" s="77">
        <v>50</v>
      </c>
      <c r="AD240" s="77">
        <v>60</v>
      </c>
      <c r="AE240" s="77">
        <v>2</v>
      </c>
      <c r="AF240" s="77">
        <v>0</v>
      </c>
      <c r="AG240" s="77">
        <v>6</v>
      </c>
      <c r="AH240" s="77">
        <v>0</v>
      </c>
      <c r="AI240" s="77">
        <v>0</v>
      </c>
      <c r="AJ240" s="77">
        <v>219</v>
      </c>
      <c r="AK240" s="77">
        <v>831</v>
      </c>
      <c r="AL240" s="77">
        <v>0.75</v>
      </c>
      <c r="AM240" s="77">
        <v>0.83</v>
      </c>
      <c r="AN240" s="77">
        <v>0.27500000000000002</v>
      </c>
      <c r="AO240" s="77">
        <v>0.35599999999999998</v>
      </c>
      <c r="AP240" s="77">
        <v>0.63200000000000001</v>
      </c>
      <c r="AQ240" s="77">
        <v>8.3699999999999992</v>
      </c>
      <c r="AR240" s="77">
        <v>2.0499999999999998</v>
      </c>
      <c r="AS240" s="77">
        <v>7.69</v>
      </c>
      <c r="AT240" s="77">
        <v>4.08</v>
      </c>
      <c r="AU240" s="77">
        <v>15.78</v>
      </c>
    </row>
    <row r="241" spans="1:47" x14ac:dyDescent="0.2">
      <c r="A241" s="77">
        <v>6</v>
      </c>
      <c r="B241" s="78" t="s">
        <v>603</v>
      </c>
      <c r="C241" s="77" t="s">
        <v>256</v>
      </c>
      <c r="D241" s="77"/>
      <c r="E241" s="77">
        <v>430935</v>
      </c>
      <c r="F241" s="77">
        <v>9</v>
      </c>
      <c r="G241" s="77">
        <v>9</v>
      </c>
      <c r="H241" s="77">
        <v>2.46</v>
      </c>
      <c r="I241" s="77">
        <v>30</v>
      </c>
      <c r="J241" s="77">
        <v>30</v>
      </c>
      <c r="K241" s="77">
        <v>0</v>
      </c>
      <c r="L241" s="77">
        <v>0</v>
      </c>
      <c r="M241" s="77">
        <v>204.2</v>
      </c>
      <c r="N241" s="77">
        <v>176</v>
      </c>
      <c r="O241" s="77">
        <v>60</v>
      </c>
      <c r="P241" s="77">
        <v>56</v>
      </c>
      <c r="Q241" s="77">
        <v>14</v>
      </c>
      <c r="R241" s="77">
        <v>59</v>
      </c>
      <c r="S241" s="77">
        <v>198</v>
      </c>
      <c r="T241" s="77">
        <v>0.23499999999999999</v>
      </c>
      <c r="U241" s="77">
        <v>1.1499999999999999</v>
      </c>
      <c r="V241" s="77">
        <v>0</v>
      </c>
      <c r="W241" s="77">
        <v>0</v>
      </c>
      <c r="X241" s="77">
        <v>8</v>
      </c>
      <c r="Y241" s="77">
        <v>3</v>
      </c>
      <c r="Z241" s="77">
        <v>0</v>
      </c>
      <c r="AA241" s="77">
        <v>0</v>
      </c>
      <c r="AB241" s="77">
        <v>18</v>
      </c>
      <c r="AC241" s="77">
        <v>213</v>
      </c>
      <c r="AD241" s="77">
        <v>175</v>
      </c>
      <c r="AE241" s="77">
        <v>6</v>
      </c>
      <c r="AF241" s="77">
        <v>1</v>
      </c>
      <c r="AG241" s="77">
        <v>19</v>
      </c>
      <c r="AH241" s="77">
        <v>9</v>
      </c>
      <c r="AI241" s="77">
        <v>5</v>
      </c>
      <c r="AJ241" s="77">
        <v>829</v>
      </c>
      <c r="AK241" s="77">
        <v>3136</v>
      </c>
      <c r="AL241" s="77">
        <v>0.5</v>
      </c>
      <c r="AM241" s="77">
        <v>1.22</v>
      </c>
      <c r="AN241" s="77">
        <v>0.29599999999999999</v>
      </c>
      <c r="AO241" s="77">
        <v>0.34499999999999997</v>
      </c>
      <c r="AP241" s="77">
        <v>0.64100000000000001</v>
      </c>
      <c r="AQ241" s="77">
        <v>8.7100000000000009</v>
      </c>
      <c r="AR241" s="77">
        <v>2.59</v>
      </c>
      <c r="AS241" s="77">
        <v>7.74</v>
      </c>
      <c r="AT241" s="77">
        <v>3.36</v>
      </c>
      <c r="AU241" s="77">
        <v>15.32</v>
      </c>
    </row>
    <row r="242" spans="1:47" x14ac:dyDescent="0.2">
      <c r="A242" s="77">
        <v>7</v>
      </c>
      <c r="B242" s="78" t="s">
        <v>825</v>
      </c>
      <c r="C242" s="77" t="s">
        <v>256</v>
      </c>
      <c r="D242" s="77"/>
      <c r="E242" s="77">
        <v>425532</v>
      </c>
      <c r="F242" s="77">
        <v>4</v>
      </c>
      <c r="G242" s="77">
        <v>2</v>
      </c>
      <c r="H242" s="77">
        <v>2.83</v>
      </c>
      <c r="I242" s="77">
        <v>9</v>
      </c>
      <c r="J242" s="77">
        <v>9</v>
      </c>
      <c r="K242" s="77">
        <v>0</v>
      </c>
      <c r="L242" s="77">
        <v>0</v>
      </c>
      <c r="M242" s="77">
        <v>57.1</v>
      </c>
      <c r="N242" s="77">
        <v>48</v>
      </c>
      <c r="O242" s="77">
        <v>20</v>
      </c>
      <c r="P242" s="77">
        <v>18</v>
      </c>
      <c r="Q242" s="77">
        <v>5</v>
      </c>
      <c r="R242" s="77">
        <v>17</v>
      </c>
      <c r="S242" s="77">
        <v>38</v>
      </c>
      <c r="T242" s="77">
        <v>0.23</v>
      </c>
      <c r="U242" s="77">
        <v>1.1299999999999999</v>
      </c>
      <c r="V242" s="77">
        <v>0</v>
      </c>
      <c r="W242" s="77">
        <v>0</v>
      </c>
      <c r="X242" s="77">
        <v>3</v>
      </c>
      <c r="Y242" s="77">
        <v>1</v>
      </c>
      <c r="Z242" s="77">
        <v>0</v>
      </c>
      <c r="AA242" s="77">
        <v>0</v>
      </c>
      <c r="AB242" s="77">
        <v>8</v>
      </c>
      <c r="AC242" s="77">
        <v>68</v>
      </c>
      <c r="AD242" s="77">
        <v>56</v>
      </c>
      <c r="AE242" s="77">
        <v>0</v>
      </c>
      <c r="AF242" s="77">
        <v>0</v>
      </c>
      <c r="AG242" s="77">
        <v>2</v>
      </c>
      <c r="AH242" s="77">
        <v>2</v>
      </c>
      <c r="AI242" s="77">
        <v>0</v>
      </c>
      <c r="AJ242" s="77">
        <v>230</v>
      </c>
      <c r="AK242" s="77">
        <v>839</v>
      </c>
      <c r="AL242" s="77">
        <v>0.66700000000000004</v>
      </c>
      <c r="AM242" s="77">
        <v>1.21</v>
      </c>
      <c r="AN242" s="77">
        <v>0.29599999999999999</v>
      </c>
      <c r="AO242" s="77">
        <v>0.34399999999999997</v>
      </c>
      <c r="AP242" s="77">
        <v>0.64</v>
      </c>
      <c r="AQ242" s="77">
        <v>5.97</v>
      </c>
      <c r="AR242" s="77">
        <v>2.67</v>
      </c>
      <c r="AS242" s="77">
        <v>7.53</v>
      </c>
      <c r="AT242" s="77">
        <v>2.2400000000000002</v>
      </c>
      <c r="AU242" s="77">
        <v>14.63</v>
      </c>
    </row>
    <row r="243" spans="1:47" x14ac:dyDescent="0.2">
      <c r="A243" s="77">
        <v>8</v>
      </c>
      <c r="B243" s="78" t="s">
        <v>607</v>
      </c>
      <c r="C243" s="77" t="s">
        <v>256</v>
      </c>
      <c r="D243" s="77"/>
      <c r="E243" s="77">
        <v>430606</v>
      </c>
      <c r="F243" s="77">
        <v>2</v>
      </c>
      <c r="G243" s="77">
        <v>1</v>
      </c>
      <c r="H243" s="77">
        <v>2.89</v>
      </c>
      <c r="I243" s="77">
        <v>22</v>
      </c>
      <c r="J243" s="77">
        <v>0</v>
      </c>
      <c r="K243" s="77">
        <v>0</v>
      </c>
      <c r="L243" s="77">
        <v>2</v>
      </c>
      <c r="M243" s="77">
        <v>18.2</v>
      </c>
      <c r="N243" s="77">
        <v>16</v>
      </c>
      <c r="O243" s="77">
        <v>8</v>
      </c>
      <c r="P243" s="77">
        <v>6</v>
      </c>
      <c r="Q243" s="77">
        <v>1</v>
      </c>
      <c r="R243" s="77">
        <v>8</v>
      </c>
      <c r="S243" s="77">
        <v>21</v>
      </c>
      <c r="T243" s="77">
        <v>0.23200000000000001</v>
      </c>
      <c r="U243" s="77">
        <v>1.29</v>
      </c>
      <c r="V243" s="77">
        <v>0</v>
      </c>
      <c r="W243" s="77">
        <v>0</v>
      </c>
      <c r="X243" s="77">
        <v>0</v>
      </c>
      <c r="Y243" s="77">
        <v>1</v>
      </c>
      <c r="Z243" s="77">
        <v>0</v>
      </c>
      <c r="AA243" s="77">
        <v>6</v>
      </c>
      <c r="AB243" s="77">
        <v>2</v>
      </c>
      <c r="AC243" s="77">
        <v>21</v>
      </c>
      <c r="AD243" s="77">
        <v>13</v>
      </c>
      <c r="AE243" s="77">
        <v>0</v>
      </c>
      <c r="AF243" s="77">
        <v>0</v>
      </c>
      <c r="AG243" s="77">
        <v>4</v>
      </c>
      <c r="AH243" s="77">
        <v>0</v>
      </c>
      <c r="AI243" s="77">
        <v>0</v>
      </c>
      <c r="AJ243" s="77">
        <v>79</v>
      </c>
      <c r="AK243" s="77">
        <v>313</v>
      </c>
      <c r="AL243" s="77">
        <v>0.66700000000000004</v>
      </c>
      <c r="AM243" s="77">
        <v>1.62</v>
      </c>
      <c r="AN243" s="77">
        <v>0.312</v>
      </c>
      <c r="AO243" s="77">
        <v>0.34799999999999998</v>
      </c>
      <c r="AP243" s="77">
        <v>0.66</v>
      </c>
      <c r="AQ243" s="77">
        <v>10.130000000000001</v>
      </c>
      <c r="AR243" s="77">
        <v>3.86</v>
      </c>
      <c r="AS243" s="77">
        <v>7.71</v>
      </c>
      <c r="AT243" s="77">
        <v>2.63</v>
      </c>
      <c r="AU243" s="77">
        <v>16.77</v>
      </c>
    </row>
    <row r="244" spans="1:47" x14ac:dyDescent="0.2">
      <c r="A244" s="77">
        <v>9</v>
      </c>
      <c r="B244" s="78" t="s">
        <v>600</v>
      </c>
      <c r="C244" s="77" t="s">
        <v>256</v>
      </c>
      <c r="D244" s="77"/>
      <c r="E244" s="77">
        <v>424324</v>
      </c>
      <c r="F244" s="77">
        <v>4</v>
      </c>
      <c r="G244" s="77">
        <v>5</v>
      </c>
      <c r="H244" s="77">
        <v>3.65</v>
      </c>
      <c r="I244" s="77">
        <v>13</v>
      </c>
      <c r="J244" s="77">
        <v>13</v>
      </c>
      <c r="K244" s="77">
        <v>0</v>
      </c>
      <c r="L244" s="77">
        <v>0</v>
      </c>
      <c r="M244" s="77">
        <v>81.099999999999994</v>
      </c>
      <c r="N244" s="77">
        <v>100</v>
      </c>
      <c r="O244" s="77">
        <v>40</v>
      </c>
      <c r="P244" s="77">
        <v>33</v>
      </c>
      <c r="Q244" s="77">
        <v>7</v>
      </c>
      <c r="R244" s="77">
        <v>12</v>
      </c>
      <c r="S244" s="77">
        <v>72</v>
      </c>
      <c r="T244" s="77">
        <v>0.30399999999999999</v>
      </c>
      <c r="U244" s="77">
        <v>1.38</v>
      </c>
      <c r="V244" s="77">
        <v>1</v>
      </c>
      <c r="W244" s="77">
        <v>0</v>
      </c>
      <c r="X244" s="77">
        <v>1</v>
      </c>
      <c r="Y244" s="77">
        <v>0</v>
      </c>
      <c r="Z244" s="77">
        <v>0</v>
      </c>
      <c r="AA244" s="77">
        <v>0</v>
      </c>
      <c r="AB244" s="77">
        <v>4</v>
      </c>
      <c r="AC244" s="77">
        <v>94</v>
      </c>
      <c r="AD244" s="77">
        <v>73</v>
      </c>
      <c r="AE244" s="77">
        <v>1</v>
      </c>
      <c r="AF244" s="77">
        <v>0</v>
      </c>
      <c r="AG244" s="77">
        <v>4</v>
      </c>
      <c r="AH244" s="77">
        <v>2</v>
      </c>
      <c r="AI244" s="77">
        <v>1</v>
      </c>
      <c r="AJ244" s="77">
        <v>352</v>
      </c>
      <c r="AK244" s="77">
        <v>1273</v>
      </c>
      <c r="AL244" s="77">
        <v>0.44400000000000001</v>
      </c>
      <c r="AM244" s="77">
        <v>1.29</v>
      </c>
      <c r="AN244" s="77">
        <v>0.32800000000000001</v>
      </c>
      <c r="AO244" s="77">
        <v>0.435</v>
      </c>
      <c r="AP244" s="77">
        <v>0.76200000000000001</v>
      </c>
      <c r="AQ244" s="77">
        <v>7.97</v>
      </c>
      <c r="AR244" s="77">
        <v>1.33</v>
      </c>
      <c r="AS244" s="77">
        <v>11.07</v>
      </c>
      <c r="AT244" s="77">
        <v>6</v>
      </c>
      <c r="AU244" s="77">
        <v>15.65</v>
      </c>
    </row>
    <row r="245" spans="1:47" x14ac:dyDescent="0.2">
      <c r="A245" s="77">
        <v>10</v>
      </c>
      <c r="B245" s="78" t="s">
        <v>1147</v>
      </c>
      <c r="C245" s="77" t="s">
        <v>256</v>
      </c>
      <c r="D245" s="77"/>
      <c r="E245" s="77">
        <v>571527</v>
      </c>
      <c r="F245" s="77">
        <v>6</v>
      </c>
      <c r="G245" s="77">
        <v>8</v>
      </c>
      <c r="H245" s="77">
        <v>3.75</v>
      </c>
      <c r="I245" s="77">
        <v>20</v>
      </c>
      <c r="J245" s="77">
        <v>20</v>
      </c>
      <c r="K245" s="77">
        <v>0</v>
      </c>
      <c r="L245" s="77">
        <v>0</v>
      </c>
      <c r="M245" s="77">
        <v>117.2</v>
      </c>
      <c r="N245" s="77">
        <v>120</v>
      </c>
      <c r="O245" s="77">
        <v>55</v>
      </c>
      <c r="P245" s="77">
        <v>49</v>
      </c>
      <c r="Q245" s="77">
        <v>12</v>
      </c>
      <c r="R245" s="77">
        <v>32</v>
      </c>
      <c r="S245" s="77">
        <v>71</v>
      </c>
      <c r="T245" s="77">
        <v>0.26400000000000001</v>
      </c>
      <c r="U245" s="77">
        <v>1.29</v>
      </c>
      <c r="V245" s="77">
        <v>0</v>
      </c>
      <c r="W245" s="77">
        <v>0</v>
      </c>
      <c r="X245" s="77">
        <v>8</v>
      </c>
      <c r="Y245" s="77">
        <v>2</v>
      </c>
      <c r="Z245" s="77">
        <v>0</v>
      </c>
      <c r="AA245" s="77">
        <v>0</v>
      </c>
      <c r="AB245" s="77">
        <v>10</v>
      </c>
      <c r="AC245" s="77">
        <v>159</v>
      </c>
      <c r="AD245" s="77">
        <v>113</v>
      </c>
      <c r="AE245" s="77">
        <v>0</v>
      </c>
      <c r="AF245" s="77">
        <v>0</v>
      </c>
      <c r="AG245" s="77">
        <v>4</v>
      </c>
      <c r="AH245" s="77">
        <v>1</v>
      </c>
      <c r="AI245" s="77">
        <v>1</v>
      </c>
      <c r="AJ245" s="77">
        <v>503</v>
      </c>
      <c r="AK245" s="77">
        <v>1817</v>
      </c>
      <c r="AL245" s="77">
        <v>0.42899999999999999</v>
      </c>
      <c r="AM245" s="77">
        <v>1.41</v>
      </c>
      <c r="AN245" s="77">
        <v>0.32200000000000001</v>
      </c>
      <c r="AO245" s="77">
        <v>0.39900000000000002</v>
      </c>
      <c r="AP245" s="77">
        <v>0.72099999999999997</v>
      </c>
      <c r="AQ245" s="77">
        <v>5.43</v>
      </c>
      <c r="AR245" s="77">
        <v>2.4500000000000002</v>
      </c>
      <c r="AS245" s="77">
        <v>9.18</v>
      </c>
      <c r="AT245" s="77">
        <v>2.2200000000000002</v>
      </c>
      <c r="AU245" s="77">
        <v>15.44</v>
      </c>
    </row>
    <row r="246" spans="1:47" x14ac:dyDescent="0.2">
      <c r="A246" s="77">
        <v>11</v>
      </c>
      <c r="B246" s="78" t="s">
        <v>599</v>
      </c>
      <c r="C246" s="77" t="s">
        <v>256</v>
      </c>
      <c r="D246" s="77"/>
      <c r="E246" s="77">
        <v>518617</v>
      </c>
      <c r="F246" s="77">
        <v>5</v>
      </c>
      <c r="G246" s="77">
        <v>5</v>
      </c>
      <c r="H246" s="77">
        <v>3.8</v>
      </c>
      <c r="I246" s="77">
        <v>73</v>
      </c>
      <c r="J246" s="77">
        <v>0</v>
      </c>
      <c r="K246" s="77">
        <v>0</v>
      </c>
      <c r="L246" s="77">
        <v>4</v>
      </c>
      <c r="M246" s="77">
        <v>71</v>
      </c>
      <c r="N246" s="77">
        <v>66</v>
      </c>
      <c r="O246" s="77">
        <v>36</v>
      </c>
      <c r="P246" s="77">
        <v>30</v>
      </c>
      <c r="Q246" s="77">
        <v>4</v>
      </c>
      <c r="R246" s="77">
        <v>35</v>
      </c>
      <c r="S246" s="77">
        <v>100</v>
      </c>
      <c r="T246" s="77">
        <v>0.248</v>
      </c>
      <c r="U246" s="77">
        <v>1.42</v>
      </c>
      <c r="V246" s="77">
        <v>0</v>
      </c>
      <c r="W246" s="77">
        <v>0</v>
      </c>
      <c r="X246" s="77">
        <v>3</v>
      </c>
      <c r="Y246" s="77">
        <v>5</v>
      </c>
      <c r="Z246" s="77">
        <v>19</v>
      </c>
      <c r="AA246" s="77">
        <v>18</v>
      </c>
      <c r="AB246" s="77">
        <v>4</v>
      </c>
      <c r="AC246" s="77">
        <v>53</v>
      </c>
      <c r="AD246" s="77">
        <v>56</v>
      </c>
      <c r="AE246" s="77">
        <v>7</v>
      </c>
      <c r="AF246" s="77">
        <v>0</v>
      </c>
      <c r="AG246" s="77">
        <v>5</v>
      </c>
      <c r="AH246" s="77">
        <v>3</v>
      </c>
      <c r="AI246" s="77">
        <v>1</v>
      </c>
      <c r="AJ246" s="77">
        <v>313</v>
      </c>
      <c r="AK246" s="77">
        <v>1316</v>
      </c>
      <c r="AL246" s="77">
        <v>0.5</v>
      </c>
      <c r="AM246" s="77">
        <v>0.95</v>
      </c>
      <c r="AN246" s="77">
        <v>0.33400000000000002</v>
      </c>
      <c r="AO246" s="77">
        <v>0.35699999999999998</v>
      </c>
      <c r="AP246" s="77">
        <v>0.69199999999999995</v>
      </c>
      <c r="AQ246" s="77">
        <v>12.68</v>
      </c>
      <c r="AR246" s="77">
        <v>4.4400000000000004</v>
      </c>
      <c r="AS246" s="77">
        <v>8.3699999999999992</v>
      </c>
      <c r="AT246" s="77">
        <v>2.86</v>
      </c>
      <c r="AU246" s="77">
        <v>18.54</v>
      </c>
    </row>
    <row r="247" spans="1:47" x14ac:dyDescent="0.2">
      <c r="A247" s="77">
        <v>12</v>
      </c>
      <c r="B247" s="78" t="s">
        <v>925</v>
      </c>
      <c r="C247" s="77" t="s">
        <v>256</v>
      </c>
      <c r="D247" s="77"/>
      <c r="E247" s="77">
        <v>433584</v>
      </c>
      <c r="F247" s="77">
        <v>6</v>
      </c>
      <c r="G247" s="77">
        <v>8</v>
      </c>
      <c r="H247" s="77">
        <v>3.87</v>
      </c>
      <c r="I247" s="77">
        <v>23</v>
      </c>
      <c r="J247" s="77">
        <v>20</v>
      </c>
      <c r="K247" s="77">
        <v>0</v>
      </c>
      <c r="L247" s="77">
        <v>1</v>
      </c>
      <c r="M247" s="77">
        <v>121</v>
      </c>
      <c r="N247" s="77">
        <v>108</v>
      </c>
      <c r="O247" s="77">
        <v>57</v>
      </c>
      <c r="P247" s="77">
        <v>52</v>
      </c>
      <c r="Q247" s="77">
        <v>11</v>
      </c>
      <c r="R247" s="77">
        <v>55</v>
      </c>
      <c r="S247" s="77">
        <v>75</v>
      </c>
      <c r="T247" s="77">
        <v>0.23699999999999999</v>
      </c>
      <c r="U247" s="77">
        <v>1.35</v>
      </c>
      <c r="V247" s="77">
        <v>0</v>
      </c>
      <c r="W247" s="77">
        <v>0</v>
      </c>
      <c r="X247" s="77">
        <v>7</v>
      </c>
      <c r="Y247" s="77">
        <v>7</v>
      </c>
      <c r="Z247" s="77">
        <v>1</v>
      </c>
      <c r="AA247" s="77">
        <v>0</v>
      </c>
      <c r="AB247" s="77">
        <v>4</v>
      </c>
      <c r="AC247" s="77">
        <v>166</v>
      </c>
      <c r="AD247" s="77">
        <v>116</v>
      </c>
      <c r="AE247" s="77">
        <v>4</v>
      </c>
      <c r="AF247" s="77">
        <v>0</v>
      </c>
      <c r="AG247" s="77">
        <v>18</v>
      </c>
      <c r="AH247" s="77">
        <v>2</v>
      </c>
      <c r="AI247" s="77">
        <v>1</v>
      </c>
      <c r="AJ247" s="77">
        <v>527</v>
      </c>
      <c r="AK247" s="77">
        <v>1972</v>
      </c>
      <c r="AL247" s="77">
        <v>0.42899999999999999</v>
      </c>
      <c r="AM247" s="77">
        <v>1.43</v>
      </c>
      <c r="AN247" s="77">
        <v>0.32700000000000001</v>
      </c>
      <c r="AO247" s="77">
        <v>0.378</v>
      </c>
      <c r="AP247" s="77">
        <v>0.70499999999999996</v>
      </c>
      <c r="AQ247" s="77">
        <v>5.58</v>
      </c>
      <c r="AR247" s="77">
        <v>4.09</v>
      </c>
      <c r="AS247" s="77">
        <v>8.0299999999999994</v>
      </c>
      <c r="AT247" s="77">
        <v>1.36</v>
      </c>
      <c r="AU247" s="77">
        <v>16.3</v>
      </c>
    </row>
    <row r="248" spans="1:47" x14ac:dyDescent="0.2">
      <c r="A248" s="77">
        <v>13</v>
      </c>
      <c r="B248" s="78" t="s">
        <v>598</v>
      </c>
      <c r="C248" s="77" t="s">
        <v>256</v>
      </c>
      <c r="D248" s="77"/>
      <c r="E248" s="77">
        <v>455374</v>
      </c>
      <c r="F248" s="77">
        <v>5</v>
      </c>
      <c r="G248" s="77">
        <v>7</v>
      </c>
      <c r="H248" s="77">
        <v>3.94</v>
      </c>
      <c r="I248" s="77">
        <v>67</v>
      </c>
      <c r="J248" s="77">
        <v>0</v>
      </c>
      <c r="K248" s="77">
        <v>0</v>
      </c>
      <c r="L248" s="77">
        <v>2</v>
      </c>
      <c r="M248" s="77">
        <v>64</v>
      </c>
      <c r="N248" s="77">
        <v>43</v>
      </c>
      <c r="O248" s="77">
        <v>31</v>
      </c>
      <c r="P248" s="77">
        <v>28</v>
      </c>
      <c r="Q248" s="77">
        <v>4</v>
      </c>
      <c r="R248" s="77">
        <v>34</v>
      </c>
      <c r="S248" s="77">
        <v>81</v>
      </c>
      <c r="T248" s="77">
        <v>0.188</v>
      </c>
      <c r="U248" s="77">
        <v>1.2</v>
      </c>
      <c r="V248" s="77">
        <v>0</v>
      </c>
      <c r="W248" s="77">
        <v>0</v>
      </c>
      <c r="X248" s="77">
        <v>2</v>
      </c>
      <c r="Y248" s="77">
        <v>4</v>
      </c>
      <c r="Z248" s="77">
        <v>17</v>
      </c>
      <c r="AA248" s="77">
        <v>12</v>
      </c>
      <c r="AB248" s="77">
        <v>3</v>
      </c>
      <c r="AC248" s="77">
        <v>36</v>
      </c>
      <c r="AD248" s="77">
        <v>75</v>
      </c>
      <c r="AE248" s="77">
        <v>5</v>
      </c>
      <c r="AF248" s="77">
        <v>0</v>
      </c>
      <c r="AG248" s="77">
        <v>3</v>
      </c>
      <c r="AH248" s="77">
        <v>0</v>
      </c>
      <c r="AI248" s="77">
        <v>0</v>
      </c>
      <c r="AJ248" s="77">
        <v>271</v>
      </c>
      <c r="AK248" s="77">
        <v>1139</v>
      </c>
      <c r="AL248" s="77">
        <v>0.41699999999999998</v>
      </c>
      <c r="AM248" s="77">
        <v>0.48</v>
      </c>
      <c r="AN248" s="77">
        <v>0.29499999999999998</v>
      </c>
      <c r="AO248" s="77">
        <v>0.31900000000000001</v>
      </c>
      <c r="AP248" s="77">
        <v>0.61399999999999999</v>
      </c>
      <c r="AQ248" s="77">
        <v>11.39</v>
      </c>
      <c r="AR248" s="77">
        <v>4.78</v>
      </c>
      <c r="AS248" s="77">
        <v>6.05</v>
      </c>
      <c r="AT248" s="77">
        <v>2.38</v>
      </c>
      <c r="AU248" s="77">
        <v>17.8</v>
      </c>
    </row>
    <row r="249" spans="1:47" x14ac:dyDescent="0.2">
      <c r="A249" s="77">
        <v>14</v>
      </c>
      <c r="B249" s="78" t="s">
        <v>1148</v>
      </c>
      <c r="C249" s="77" t="s">
        <v>256</v>
      </c>
      <c r="D249" s="77"/>
      <c r="E249" s="77">
        <v>571786</v>
      </c>
      <c r="F249" s="77">
        <v>2</v>
      </c>
      <c r="G249" s="77">
        <v>2</v>
      </c>
      <c r="H249" s="77">
        <v>4.4000000000000004</v>
      </c>
      <c r="I249" s="77">
        <v>50</v>
      </c>
      <c r="J249" s="77">
        <v>0</v>
      </c>
      <c r="K249" s="77">
        <v>0</v>
      </c>
      <c r="L249" s="77">
        <v>1</v>
      </c>
      <c r="M249" s="77">
        <v>47</v>
      </c>
      <c r="N249" s="77">
        <v>45</v>
      </c>
      <c r="O249" s="77">
        <v>25</v>
      </c>
      <c r="P249" s="77">
        <v>23</v>
      </c>
      <c r="Q249" s="77">
        <v>3</v>
      </c>
      <c r="R249" s="77">
        <v>21</v>
      </c>
      <c r="S249" s="77">
        <v>35</v>
      </c>
      <c r="T249" s="77">
        <v>0.253</v>
      </c>
      <c r="U249" s="77">
        <v>1.4</v>
      </c>
      <c r="V249" s="77">
        <v>0</v>
      </c>
      <c r="W249" s="77">
        <v>0</v>
      </c>
      <c r="X249" s="77">
        <v>1</v>
      </c>
      <c r="Y249" s="77">
        <v>2</v>
      </c>
      <c r="Z249" s="77">
        <v>2</v>
      </c>
      <c r="AA249" s="77">
        <v>3</v>
      </c>
      <c r="AB249" s="77">
        <v>5</v>
      </c>
      <c r="AC249" s="77">
        <v>65</v>
      </c>
      <c r="AD249" s="77">
        <v>37</v>
      </c>
      <c r="AE249" s="77">
        <v>4</v>
      </c>
      <c r="AF249" s="77">
        <v>0</v>
      </c>
      <c r="AG249" s="77">
        <v>4</v>
      </c>
      <c r="AH249" s="77">
        <v>2</v>
      </c>
      <c r="AI249" s="77">
        <v>0</v>
      </c>
      <c r="AJ249" s="77">
        <v>204</v>
      </c>
      <c r="AK249" s="77">
        <v>772</v>
      </c>
      <c r="AL249" s="77">
        <v>0.5</v>
      </c>
      <c r="AM249" s="77">
        <v>1.76</v>
      </c>
      <c r="AN249" s="77">
        <v>0.33300000000000002</v>
      </c>
      <c r="AO249" s="77">
        <v>0.36</v>
      </c>
      <c r="AP249" s="77">
        <v>0.69299999999999995</v>
      </c>
      <c r="AQ249" s="77">
        <v>6.7</v>
      </c>
      <c r="AR249" s="77">
        <v>4.0199999999999996</v>
      </c>
      <c r="AS249" s="77">
        <v>8.6199999999999992</v>
      </c>
      <c r="AT249" s="77">
        <v>1.67</v>
      </c>
      <c r="AU249" s="77">
        <v>16.43</v>
      </c>
    </row>
    <row r="250" spans="1:47" x14ac:dyDescent="0.2">
      <c r="A250" s="77">
        <v>15</v>
      </c>
      <c r="B250" s="78" t="s">
        <v>613</v>
      </c>
      <c r="C250" s="77" t="s">
        <v>256</v>
      </c>
      <c r="D250" s="77"/>
      <c r="E250" s="77">
        <v>543495</v>
      </c>
      <c r="F250" s="77">
        <v>0</v>
      </c>
      <c r="G250" s="77">
        <v>0</v>
      </c>
      <c r="H250" s="77">
        <v>4.5</v>
      </c>
      <c r="I250" s="77">
        <v>2</v>
      </c>
      <c r="J250" s="77">
        <v>0</v>
      </c>
      <c r="K250" s="77">
        <v>0</v>
      </c>
      <c r="L250" s="77">
        <v>0</v>
      </c>
      <c r="M250" s="77">
        <v>4</v>
      </c>
      <c r="N250" s="77">
        <v>1</v>
      </c>
      <c r="O250" s="77">
        <v>2</v>
      </c>
      <c r="P250" s="77">
        <v>2</v>
      </c>
      <c r="Q250" s="77">
        <v>1</v>
      </c>
      <c r="R250" s="77">
        <v>3</v>
      </c>
      <c r="S250" s="77">
        <v>4</v>
      </c>
      <c r="T250" s="77">
        <v>7.0999999999999994E-2</v>
      </c>
      <c r="U250" s="77">
        <v>1</v>
      </c>
      <c r="V250" s="77">
        <v>0</v>
      </c>
      <c r="W250" s="77">
        <v>0</v>
      </c>
      <c r="X250" s="77">
        <v>0</v>
      </c>
      <c r="Y250" s="77">
        <v>0</v>
      </c>
      <c r="Z250" s="77">
        <v>1</v>
      </c>
      <c r="AA250" s="77">
        <v>0</v>
      </c>
      <c r="AB250" s="77">
        <v>0</v>
      </c>
      <c r="AC250" s="77">
        <v>2</v>
      </c>
      <c r="AD250" s="77">
        <v>7</v>
      </c>
      <c r="AE250" s="77">
        <v>0</v>
      </c>
      <c r="AF250" s="77">
        <v>0</v>
      </c>
      <c r="AG250" s="77">
        <v>0</v>
      </c>
      <c r="AH250" s="77">
        <v>0</v>
      </c>
      <c r="AI250" s="77">
        <v>0</v>
      </c>
      <c r="AJ250" s="77">
        <v>17</v>
      </c>
      <c r="AK250" s="77">
        <v>69</v>
      </c>
      <c r="AL250" s="77" t="s">
        <v>342</v>
      </c>
      <c r="AM250" s="77">
        <v>0.28999999999999998</v>
      </c>
      <c r="AN250" s="77">
        <v>0.23499999999999999</v>
      </c>
      <c r="AO250" s="77">
        <v>0.28599999999999998</v>
      </c>
      <c r="AP250" s="77">
        <v>0.52100000000000002</v>
      </c>
      <c r="AQ250" s="77">
        <v>9</v>
      </c>
      <c r="AR250" s="77">
        <v>6.75</v>
      </c>
      <c r="AS250" s="77">
        <v>2.25</v>
      </c>
      <c r="AT250" s="77">
        <v>1.33</v>
      </c>
      <c r="AU250" s="77">
        <v>17.25</v>
      </c>
    </row>
    <row r="251" spans="1:47" x14ac:dyDescent="0.2">
      <c r="A251" s="77">
        <v>16</v>
      </c>
      <c r="B251" s="78" t="s">
        <v>472</v>
      </c>
      <c r="C251" s="77" t="s">
        <v>256</v>
      </c>
      <c r="D251" s="77"/>
      <c r="E251" s="77">
        <v>150359</v>
      </c>
      <c r="F251" s="77">
        <v>8</v>
      </c>
      <c r="G251" s="77">
        <v>18</v>
      </c>
      <c r="H251" s="77">
        <v>4.59</v>
      </c>
      <c r="I251" s="77">
        <v>34</v>
      </c>
      <c r="J251" s="77">
        <v>34</v>
      </c>
      <c r="K251" s="77">
        <v>0</v>
      </c>
      <c r="L251" s="77">
        <v>0</v>
      </c>
      <c r="M251" s="77">
        <v>213.2</v>
      </c>
      <c r="N251" s="77">
        <v>205</v>
      </c>
      <c r="O251" s="77">
        <v>122</v>
      </c>
      <c r="P251" s="77">
        <v>109</v>
      </c>
      <c r="Q251" s="77">
        <v>20</v>
      </c>
      <c r="R251" s="77">
        <v>96</v>
      </c>
      <c r="S251" s="77">
        <v>190</v>
      </c>
      <c r="T251" s="77">
        <v>0.25600000000000001</v>
      </c>
      <c r="U251" s="77">
        <v>1.41</v>
      </c>
      <c r="V251" s="77">
        <v>1</v>
      </c>
      <c r="W251" s="77">
        <v>0</v>
      </c>
      <c r="X251" s="77">
        <v>16</v>
      </c>
      <c r="Y251" s="77">
        <v>2</v>
      </c>
      <c r="Z251" s="77">
        <v>0</v>
      </c>
      <c r="AA251" s="77">
        <v>0</v>
      </c>
      <c r="AB251" s="77">
        <v>17</v>
      </c>
      <c r="AC251" s="77">
        <v>260</v>
      </c>
      <c r="AD251" s="77">
        <v>168</v>
      </c>
      <c r="AE251" s="77">
        <v>9</v>
      </c>
      <c r="AF251" s="77">
        <v>0</v>
      </c>
      <c r="AG251" s="77">
        <v>33</v>
      </c>
      <c r="AH251" s="77">
        <v>9</v>
      </c>
      <c r="AI251" s="77">
        <v>3</v>
      </c>
      <c r="AJ251" s="77">
        <v>935</v>
      </c>
      <c r="AK251" s="77">
        <v>3472</v>
      </c>
      <c r="AL251" s="77">
        <v>0.308</v>
      </c>
      <c r="AM251" s="77">
        <v>1.55</v>
      </c>
      <c r="AN251" s="77">
        <v>0.34300000000000003</v>
      </c>
      <c r="AO251" s="77">
        <v>0.40400000000000003</v>
      </c>
      <c r="AP251" s="77">
        <v>0.748</v>
      </c>
      <c r="AQ251" s="77">
        <v>8</v>
      </c>
      <c r="AR251" s="77">
        <v>4.04</v>
      </c>
      <c r="AS251" s="77">
        <v>8.6300000000000008</v>
      </c>
      <c r="AT251" s="77">
        <v>1.98</v>
      </c>
      <c r="AU251" s="77">
        <v>16.25</v>
      </c>
    </row>
    <row r="252" spans="1:47" x14ac:dyDescent="0.2">
      <c r="A252" s="77">
        <v>17</v>
      </c>
      <c r="B252" s="78" t="s">
        <v>611</v>
      </c>
      <c r="C252" s="77" t="s">
        <v>256</v>
      </c>
      <c r="D252" s="77"/>
      <c r="E252" s="77">
        <v>452718</v>
      </c>
      <c r="F252" s="77">
        <v>10</v>
      </c>
      <c r="G252" s="77">
        <v>13</v>
      </c>
      <c r="H252" s="77">
        <v>4.6100000000000003</v>
      </c>
      <c r="I252" s="77">
        <v>32</v>
      </c>
      <c r="J252" s="77">
        <v>32</v>
      </c>
      <c r="K252" s="77">
        <v>0</v>
      </c>
      <c r="L252" s="77">
        <v>0</v>
      </c>
      <c r="M252" s="77">
        <v>199</v>
      </c>
      <c r="N252" s="77">
        <v>214</v>
      </c>
      <c r="O252" s="77">
        <v>108</v>
      </c>
      <c r="P252" s="77">
        <v>102</v>
      </c>
      <c r="Q252" s="77">
        <v>25</v>
      </c>
      <c r="R252" s="77">
        <v>57</v>
      </c>
      <c r="S252" s="77">
        <v>121</v>
      </c>
      <c r="T252" s="77">
        <v>0.27600000000000002</v>
      </c>
      <c r="U252" s="77">
        <v>1.36</v>
      </c>
      <c r="V252" s="77">
        <v>0</v>
      </c>
      <c r="W252" s="77">
        <v>0</v>
      </c>
      <c r="X252" s="77">
        <v>11</v>
      </c>
      <c r="Y252" s="77">
        <v>4</v>
      </c>
      <c r="Z252" s="77">
        <v>0</v>
      </c>
      <c r="AA252" s="77">
        <v>0</v>
      </c>
      <c r="AB252" s="77">
        <v>13</v>
      </c>
      <c r="AC252" s="77">
        <v>248</v>
      </c>
      <c r="AD252" s="77">
        <v>214</v>
      </c>
      <c r="AE252" s="77">
        <v>5</v>
      </c>
      <c r="AF252" s="77">
        <v>0</v>
      </c>
      <c r="AG252" s="77">
        <v>5</v>
      </c>
      <c r="AH252" s="77">
        <v>7</v>
      </c>
      <c r="AI252" s="77">
        <v>1</v>
      </c>
      <c r="AJ252" s="77">
        <v>865</v>
      </c>
      <c r="AK252" s="77">
        <v>3102</v>
      </c>
      <c r="AL252" s="77">
        <v>0.435</v>
      </c>
      <c r="AM252" s="77">
        <v>1.1599999999999999</v>
      </c>
      <c r="AN252" s="77">
        <v>0.33300000000000002</v>
      </c>
      <c r="AO252" s="77">
        <v>0.436</v>
      </c>
      <c r="AP252" s="77">
        <v>0.76900000000000002</v>
      </c>
      <c r="AQ252" s="77">
        <v>5.47</v>
      </c>
      <c r="AR252" s="77">
        <v>2.58</v>
      </c>
      <c r="AS252" s="77">
        <v>9.68</v>
      </c>
      <c r="AT252" s="77">
        <v>2.12</v>
      </c>
      <c r="AU252" s="77">
        <v>15.59</v>
      </c>
    </row>
    <row r="253" spans="1:47" x14ac:dyDescent="0.2">
      <c r="A253" s="77">
        <v>18</v>
      </c>
      <c r="B253" s="78" t="s">
        <v>493</v>
      </c>
      <c r="C253" s="77" t="s">
        <v>256</v>
      </c>
      <c r="D253" s="77"/>
      <c r="E253" s="77">
        <v>425861</v>
      </c>
      <c r="F253" s="77">
        <v>0</v>
      </c>
      <c r="G253" s="77">
        <v>0</v>
      </c>
      <c r="H253" s="77">
        <v>5.4</v>
      </c>
      <c r="I253" s="77">
        <v>3</v>
      </c>
      <c r="J253" s="77">
        <v>0</v>
      </c>
      <c r="K253" s="77">
        <v>0</v>
      </c>
      <c r="L253" s="77">
        <v>0</v>
      </c>
      <c r="M253" s="77">
        <v>3.1</v>
      </c>
      <c r="N253" s="77">
        <v>7</v>
      </c>
      <c r="O253" s="77">
        <v>2</v>
      </c>
      <c r="P253" s="77">
        <v>2</v>
      </c>
      <c r="Q253" s="77">
        <v>1</v>
      </c>
      <c r="R253" s="77">
        <v>0</v>
      </c>
      <c r="S253" s="77">
        <v>1</v>
      </c>
      <c r="T253" s="77">
        <v>0.46700000000000003</v>
      </c>
      <c r="U253" s="77">
        <v>2.1</v>
      </c>
      <c r="V253" s="77">
        <v>0</v>
      </c>
      <c r="W253" s="77">
        <v>0</v>
      </c>
      <c r="X253" s="77">
        <v>0</v>
      </c>
      <c r="Y253" s="77">
        <v>0</v>
      </c>
      <c r="Z253" s="77">
        <v>3</v>
      </c>
      <c r="AA253" s="77">
        <v>0</v>
      </c>
      <c r="AB253" s="77">
        <v>2</v>
      </c>
      <c r="AC253" s="77">
        <v>4</v>
      </c>
      <c r="AD253" s="77">
        <v>3</v>
      </c>
      <c r="AE253" s="77">
        <v>0</v>
      </c>
      <c r="AF253" s="77">
        <v>0</v>
      </c>
      <c r="AG253" s="77">
        <v>0</v>
      </c>
      <c r="AH253" s="77">
        <v>0</v>
      </c>
      <c r="AI253" s="77">
        <v>0</v>
      </c>
      <c r="AJ253" s="77">
        <v>15</v>
      </c>
      <c r="AK253" s="77">
        <v>51</v>
      </c>
      <c r="AL253" s="77" t="s">
        <v>342</v>
      </c>
      <c r="AM253" s="77">
        <v>1.33</v>
      </c>
      <c r="AN253" s="77">
        <v>0.46700000000000003</v>
      </c>
      <c r="AO253" s="77">
        <v>0.8</v>
      </c>
      <c r="AP253" s="77">
        <v>1.2669999999999999</v>
      </c>
      <c r="AQ253" s="77">
        <v>2.7</v>
      </c>
      <c r="AR253" s="77">
        <v>0</v>
      </c>
      <c r="AS253" s="77">
        <v>18.899999999999999</v>
      </c>
      <c r="AT253" s="77" t="s">
        <v>342</v>
      </c>
      <c r="AU253" s="77">
        <v>15.3</v>
      </c>
    </row>
    <row r="254" spans="1:47" x14ac:dyDescent="0.2">
      <c r="A254" s="77">
        <v>19</v>
      </c>
      <c r="B254" s="78" t="s">
        <v>647</v>
      </c>
      <c r="C254" s="77" t="s">
        <v>256</v>
      </c>
      <c r="D254" s="77"/>
      <c r="E254" s="77">
        <v>457711</v>
      </c>
      <c r="F254" s="77">
        <v>0</v>
      </c>
      <c r="G254" s="77">
        <v>1</v>
      </c>
      <c r="H254" s="77">
        <v>6.39</v>
      </c>
      <c r="I254" s="77">
        <v>3</v>
      </c>
      <c r="J254" s="77">
        <v>2</v>
      </c>
      <c r="K254" s="77">
        <v>0</v>
      </c>
      <c r="L254" s="77">
        <v>0</v>
      </c>
      <c r="M254" s="77">
        <v>12.2</v>
      </c>
      <c r="N254" s="77">
        <v>15</v>
      </c>
      <c r="O254" s="77">
        <v>9</v>
      </c>
      <c r="P254" s="77">
        <v>9</v>
      </c>
      <c r="Q254" s="77">
        <v>3</v>
      </c>
      <c r="R254" s="77">
        <v>2</v>
      </c>
      <c r="S254" s="77">
        <v>7</v>
      </c>
      <c r="T254" s="77">
        <v>0.30599999999999999</v>
      </c>
      <c r="U254" s="77">
        <v>1.34</v>
      </c>
      <c r="V254" s="77">
        <v>0</v>
      </c>
      <c r="W254" s="77">
        <v>0</v>
      </c>
      <c r="X254" s="77">
        <v>0</v>
      </c>
      <c r="Y254" s="77">
        <v>0</v>
      </c>
      <c r="Z254" s="77">
        <v>1</v>
      </c>
      <c r="AA254" s="77">
        <v>0</v>
      </c>
      <c r="AB254" s="77">
        <v>3</v>
      </c>
      <c r="AC254" s="77">
        <v>13</v>
      </c>
      <c r="AD254" s="77">
        <v>15</v>
      </c>
      <c r="AE254" s="77">
        <v>0</v>
      </c>
      <c r="AF254" s="77">
        <v>0</v>
      </c>
      <c r="AG254" s="77">
        <v>1</v>
      </c>
      <c r="AH254" s="77">
        <v>0</v>
      </c>
      <c r="AI254" s="77">
        <v>0</v>
      </c>
      <c r="AJ254" s="77">
        <v>52</v>
      </c>
      <c r="AK254" s="77">
        <v>192</v>
      </c>
      <c r="AL254" s="77">
        <v>0</v>
      </c>
      <c r="AM254" s="77">
        <v>0.87</v>
      </c>
      <c r="AN254" s="77">
        <v>0.33300000000000002</v>
      </c>
      <c r="AO254" s="77">
        <v>0.51</v>
      </c>
      <c r="AP254" s="77">
        <v>0.84399999999999997</v>
      </c>
      <c r="AQ254" s="77">
        <v>4.97</v>
      </c>
      <c r="AR254" s="77">
        <v>1.42</v>
      </c>
      <c r="AS254" s="77">
        <v>10.66</v>
      </c>
      <c r="AT254" s="77">
        <v>3.5</v>
      </c>
      <c r="AU254" s="77">
        <v>15.16</v>
      </c>
    </row>
    <row r="255" spans="1:47" x14ac:dyDescent="0.2">
      <c r="A255" s="77">
        <v>20</v>
      </c>
      <c r="B255" s="78" t="s">
        <v>605</v>
      </c>
      <c r="C255" s="77" t="s">
        <v>256</v>
      </c>
      <c r="D255" s="77"/>
      <c r="E255" s="77">
        <v>472610</v>
      </c>
      <c r="F255" s="77">
        <v>1</v>
      </c>
      <c r="G255" s="77">
        <v>0</v>
      </c>
      <c r="H255" s="77">
        <v>6.43</v>
      </c>
      <c r="I255" s="77">
        <v>13</v>
      </c>
      <c r="J255" s="77">
        <v>0</v>
      </c>
      <c r="K255" s="77">
        <v>0</v>
      </c>
      <c r="L255" s="77">
        <v>0</v>
      </c>
      <c r="M255" s="77">
        <v>14</v>
      </c>
      <c r="N255" s="77">
        <v>14</v>
      </c>
      <c r="O255" s="77">
        <v>12</v>
      </c>
      <c r="P255" s="77">
        <v>10</v>
      </c>
      <c r="Q255" s="77">
        <v>2</v>
      </c>
      <c r="R255" s="77">
        <v>13</v>
      </c>
      <c r="S255" s="77">
        <v>12</v>
      </c>
      <c r="T255" s="77">
        <v>0.255</v>
      </c>
      <c r="U255" s="77">
        <v>1.93</v>
      </c>
      <c r="V255" s="77">
        <v>0</v>
      </c>
      <c r="W255" s="77">
        <v>0</v>
      </c>
      <c r="X255" s="77">
        <v>0</v>
      </c>
      <c r="Y255" s="77">
        <v>0</v>
      </c>
      <c r="Z255" s="77">
        <v>5</v>
      </c>
      <c r="AA255" s="77">
        <v>0</v>
      </c>
      <c r="AB255" s="77">
        <v>1</v>
      </c>
      <c r="AC255" s="77">
        <v>24</v>
      </c>
      <c r="AD255" s="77">
        <v>6</v>
      </c>
      <c r="AE255" s="77">
        <v>4</v>
      </c>
      <c r="AF255" s="77">
        <v>0</v>
      </c>
      <c r="AG255" s="77">
        <v>0</v>
      </c>
      <c r="AH255" s="77">
        <v>0</v>
      </c>
      <c r="AI255" s="77">
        <v>0</v>
      </c>
      <c r="AJ255" s="77">
        <v>69</v>
      </c>
      <c r="AK255" s="77">
        <v>285</v>
      </c>
      <c r="AL255" s="77">
        <v>1</v>
      </c>
      <c r="AM255" s="77">
        <v>4</v>
      </c>
      <c r="AN255" s="77">
        <v>0.39700000000000002</v>
      </c>
      <c r="AO255" s="77">
        <v>0.41799999999999998</v>
      </c>
      <c r="AP255" s="77">
        <v>0.81499999999999995</v>
      </c>
      <c r="AQ255" s="77">
        <v>7.71</v>
      </c>
      <c r="AR255" s="77">
        <v>8.36</v>
      </c>
      <c r="AS255" s="77">
        <v>9</v>
      </c>
      <c r="AT255" s="77">
        <v>0.92</v>
      </c>
      <c r="AU255" s="77">
        <v>20.36</v>
      </c>
    </row>
    <row r="256" spans="1:47" x14ac:dyDescent="0.2">
      <c r="A256" s="77">
        <v>21</v>
      </c>
      <c r="B256" s="78" t="s">
        <v>526</v>
      </c>
      <c r="C256" s="77" t="s">
        <v>256</v>
      </c>
      <c r="D256" s="77"/>
      <c r="E256" s="77">
        <v>453249</v>
      </c>
      <c r="F256" s="77">
        <v>1</v>
      </c>
      <c r="G256" s="77">
        <v>2</v>
      </c>
      <c r="H256" s="77">
        <v>6.65</v>
      </c>
      <c r="I256" s="77">
        <v>20</v>
      </c>
      <c r="J256" s="77">
        <v>0</v>
      </c>
      <c r="K256" s="77">
        <v>0</v>
      </c>
      <c r="L256" s="77">
        <v>0</v>
      </c>
      <c r="M256" s="77">
        <v>23</v>
      </c>
      <c r="N256" s="77">
        <v>24</v>
      </c>
      <c r="O256" s="77">
        <v>17</v>
      </c>
      <c r="P256" s="77">
        <v>17</v>
      </c>
      <c r="Q256" s="77">
        <v>1</v>
      </c>
      <c r="R256" s="77">
        <v>14</v>
      </c>
      <c r="S256" s="77">
        <v>16</v>
      </c>
      <c r="T256" s="77">
        <v>0.27300000000000002</v>
      </c>
      <c r="U256" s="77">
        <v>1.65</v>
      </c>
      <c r="V256" s="77">
        <v>0</v>
      </c>
      <c r="W256" s="77">
        <v>0</v>
      </c>
      <c r="X256" s="77">
        <v>0</v>
      </c>
      <c r="Y256" s="77">
        <v>5</v>
      </c>
      <c r="Z256" s="77">
        <v>7</v>
      </c>
      <c r="AA256" s="77">
        <v>0</v>
      </c>
      <c r="AB256" s="77">
        <v>2</v>
      </c>
      <c r="AC256" s="77">
        <v>27</v>
      </c>
      <c r="AD256" s="77">
        <v>24</v>
      </c>
      <c r="AE256" s="77">
        <v>0</v>
      </c>
      <c r="AF256" s="77">
        <v>0</v>
      </c>
      <c r="AG256" s="77">
        <v>1</v>
      </c>
      <c r="AH256" s="77">
        <v>1</v>
      </c>
      <c r="AI256" s="77">
        <v>0</v>
      </c>
      <c r="AJ256" s="77">
        <v>105</v>
      </c>
      <c r="AK256" s="77">
        <v>372</v>
      </c>
      <c r="AL256" s="77">
        <v>0.33300000000000002</v>
      </c>
      <c r="AM256" s="77">
        <v>1.1299999999999999</v>
      </c>
      <c r="AN256" s="77">
        <v>0.373</v>
      </c>
      <c r="AO256" s="77">
        <v>0.432</v>
      </c>
      <c r="AP256" s="77">
        <v>0.80400000000000005</v>
      </c>
      <c r="AQ256" s="77">
        <v>6.26</v>
      </c>
      <c r="AR256" s="77">
        <v>5.48</v>
      </c>
      <c r="AS256" s="77">
        <v>9.39</v>
      </c>
      <c r="AT256" s="77">
        <v>1.1399999999999999</v>
      </c>
      <c r="AU256" s="77">
        <v>16.170000000000002</v>
      </c>
    </row>
    <row r="257" spans="1:47" x14ac:dyDescent="0.2">
      <c r="A257" s="77">
        <v>22</v>
      </c>
      <c r="B257" s="78" t="s">
        <v>580</v>
      </c>
      <c r="C257" s="77" t="s">
        <v>256</v>
      </c>
      <c r="D257" s="77"/>
      <c r="E257" s="77">
        <v>646057</v>
      </c>
      <c r="F257" s="77">
        <v>0</v>
      </c>
      <c r="G257" s="77">
        <v>1</v>
      </c>
      <c r="H257" s="77">
        <v>6.75</v>
      </c>
      <c r="I257" s="77">
        <v>6</v>
      </c>
      <c r="J257" s="77">
        <v>0</v>
      </c>
      <c r="K257" s="77">
        <v>0</v>
      </c>
      <c r="L257" s="77">
        <v>0</v>
      </c>
      <c r="M257" s="77">
        <v>5.0999999999999996</v>
      </c>
      <c r="N257" s="77">
        <v>9</v>
      </c>
      <c r="O257" s="77">
        <v>4</v>
      </c>
      <c r="P257" s="77">
        <v>4</v>
      </c>
      <c r="Q257" s="77">
        <v>1</v>
      </c>
      <c r="R257" s="77">
        <v>3</v>
      </c>
      <c r="S257" s="77">
        <v>5</v>
      </c>
      <c r="T257" s="77">
        <v>0.34599999999999997</v>
      </c>
      <c r="U257" s="77">
        <v>2.25</v>
      </c>
      <c r="V257" s="77">
        <v>0</v>
      </c>
      <c r="W257" s="77">
        <v>0</v>
      </c>
      <c r="X257" s="77">
        <v>0</v>
      </c>
      <c r="Y257" s="77">
        <v>0</v>
      </c>
      <c r="Z257" s="77">
        <v>4</v>
      </c>
      <c r="AA257" s="77">
        <v>0</v>
      </c>
      <c r="AB257" s="77">
        <v>0</v>
      </c>
      <c r="AC257" s="77">
        <v>3</v>
      </c>
      <c r="AD257" s="77">
        <v>9</v>
      </c>
      <c r="AE257" s="77">
        <v>0</v>
      </c>
      <c r="AF257" s="77">
        <v>0</v>
      </c>
      <c r="AG257" s="77">
        <v>1</v>
      </c>
      <c r="AH257" s="77">
        <v>0</v>
      </c>
      <c r="AI257" s="77">
        <v>0</v>
      </c>
      <c r="AJ257" s="77">
        <v>29</v>
      </c>
      <c r="AK257" s="77">
        <v>130</v>
      </c>
      <c r="AL257" s="77">
        <v>0</v>
      </c>
      <c r="AM257" s="77">
        <v>0.33</v>
      </c>
      <c r="AN257" s="77">
        <v>0.41399999999999998</v>
      </c>
      <c r="AO257" s="77">
        <v>0.53800000000000003</v>
      </c>
      <c r="AP257" s="77">
        <v>0.95199999999999996</v>
      </c>
      <c r="AQ257" s="77">
        <v>8.44</v>
      </c>
      <c r="AR257" s="77">
        <v>5.0599999999999996</v>
      </c>
      <c r="AS257" s="77">
        <v>15.19</v>
      </c>
      <c r="AT257" s="77">
        <v>1.67</v>
      </c>
      <c r="AU257" s="77">
        <v>24.38</v>
      </c>
    </row>
    <row r="258" spans="1:47" x14ac:dyDescent="0.2">
      <c r="A258" s="77">
        <v>22</v>
      </c>
      <c r="B258" s="78" t="s">
        <v>610</v>
      </c>
      <c r="C258" s="77" t="s">
        <v>256</v>
      </c>
      <c r="D258" s="77"/>
      <c r="E258" s="77">
        <v>543725</v>
      </c>
      <c r="F258" s="77">
        <v>1</v>
      </c>
      <c r="G258" s="77">
        <v>0</v>
      </c>
      <c r="H258" s="77">
        <v>6.75</v>
      </c>
      <c r="I258" s="77">
        <v>13</v>
      </c>
      <c r="J258" s="77">
        <v>0</v>
      </c>
      <c r="K258" s="77">
        <v>0</v>
      </c>
      <c r="L258" s="77">
        <v>0</v>
      </c>
      <c r="M258" s="77">
        <v>12</v>
      </c>
      <c r="N258" s="77">
        <v>20</v>
      </c>
      <c r="O258" s="77">
        <v>10</v>
      </c>
      <c r="P258" s="77">
        <v>9</v>
      </c>
      <c r="Q258" s="77">
        <v>5</v>
      </c>
      <c r="R258" s="77">
        <v>7</v>
      </c>
      <c r="S258" s="77">
        <v>9</v>
      </c>
      <c r="T258" s="77">
        <v>0.38500000000000001</v>
      </c>
      <c r="U258" s="77">
        <v>2.25</v>
      </c>
      <c r="V258" s="77">
        <v>0</v>
      </c>
      <c r="W258" s="77">
        <v>0</v>
      </c>
      <c r="X258" s="77">
        <v>0</v>
      </c>
      <c r="Y258" s="77">
        <v>0</v>
      </c>
      <c r="Z258" s="77">
        <v>6</v>
      </c>
      <c r="AA258" s="77">
        <v>0</v>
      </c>
      <c r="AB258" s="77">
        <v>3</v>
      </c>
      <c r="AC258" s="77">
        <v>9</v>
      </c>
      <c r="AD258" s="77">
        <v>14</v>
      </c>
      <c r="AE258" s="77">
        <v>0</v>
      </c>
      <c r="AF258" s="77">
        <v>0</v>
      </c>
      <c r="AG258" s="77">
        <v>0</v>
      </c>
      <c r="AH258" s="77">
        <v>1</v>
      </c>
      <c r="AI258" s="77">
        <v>0</v>
      </c>
      <c r="AJ258" s="77">
        <v>59</v>
      </c>
      <c r="AK258" s="77">
        <v>256</v>
      </c>
      <c r="AL258" s="77">
        <v>1</v>
      </c>
      <c r="AM258" s="77">
        <v>0.64</v>
      </c>
      <c r="AN258" s="77">
        <v>0.45800000000000002</v>
      </c>
      <c r="AO258" s="77">
        <v>0.75</v>
      </c>
      <c r="AP258" s="77">
        <v>1.208</v>
      </c>
      <c r="AQ258" s="77">
        <v>6.75</v>
      </c>
      <c r="AR258" s="77">
        <v>5.25</v>
      </c>
      <c r="AS258" s="77">
        <v>15</v>
      </c>
      <c r="AT258" s="77">
        <v>1.29</v>
      </c>
      <c r="AU258" s="77">
        <v>21.33</v>
      </c>
    </row>
    <row r="259" spans="1:47" x14ac:dyDescent="0.2">
      <c r="A259" s="77">
        <v>24</v>
      </c>
      <c r="B259" s="78" t="s">
        <v>608</v>
      </c>
      <c r="C259" s="77" t="s">
        <v>256</v>
      </c>
      <c r="D259" s="77"/>
      <c r="E259" s="77">
        <v>543643</v>
      </c>
      <c r="F259" s="77">
        <v>0</v>
      </c>
      <c r="G259" s="77">
        <v>1</v>
      </c>
      <c r="H259" s="77">
        <v>9</v>
      </c>
      <c r="I259" s="77">
        <v>2</v>
      </c>
      <c r="J259" s="77">
        <v>2</v>
      </c>
      <c r="K259" s="77">
        <v>0</v>
      </c>
      <c r="L259" s="77">
        <v>0</v>
      </c>
      <c r="M259" s="77">
        <v>9</v>
      </c>
      <c r="N259" s="77">
        <v>17</v>
      </c>
      <c r="O259" s="77">
        <v>10</v>
      </c>
      <c r="P259" s="77">
        <v>9</v>
      </c>
      <c r="Q259" s="77">
        <v>2</v>
      </c>
      <c r="R259" s="77">
        <v>3</v>
      </c>
      <c r="S259" s="77">
        <v>6</v>
      </c>
      <c r="T259" s="77">
        <v>0.39500000000000002</v>
      </c>
      <c r="U259" s="77">
        <v>2.2200000000000002</v>
      </c>
      <c r="V259" s="77">
        <v>0</v>
      </c>
      <c r="W259" s="77">
        <v>0</v>
      </c>
      <c r="X259" s="77">
        <v>0</v>
      </c>
      <c r="Y259" s="77">
        <v>1</v>
      </c>
      <c r="Z259" s="77">
        <v>0</v>
      </c>
      <c r="AA259" s="77">
        <v>0</v>
      </c>
      <c r="AB259" s="77">
        <v>0</v>
      </c>
      <c r="AC259" s="77">
        <v>13</v>
      </c>
      <c r="AD259" s="77">
        <v>8</v>
      </c>
      <c r="AE259" s="77">
        <v>0</v>
      </c>
      <c r="AF259" s="77">
        <v>0</v>
      </c>
      <c r="AG259" s="77">
        <v>0</v>
      </c>
      <c r="AH259" s="77">
        <v>0</v>
      </c>
      <c r="AI259" s="77">
        <v>0</v>
      </c>
      <c r="AJ259" s="77">
        <v>47</v>
      </c>
      <c r="AK259" s="77">
        <v>173</v>
      </c>
      <c r="AL259" s="77">
        <v>0</v>
      </c>
      <c r="AM259" s="77">
        <v>1.63</v>
      </c>
      <c r="AN259" s="77">
        <v>0.435</v>
      </c>
      <c r="AO259" s="77">
        <v>0.58099999999999996</v>
      </c>
      <c r="AP259" s="77">
        <v>1.016</v>
      </c>
      <c r="AQ259" s="77">
        <v>6</v>
      </c>
      <c r="AR259" s="77">
        <v>3</v>
      </c>
      <c r="AS259" s="77">
        <v>17</v>
      </c>
      <c r="AT259" s="77">
        <v>2</v>
      </c>
      <c r="AU259" s="77">
        <v>19.22</v>
      </c>
    </row>
    <row r="260" spans="1:47" x14ac:dyDescent="0.2">
      <c r="A260" s="77">
        <v>25</v>
      </c>
      <c r="B260" s="78" t="s">
        <v>902</v>
      </c>
      <c r="C260" s="77" t="s">
        <v>256</v>
      </c>
      <c r="D260" s="77"/>
      <c r="E260" s="77">
        <v>453184</v>
      </c>
      <c r="F260" s="77">
        <v>0</v>
      </c>
      <c r="G260" s="77">
        <v>0</v>
      </c>
      <c r="H260" s="77">
        <v>11.57</v>
      </c>
      <c r="I260" s="77">
        <v>2</v>
      </c>
      <c r="J260" s="77">
        <v>0</v>
      </c>
      <c r="K260" s="77">
        <v>0</v>
      </c>
      <c r="L260" s="77">
        <v>0</v>
      </c>
      <c r="M260" s="77">
        <v>2.1</v>
      </c>
      <c r="N260" s="77">
        <v>5</v>
      </c>
      <c r="O260" s="77">
        <v>3</v>
      </c>
      <c r="P260" s="77">
        <v>3</v>
      </c>
      <c r="Q260" s="77">
        <v>1</v>
      </c>
      <c r="R260" s="77">
        <v>0</v>
      </c>
      <c r="S260" s="77">
        <v>2</v>
      </c>
      <c r="T260" s="77">
        <v>0.41699999999999998</v>
      </c>
      <c r="U260" s="77">
        <v>2.14</v>
      </c>
      <c r="V260" s="77">
        <v>0</v>
      </c>
      <c r="W260" s="77">
        <v>0</v>
      </c>
      <c r="X260" s="77">
        <v>1</v>
      </c>
      <c r="Y260" s="77">
        <v>0</v>
      </c>
      <c r="Z260" s="77">
        <v>1</v>
      </c>
      <c r="AA260" s="77">
        <v>0</v>
      </c>
      <c r="AB260" s="77">
        <v>0</v>
      </c>
      <c r="AC260" s="77">
        <v>1</v>
      </c>
      <c r="AD260" s="77">
        <v>4</v>
      </c>
      <c r="AE260" s="77">
        <v>0</v>
      </c>
      <c r="AF260" s="77">
        <v>0</v>
      </c>
      <c r="AG260" s="77">
        <v>0</v>
      </c>
      <c r="AH260" s="77">
        <v>0</v>
      </c>
      <c r="AI260" s="77">
        <v>0</v>
      </c>
      <c r="AJ260" s="77">
        <v>13</v>
      </c>
      <c r="AK260" s="77">
        <v>51</v>
      </c>
      <c r="AL260" s="77" t="s">
        <v>342</v>
      </c>
      <c r="AM260" s="77">
        <v>0.25</v>
      </c>
      <c r="AN260" s="77">
        <v>0.46200000000000002</v>
      </c>
      <c r="AO260" s="77">
        <v>0.91700000000000004</v>
      </c>
      <c r="AP260" s="77">
        <v>1.3779999999999999</v>
      </c>
      <c r="AQ260" s="77">
        <v>7.71</v>
      </c>
      <c r="AR260" s="77">
        <v>0</v>
      </c>
      <c r="AS260" s="77">
        <v>19.29</v>
      </c>
      <c r="AT260" s="77" t="s">
        <v>342</v>
      </c>
      <c r="AU260" s="77">
        <v>21.86</v>
      </c>
    </row>
    <row r="261" spans="1:47" x14ac:dyDescent="0.2">
      <c r="A261" s="77">
        <v>26</v>
      </c>
      <c r="B261" s="78" t="s">
        <v>609</v>
      </c>
      <c r="C261" s="77" t="s">
        <v>256</v>
      </c>
      <c r="D261" s="77"/>
      <c r="E261" s="77">
        <v>518418</v>
      </c>
      <c r="F261" s="77">
        <v>0</v>
      </c>
      <c r="G261" s="77">
        <v>1</v>
      </c>
      <c r="H261" s="77">
        <v>19.059999999999999</v>
      </c>
      <c r="I261" s="77">
        <v>5</v>
      </c>
      <c r="J261" s="77">
        <v>0</v>
      </c>
      <c r="K261" s="77">
        <v>0</v>
      </c>
      <c r="L261" s="77">
        <v>0</v>
      </c>
      <c r="M261" s="77">
        <v>5.2</v>
      </c>
      <c r="N261" s="77">
        <v>14</v>
      </c>
      <c r="O261" s="77">
        <v>12</v>
      </c>
      <c r="P261" s="77">
        <v>12</v>
      </c>
      <c r="Q261" s="77">
        <v>3</v>
      </c>
      <c r="R261" s="77">
        <v>5</v>
      </c>
      <c r="S261" s="77">
        <v>6</v>
      </c>
      <c r="T261" s="77">
        <v>0.48299999999999998</v>
      </c>
      <c r="U261" s="77">
        <v>3.35</v>
      </c>
      <c r="V261" s="77">
        <v>0</v>
      </c>
      <c r="W261" s="77">
        <v>0</v>
      </c>
      <c r="X261" s="77">
        <v>0</v>
      </c>
      <c r="Y261" s="77">
        <v>0</v>
      </c>
      <c r="Z261" s="77">
        <v>4</v>
      </c>
      <c r="AA261" s="77">
        <v>0</v>
      </c>
      <c r="AB261" s="77">
        <v>1</v>
      </c>
      <c r="AC261" s="77">
        <v>6</v>
      </c>
      <c r="AD261" s="77">
        <v>4</v>
      </c>
      <c r="AE261" s="77">
        <v>0</v>
      </c>
      <c r="AF261" s="77">
        <v>0</v>
      </c>
      <c r="AG261" s="77">
        <v>1</v>
      </c>
      <c r="AH261" s="77">
        <v>0</v>
      </c>
      <c r="AI261" s="77">
        <v>0</v>
      </c>
      <c r="AJ261" s="77">
        <v>35</v>
      </c>
      <c r="AK261" s="77">
        <v>138</v>
      </c>
      <c r="AL261" s="77">
        <v>0</v>
      </c>
      <c r="AM261" s="77">
        <v>1.5</v>
      </c>
      <c r="AN261" s="77">
        <v>0.54300000000000004</v>
      </c>
      <c r="AO261" s="77">
        <v>0.96599999999999997</v>
      </c>
      <c r="AP261" s="77">
        <v>1.508</v>
      </c>
      <c r="AQ261" s="77">
        <v>9.5299999999999994</v>
      </c>
      <c r="AR261" s="77">
        <v>7.94</v>
      </c>
      <c r="AS261" s="77">
        <v>22.24</v>
      </c>
      <c r="AT261" s="77">
        <v>1.2</v>
      </c>
      <c r="AU261" s="77">
        <v>24.35</v>
      </c>
    </row>
    <row r="262" spans="1:47" x14ac:dyDescent="0.2">
      <c r="A262" s="99"/>
      <c r="B262" s="78"/>
      <c r="C262" s="99"/>
      <c r="D262" s="99"/>
      <c r="E262" s="99"/>
      <c r="F262" s="99"/>
      <c r="G262" s="99"/>
      <c r="H262" s="148"/>
      <c r="I262" s="99"/>
      <c r="J262" s="99"/>
      <c r="K262" s="99"/>
      <c r="L262" s="99"/>
      <c r="M262" s="148"/>
      <c r="N262" s="99"/>
      <c r="O262" s="99"/>
      <c r="P262" s="99"/>
      <c r="Q262" s="99"/>
      <c r="R262" s="99"/>
      <c r="S262" s="99"/>
      <c r="T262" s="102"/>
      <c r="U262" s="148"/>
      <c r="V262"/>
      <c r="W262"/>
      <c r="X262"/>
      <c r="Y262"/>
      <c r="Z262"/>
      <c r="AA262"/>
      <c r="AB262"/>
      <c r="AC262"/>
      <c r="AD262"/>
      <c r="AE262"/>
      <c r="AF262"/>
      <c r="AG262"/>
      <c r="AH262"/>
      <c r="AI262"/>
      <c r="AJ262"/>
      <c r="AK262"/>
      <c r="AL262" s="2"/>
      <c r="AM262" s="2"/>
      <c r="AN262" s="2"/>
      <c r="AO262" s="2"/>
      <c r="AP262" s="2"/>
      <c r="AQ262" s="3"/>
      <c r="AR262" s="3"/>
      <c r="AS262" s="3"/>
      <c r="AT262" s="3"/>
      <c r="AU262" s="3"/>
    </row>
    <row r="263" spans="1:47" ht="25.5" x14ac:dyDescent="0.2">
      <c r="A263" s="103" t="s">
        <v>150</v>
      </c>
      <c r="B263" s="103" t="s">
        <v>151</v>
      </c>
      <c r="C263" s="103" t="s">
        <v>245</v>
      </c>
      <c r="D263" s="103"/>
      <c r="E263" s="103" t="s">
        <v>300</v>
      </c>
      <c r="F263" s="103" t="s">
        <v>301</v>
      </c>
      <c r="G263" s="103" t="s">
        <v>302</v>
      </c>
      <c r="H263" s="144" t="s">
        <v>152</v>
      </c>
      <c r="I263" s="103" t="s">
        <v>303</v>
      </c>
      <c r="J263" s="103" t="s">
        <v>304</v>
      </c>
      <c r="K263" s="103" t="s">
        <v>305</v>
      </c>
      <c r="L263" s="103" t="s">
        <v>306</v>
      </c>
      <c r="M263" s="144" t="s">
        <v>307</v>
      </c>
      <c r="N263" s="103" t="s">
        <v>308</v>
      </c>
      <c r="O263" s="103" t="s">
        <v>309</v>
      </c>
      <c r="P263" s="103" t="s">
        <v>310</v>
      </c>
      <c r="Q263" s="103" t="s">
        <v>311</v>
      </c>
      <c r="R263" s="103" t="s">
        <v>312</v>
      </c>
      <c r="S263" s="103" t="s">
        <v>313</v>
      </c>
      <c r="T263" s="145" t="s">
        <v>314</v>
      </c>
      <c r="U263" s="144" t="s">
        <v>315</v>
      </c>
      <c r="V263" s="103" t="s">
        <v>316</v>
      </c>
      <c r="W263" s="103" t="s">
        <v>317</v>
      </c>
      <c r="X263" s="103" t="s">
        <v>318</v>
      </c>
      <c r="Y263" s="103" t="s">
        <v>319</v>
      </c>
      <c r="Z263" s="103" t="s">
        <v>320</v>
      </c>
      <c r="AA263" s="103" t="s">
        <v>321</v>
      </c>
      <c r="AB263" s="103" t="s">
        <v>322</v>
      </c>
      <c r="AC263" s="103" t="s">
        <v>323</v>
      </c>
      <c r="AD263" s="103" t="s">
        <v>324</v>
      </c>
      <c r="AE263" s="103" t="s">
        <v>325</v>
      </c>
      <c r="AF263" s="103" t="s">
        <v>326</v>
      </c>
      <c r="AG263" s="103" t="s">
        <v>327</v>
      </c>
      <c r="AH263" s="103" t="s">
        <v>328</v>
      </c>
      <c r="AI263" s="103" t="s">
        <v>329</v>
      </c>
      <c r="AJ263" s="103" t="s">
        <v>330</v>
      </c>
      <c r="AK263" s="103" t="s">
        <v>331</v>
      </c>
      <c r="AL263" s="145" t="s">
        <v>332</v>
      </c>
      <c r="AM263" s="145" t="s">
        <v>333</v>
      </c>
      <c r="AN263" s="145" t="s">
        <v>334</v>
      </c>
      <c r="AO263" s="145" t="s">
        <v>335</v>
      </c>
      <c r="AP263" s="145" t="s">
        <v>336</v>
      </c>
      <c r="AQ263" s="144" t="s">
        <v>337</v>
      </c>
      <c r="AR263" s="144" t="s">
        <v>338</v>
      </c>
      <c r="AS263" s="144" t="s">
        <v>339</v>
      </c>
      <c r="AT263" s="144" t="s">
        <v>340</v>
      </c>
      <c r="AU263" s="144" t="s">
        <v>341</v>
      </c>
    </row>
    <row r="264" spans="1:47" x14ac:dyDescent="0.2">
      <c r="A264" s="77">
        <v>1</v>
      </c>
      <c r="B264" s="78" t="s">
        <v>621</v>
      </c>
      <c r="C264" s="77" t="s">
        <v>257</v>
      </c>
      <c r="D264" s="77"/>
      <c r="E264" s="77">
        <v>453265</v>
      </c>
      <c r="F264" s="77">
        <v>10</v>
      </c>
      <c r="G264" s="77">
        <v>2</v>
      </c>
      <c r="H264" s="77">
        <v>1.63</v>
      </c>
      <c r="I264" s="77">
        <v>78</v>
      </c>
      <c r="J264" s="77">
        <v>0</v>
      </c>
      <c r="K264" s="77">
        <v>2</v>
      </c>
      <c r="L264" s="77">
        <v>9</v>
      </c>
      <c r="M264" s="77">
        <v>77.099999999999994</v>
      </c>
      <c r="N264" s="77">
        <v>64</v>
      </c>
      <c r="O264" s="77">
        <v>16</v>
      </c>
      <c r="P264" s="77">
        <v>14</v>
      </c>
      <c r="Q264" s="77">
        <v>5</v>
      </c>
      <c r="R264" s="77">
        <v>15</v>
      </c>
      <c r="S264" s="77">
        <v>81</v>
      </c>
      <c r="T264" s="77">
        <v>0.23200000000000001</v>
      </c>
      <c r="U264" s="77">
        <v>1.02</v>
      </c>
      <c r="V264" s="77">
        <v>0</v>
      </c>
      <c r="W264" s="77">
        <v>0</v>
      </c>
      <c r="X264" s="77">
        <v>6</v>
      </c>
      <c r="Y264" s="77">
        <v>0</v>
      </c>
      <c r="Z264" s="77">
        <v>3</v>
      </c>
      <c r="AA264" s="77">
        <v>34</v>
      </c>
      <c r="AB264" s="77">
        <v>8</v>
      </c>
      <c r="AC264" s="77">
        <v>78</v>
      </c>
      <c r="AD264" s="77">
        <v>61</v>
      </c>
      <c r="AE264" s="77">
        <v>0</v>
      </c>
      <c r="AF264" s="77">
        <v>0</v>
      </c>
      <c r="AG264" s="77">
        <v>4</v>
      </c>
      <c r="AH264" s="77">
        <v>2</v>
      </c>
      <c r="AI264" s="77">
        <v>0</v>
      </c>
      <c r="AJ264" s="77">
        <v>305</v>
      </c>
      <c r="AK264" s="77">
        <v>1199</v>
      </c>
      <c r="AL264" s="77">
        <v>0.83299999999999996</v>
      </c>
      <c r="AM264" s="77">
        <v>1.28</v>
      </c>
      <c r="AN264" s="77">
        <v>0.28299999999999997</v>
      </c>
      <c r="AO264" s="77">
        <v>0.33</v>
      </c>
      <c r="AP264" s="77">
        <v>0.61299999999999999</v>
      </c>
      <c r="AQ264" s="77">
        <v>9.43</v>
      </c>
      <c r="AR264" s="77">
        <v>1.75</v>
      </c>
      <c r="AS264" s="77">
        <v>7.45</v>
      </c>
      <c r="AT264" s="77">
        <v>5.4</v>
      </c>
      <c r="AU264" s="77">
        <v>15.5</v>
      </c>
    </row>
    <row r="265" spans="1:47" x14ac:dyDescent="0.2">
      <c r="A265" s="77">
        <v>2</v>
      </c>
      <c r="B265" s="78" t="s">
        <v>617</v>
      </c>
      <c r="C265" s="77" t="s">
        <v>257</v>
      </c>
      <c r="D265" s="77"/>
      <c r="E265" s="77">
        <v>453343</v>
      </c>
      <c r="F265" s="77">
        <v>3</v>
      </c>
      <c r="G265" s="77">
        <v>5</v>
      </c>
      <c r="H265" s="77">
        <v>1.9</v>
      </c>
      <c r="I265" s="77">
        <v>72</v>
      </c>
      <c r="J265" s="77">
        <v>0</v>
      </c>
      <c r="K265" s="77">
        <v>33</v>
      </c>
      <c r="L265" s="77">
        <v>37</v>
      </c>
      <c r="M265" s="77">
        <v>71</v>
      </c>
      <c r="N265" s="77">
        <v>51</v>
      </c>
      <c r="O265" s="77">
        <v>15</v>
      </c>
      <c r="P265" s="77">
        <v>15</v>
      </c>
      <c r="Q265" s="77">
        <v>2</v>
      </c>
      <c r="R265" s="77">
        <v>11</v>
      </c>
      <c r="S265" s="77">
        <v>71</v>
      </c>
      <c r="T265" s="77">
        <v>0.19500000000000001</v>
      </c>
      <c r="U265" s="77">
        <v>0.87</v>
      </c>
      <c r="V265" s="77">
        <v>0</v>
      </c>
      <c r="W265" s="77">
        <v>0</v>
      </c>
      <c r="X265" s="77">
        <v>3</v>
      </c>
      <c r="Y265" s="77">
        <v>1</v>
      </c>
      <c r="Z265" s="77">
        <v>48</v>
      </c>
      <c r="AA265" s="77">
        <v>14</v>
      </c>
      <c r="AB265" s="77">
        <v>0</v>
      </c>
      <c r="AC265" s="77">
        <v>93</v>
      </c>
      <c r="AD265" s="77">
        <v>48</v>
      </c>
      <c r="AE265" s="77">
        <v>3</v>
      </c>
      <c r="AF265" s="77">
        <v>0</v>
      </c>
      <c r="AG265" s="77">
        <v>1</v>
      </c>
      <c r="AH265" s="77">
        <v>1</v>
      </c>
      <c r="AI265" s="77">
        <v>0</v>
      </c>
      <c r="AJ265" s="77">
        <v>277</v>
      </c>
      <c r="AK265" s="77">
        <v>975</v>
      </c>
      <c r="AL265" s="77">
        <v>0.375</v>
      </c>
      <c r="AM265" s="77">
        <v>1.94</v>
      </c>
      <c r="AN265" s="77">
        <v>0.23599999999999999</v>
      </c>
      <c r="AO265" s="77">
        <v>0.23799999999999999</v>
      </c>
      <c r="AP265" s="77">
        <v>0.47299999999999998</v>
      </c>
      <c r="AQ265" s="77">
        <v>9</v>
      </c>
      <c r="AR265" s="77">
        <v>1.39</v>
      </c>
      <c r="AS265" s="77">
        <v>6.46</v>
      </c>
      <c r="AT265" s="77">
        <v>6.45</v>
      </c>
      <c r="AU265" s="77">
        <v>13.73</v>
      </c>
    </row>
    <row r="266" spans="1:47" x14ac:dyDescent="0.2">
      <c r="A266" s="77">
        <v>3</v>
      </c>
      <c r="B266" s="78" t="s">
        <v>631</v>
      </c>
      <c r="C266" s="77" t="s">
        <v>257</v>
      </c>
      <c r="D266" s="77"/>
      <c r="E266" s="77">
        <v>453172</v>
      </c>
      <c r="F266" s="77">
        <v>7</v>
      </c>
      <c r="G266" s="77">
        <v>5</v>
      </c>
      <c r="H266" s="77">
        <v>1.96</v>
      </c>
      <c r="I266" s="77">
        <v>63</v>
      </c>
      <c r="J266" s="77">
        <v>0</v>
      </c>
      <c r="K266" s="77">
        <v>0</v>
      </c>
      <c r="L266" s="77">
        <v>2</v>
      </c>
      <c r="M266" s="77">
        <v>64.099999999999994</v>
      </c>
      <c r="N266" s="77">
        <v>51</v>
      </c>
      <c r="O266" s="77">
        <v>21</v>
      </c>
      <c r="P266" s="77">
        <v>14</v>
      </c>
      <c r="Q266" s="77">
        <v>4</v>
      </c>
      <c r="R266" s="77">
        <v>19</v>
      </c>
      <c r="S266" s="77">
        <v>36</v>
      </c>
      <c r="T266" s="77">
        <v>0.22900000000000001</v>
      </c>
      <c r="U266" s="77">
        <v>1.0900000000000001</v>
      </c>
      <c r="V266" s="77">
        <v>0</v>
      </c>
      <c r="W266" s="77">
        <v>0</v>
      </c>
      <c r="X266" s="77">
        <v>6</v>
      </c>
      <c r="Y266" s="77">
        <v>5</v>
      </c>
      <c r="Z266" s="77">
        <v>16</v>
      </c>
      <c r="AA266" s="77">
        <v>14</v>
      </c>
      <c r="AB266" s="77">
        <v>10</v>
      </c>
      <c r="AC266" s="77">
        <v>105</v>
      </c>
      <c r="AD266" s="77">
        <v>39</v>
      </c>
      <c r="AE266" s="77">
        <v>2</v>
      </c>
      <c r="AF266" s="77">
        <v>0</v>
      </c>
      <c r="AG266" s="77">
        <v>4</v>
      </c>
      <c r="AH266" s="77">
        <v>6</v>
      </c>
      <c r="AI266" s="77">
        <v>1</v>
      </c>
      <c r="AJ266" s="77">
        <v>256</v>
      </c>
      <c r="AK266" s="77">
        <v>884</v>
      </c>
      <c r="AL266" s="77">
        <v>0.58299999999999996</v>
      </c>
      <c r="AM266" s="77">
        <v>2.69</v>
      </c>
      <c r="AN266" s="77">
        <v>0.30399999999999999</v>
      </c>
      <c r="AO266" s="77">
        <v>0.30499999999999999</v>
      </c>
      <c r="AP266" s="77">
        <v>0.60899999999999999</v>
      </c>
      <c r="AQ266" s="77">
        <v>5.04</v>
      </c>
      <c r="AR266" s="77">
        <v>2.66</v>
      </c>
      <c r="AS266" s="77">
        <v>7.13</v>
      </c>
      <c r="AT266" s="77">
        <v>1.89</v>
      </c>
      <c r="AU266" s="77">
        <v>13.74</v>
      </c>
    </row>
    <row r="267" spans="1:47" x14ac:dyDescent="0.2">
      <c r="A267" s="77">
        <v>4</v>
      </c>
      <c r="B267" s="78" t="s">
        <v>1149</v>
      </c>
      <c r="C267" s="77" t="s">
        <v>257</v>
      </c>
      <c r="D267" s="77"/>
      <c r="E267" s="77">
        <v>458720</v>
      </c>
      <c r="F267" s="77">
        <v>1</v>
      </c>
      <c r="G267" s="77">
        <v>0</v>
      </c>
      <c r="H267" s="77">
        <v>2</v>
      </c>
      <c r="I267" s="77">
        <v>9</v>
      </c>
      <c r="J267" s="77">
        <v>0</v>
      </c>
      <c r="K267" s="77">
        <v>1</v>
      </c>
      <c r="L267" s="77">
        <v>2</v>
      </c>
      <c r="M267" s="77">
        <v>9</v>
      </c>
      <c r="N267" s="77">
        <v>4</v>
      </c>
      <c r="O267" s="77">
        <v>2</v>
      </c>
      <c r="P267" s="77">
        <v>2</v>
      </c>
      <c r="Q267" s="77">
        <v>1</v>
      </c>
      <c r="R267" s="77">
        <v>2</v>
      </c>
      <c r="S267" s="77">
        <v>14</v>
      </c>
      <c r="T267" s="77">
        <v>0.13300000000000001</v>
      </c>
      <c r="U267" s="77">
        <v>0.67</v>
      </c>
      <c r="V267" s="77">
        <v>0</v>
      </c>
      <c r="W267" s="77">
        <v>0</v>
      </c>
      <c r="X267" s="77">
        <v>0</v>
      </c>
      <c r="Y267" s="77">
        <v>0</v>
      </c>
      <c r="Z267" s="77">
        <v>3</v>
      </c>
      <c r="AA267" s="77">
        <v>4</v>
      </c>
      <c r="AB267" s="77">
        <v>1</v>
      </c>
      <c r="AC267" s="77">
        <v>6</v>
      </c>
      <c r="AD267" s="77">
        <v>6</v>
      </c>
      <c r="AE267" s="77">
        <v>1</v>
      </c>
      <c r="AF267" s="77">
        <v>0</v>
      </c>
      <c r="AG267" s="77">
        <v>0</v>
      </c>
      <c r="AH267" s="77">
        <v>1</v>
      </c>
      <c r="AI267" s="77">
        <v>0</v>
      </c>
      <c r="AJ267" s="77">
        <v>32</v>
      </c>
      <c r="AK267" s="77">
        <v>127</v>
      </c>
      <c r="AL267" s="77">
        <v>1</v>
      </c>
      <c r="AM267" s="77">
        <v>1</v>
      </c>
      <c r="AN267" s="77">
        <v>0.188</v>
      </c>
      <c r="AO267" s="77">
        <v>0.23300000000000001</v>
      </c>
      <c r="AP267" s="77">
        <v>0.42099999999999999</v>
      </c>
      <c r="AQ267" s="77">
        <v>14</v>
      </c>
      <c r="AR267" s="77">
        <v>2</v>
      </c>
      <c r="AS267" s="77">
        <v>4</v>
      </c>
      <c r="AT267" s="77">
        <v>7</v>
      </c>
      <c r="AU267" s="77">
        <v>14.11</v>
      </c>
    </row>
    <row r="268" spans="1:47" x14ac:dyDescent="0.2">
      <c r="A268" s="77">
        <v>5</v>
      </c>
      <c r="B268" s="78" t="s">
        <v>889</v>
      </c>
      <c r="C268" s="77" t="s">
        <v>257</v>
      </c>
      <c r="D268" s="77"/>
      <c r="E268" s="77">
        <v>489039</v>
      </c>
      <c r="F268" s="77">
        <v>0</v>
      </c>
      <c r="G268" s="77">
        <v>0</v>
      </c>
      <c r="H268" s="77">
        <v>2.4500000000000002</v>
      </c>
      <c r="I268" s="77">
        <v>6</v>
      </c>
      <c r="J268" s="77">
        <v>0</v>
      </c>
      <c r="K268" s="77">
        <v>0</v>
      </c>
      <c r="L268" s="77">
        <v>0</v>
      </c>
      <c r="M268" s="77">
        <v>3.2</v>
      </c>
      <c r="N268" s="77">
        <v>3</v>
      </c>
      <c r="O268" s="77">
        <v>1</v>
      </c>
      <c r="P268" s="77">
        <v>1</v>
      </c>
      <c r="Q268" s="77">
        <v>1</v>
      </c>
      <c r="R268" s="77">
        <v>0</v>
      </c>
      <c r="S268" s="77">
        <v>4</v>
      </c>
      <c r="T268" s="77">
        <v>0.214</v>
      </c>
      <c r="U268" s="77">
        <v>0.82</v>
      </c>
      <c r="V268" s="77">
        <v>0</v>
      </c>
      <c r="W268" s="77">
        <v>0</v>
      </c>
      <c r="X268" s="77">
        <v>0</v>
      </c>
      <c r="Y268" s="77">
        <v>0</v>
      </c>
      <c r="Z268" s="77">
        <v>1</v>
      </c>
      <c r="AA268" s="77">
        <v>2</v>
      </c>
      <c r="AB268" s="77">
        <v>0</v>
      </c>
      <c r="AC268" s="77">
        <v>2</v>
      </c>
      <c r="AD268" s="77">
        <v>5</v>
      </c>
      <c r="AE268" s="77">
        <v>1</v>
      </c>
      <c r="AF268" s="77">
        <v>0</v>
      </c>
      <c r="AG268" s="77">
        <v>0</v>
      </c>
      <c r="AH268" s="77">
        <v>0</v>
      </c>
      <c r="AI268" s="77">
        <v>0</v>
      </c>
      <c r="AJ268" s="77">
        <v>14</v>
      </c>
      <c r="AK268" s="77">
        <v>53</v>
      </c>
      <c r="AL268" s="77" t="s">
        <v>342</v>
      </c>
      <c r="AM268" s="77">
        <v>0.4</v>
      </c>
      <c r="AN268" s="77">
        <v>0.214</v>
      </c>
      <c r="AO268" s="77">
        <v>0.5</v>
      </c>
      <c r="AP268" s="77">
        <v>0.71399999999999997</v>
      </c>
      <c r="AQ268" s="77">
        <v>9.82</v>
      </c>
      <c r="AR268" s="77">
        <v>0</v>
      </c>
      <c r="AS268" s="77">
        <v>7.36</v>
      </c>
      <c r="AT268" s="77" t="s">
        <v>342</v>
      </c>
      <c r="AU268" s="77">
        <v>14.45</v>
      </c>
    </row>
    <row r="269" spans="1:47" x14ac:dyDescent="0.2">
      <c r="A269" s="77">
        <v>6</v>
      </c>
      <c r="B269" s="78" t="s">
        <v>844</v>
      </c>
      <c r="C269" s="77" t="s">
        <v>257</v>
      </c>
      <c r="D269" s="77"/>
      <c r="E269" s="77">
        <v>474699</v>
      </c>
      <c r="F269" s="77">
        <v>8</v>
      </c>
      <c r="G269" s="77">
        <v>4</v>
      </c>
      <c r="H269" s="77">
        <v>2.85</v>
      </c>
      <c r="I269" s="77">
        <v>18</v>
      </c>
      <c r="J269" s="77">
        <v>17</v>
      </c>
      <c r="K269" s="77">
        <v>0</v>
      </c>
      <c r="L269" s="77">
        <v>0</v>
      </c>
      <c r="M269" s="77">
        <v>110.2</v>
      </c>
      <c r="N269" s="77">
        <v>112</v>
      </c>
      <c r="O269" s="77">
        <v>43</v>
      </c>
      <c r="P269" s="77">
        <v>35</v>
      </c>
      <c r="Q269" s="77">
        <v>9</v>
      </c>
      <c r="R269" s="77">
        <v>22</v>
      </c>
      <c r="S269" s="77">
        <v>79</v>
      </c>
      <c r="T269" s="77">
        <v>0.26500000000000001</v>
      </c>
      <c r="U269" s="77">
        <v>1.21</v>
      </c>
      <c r="V269" s="77">
        <v>1</v>
      </c>
      <c r="W269" s="77">
        <v>1</v>
      </c>
      <c r="X269" s="77">
        <v>3</v>
      </c>
      <c r="Y269" s="77">
        <v>1</v>
      </c>
      <c r="Z269" s="77">
        <v>0</v>
      </c>
      <c r="AA269" s="77">
        <v>0</v>
      </c>
      <c r="AB269" s="77">
        <v>13</v>
      </c>
      <c r="AC269" s="77">
        <v>137</v>
      </c>
      <c r="AD269" s="77">
        <v>105</v>
      </c>
      <c r="AE269" s="77">
        <v>4</v>
      </c>
      <c r="AF269" s="77">
        <v>0</v>
      </c>
      <c r="AG269" s="77">
        <v>0</v>
      </c>
      <c r="AH269" s="77">
        <v>3</v>
      </c>
      <c r="AI269" s="77">
        <v>0</v>
      </c>
      <c r="AJ269" s="77">
        <v>458</v>
      </c>
      <c r="AK269" s="77">
        <v>1578</v>
      </c>
      <c r="AL269" s="77">
        <v>0.66700000000000004</v>
      </c>
      <c r="AM269" s="77">
        <v>1.3</v>
      </c>
      <c r="AN269" s="77">
        <v>0.30299999999999999</v>
      </c>
      <c r="AO269" s="77">
        <v>0.376</v>
      </c>
      <c r="AP269" s="77">
        <v>0.67900000000000005</v>
      </c>
      <c r="AQ269" s="77">
        <v>6.42</v>
      </c>
      <c r="AR269" s="77">
        <v>1.79</v>
      </c>
      <c r="AS269" s="77">
        <v>9.11</v>
      </c>
      <c r="AT269" s="77">
        <v>3.59</v>
      </c>
      <c r="AU269" s="77">
        <v>14.26</v>
      </c>
    </row>
    <row r="270" spans="1:47" x14ac:dyDescent="0.2">
      <c r="A270" s="77">
        <v>7</v>
      </c>
      <c r="B270" s="78" t="s">
        <v>541</v>
      </c>
      <c r="C270" s="77" t="s">
        <v>257</v>
      </c>
      <c r="D270" s="77"/>
      <c r="E270" s="77">
        <v>450172</v>
      </c>
      <c r="F270" s="77">
        <v>13</v>
      </c>
      <c r="G270" s="77">
        <v>7</v>
      </c>
      <c r="H270" s="77">
        <v>3.04</v>
      </c>
      <c r="I270" s="77">
        <v>32</v>
      </c>
      <c r="J270" s="77">
        <v>31</v>
      </c>
      <c r="K270" s="77">
        <v>0</v>
      </c>
      <c r="L270" s="77">
        <v>0</v>
      </c>
      <c r="M270" s="77">
        <v>192.2</v>
      </c>
      <c r="N270" s="77">
        <v>166</v>
      </c>
      <c r="O270" s="77">
        <v>75</v>
      </c>
      <c r="P270" s="77">
        <v>65</v>
      </c>
      <c r="Q270" s="77">
        <v>17</v>
      </c>
      <c r="R270" s="77">
        <v>71</v>
      </c>
      <c r="S270" s="77">
        <v>140</v>
      </c>
      <c r="T270" s="77">
        <v>0.23499999999999999</v>
      </c>
      <c r="U270" s="77">
        <v>1.23</v>
      </c>
      <c r="V270" s="77">
        <v>1</v>
      </c>
      <c r="W270" s="77">
        <v>0</v>
      </c>
      <c r="X270" s="77">
        <v>14</v>
      </c>
      <c r="Y270" s="77">
        <v>6</v>
      </c>
      <c r="Z270" s="77">
        <v>0</v>
      </c>
      <c r="AA270" s="77">
        <v>0</v>
      </c>
      <c r="AB270" s="77">
        <v>17</v>
      </c>
      <c r="AC270" s="77">
        <v>248</v>
      </c>
      <c r="AD270" s="77">
        <v>172</v>
      </c>
      <c r="AE270" s="77">
        <v>15</v>
      </c>
      <c r="AF270" s="77">
        <v>0</v>
      </c>
      <c r="AG270" s="77">
        <v>9</v>
      </c>
      <c r="AH270" s="77">
        <v>7</v>
      </c>
      <c r="AI270" s="77">
        <v>1</v>
      </c>
      <c r="AJ270" s="77">
        <v>809</v>
      </c>
      <c r="AK270" s="77">
        <v>2977</v>
      </c>
      <c r="AL270" s="77">
        <v>0.65</v>
      </c>
      <c r="AM270" s="77">
        <v>1.44</v>
      </c>
      <c r="AN270" s="77">
        <v>0.315</v>
      </c>
      <c r="AO270" s="77">
        <v>0.35899999999999999</v>
      </c>
      <c r="AP270" s="77">
        <v>0.67400000000000004</v>
      </c>
      <c r="AQ270" s="77">
        <v>6.54</v>
      </c>
      <c r="AR270" s="77">
        <v>3.32</v>
      </c>
      <c r="AS270" s="77">
        <v>7.75</v>
      </c>
      <c r="AT270" s="77">
        <v>1.97</v>
      </c>
      <c r="AU270" s="77">
        <v>15.45</v>
      </c>
    </row>
    <row r="271" spans="1:47" x14ac:dyDescent="0.2">
      <c r="A271" s="77">
        <v>8</v>
      </c>
      <c r="B271" s="78" t="s">
        <v>627</v>
      </c>
      <c r="C271" s="77" t="s">
        <v>257</v>
      </c>
      <c r="D271" s="77"/>
      <c r="E271" s="77">
        <v>491646</v>
      </c>
      <c r="F271" s="77">
        <v>2</v>
      </c>
      <c r="G271" s="77">
        <v>2</v>
      </c>
      <c r="H271" s="77">
        <v>3.19</v>
      </c>
      <c r="I271" s="77">
        <v>44</v>
      </c>
      <c r="J271" s="77">
        <v>0</v>
      </c>
      <c r="K271" s="77">
        <v>1</v>
      </c>
      <c r="L271" s="77">
        <v>1</v>
      </c>
      <c r="M271" s="77">
        <v>62</v>
      </c>
      <c r="N271" s="77">
        <v>70</v>
      </c>
      <c r="O271" s="77">
        <v>24</v>
      </c>
      <c r="P271" s="77">
        <v>22</v>
      </c>
      <c r="Q271" s="77">
        <v>6</v>
      </c>
      <c r="R271" s="77">
        <v>23</v>
      </c>
      <c r="S271" s="77">
        <v>38</v>
      </c>
      <c r="T271" s="77">
        <v>0.29199999999999998</v>
      </c>
      <c r="U271" s="77">
        <v>1.5</v>
      </c>
      <c r="V271" s="77">
        <v>0</v>
      </c>
      <c r="W271" s="77">
        <v>0</v>
      </c>
      <c r="X271" s="77">
        <v>2</v>
      </c>
      <c r="Y271" s="77">
        <v>7</v>
      </c>
      <c r="Z271" s="77">
        <v>20</v>
      </c>
      <c r="AA271" s="77">
        <v>2</v>
      </c>
      <c r="AB271" s="77">
        <v>7</v>
      </c>
      <c r="AC271" s="77">
        <v>80</v>
      </c>
      <c r="AD271" s="77">
        <v>57</v>
      </c>
      <c r="AE271" s="77">
        <v>2</v>
      </c>
      <c r="AF271" s="77">
        <v>0</v>
      </c>
      <c r="AG271" s="77">
        <v>6</v>
      </c>
      <c r="AH271" s="77">
        <v>4</v>
      </c>
      <c r="AI271" s="77">
        <v>0</v>
      </c>
      <c r="AJ271" s="77">
        <v>270</v>
      </c>
      <c r="AK271" s="77">
        <v>975</v>
      </c>
      <c r="AL271" s="77">
        <v>0.5</v>
      </c>
      <c r="AM271" s="77">
        <v>1.4</v>
      </c>
      <c r="AN271" s="77">
        <v>0.35599999999999998</v>
      </c>
      <c r="AO271" s="77">
        <v>0.45400000000000001</v>
      </c>
      <c r="AP271" s="77">
        <v>0.81</v>
      </c>
      <c r="AQ271" s="77">
        <v>5.52</v>
      </c>
      <c r="AR271" s="77">
        <v>3.34</v>
      </c>
      <c r="AS271" s="77">
        <v>10.16</v>
      </c>
      <c r="AT271" s="77">
        <v>1.65</v>
      </c>
      <c r="AU271" s="77">
        <v>15.73</v>
      </c>
    </row>
    <row r="272" spans="1:47" x14ac:dyDescent="0.2">
      <c r="A272" s="77">
        <v>9</v>
      </c>
      <c r="B272" s="78" t="s">
        <v>624</v>
      </c>
      <c r="C272" s="77" t="s">
        <v>257</v>
      </c>
      <c r="D272" s="77"/>
      <c r="E272" s="77">
        <v>434538</v>
      </c>
      <c r="F272" s="77">
        <v>7</v>
      </c>
      <c r="G272" s="77">
        <v>10</v>
      </c>
      <c r="H272" s="77">
        <v>3.38</v>
      </c>
      <c r="I272" s="77">
        <v>29</v>
      </c>
      <c r="J272" s="77">
        <v>29</v>
      </c>
      <c r="K272" s="77">
        <v>0</v>
      </c>
      <c r="L272" s="77">
        <v>0</v>
      </c>
      <c r="M272" s="77">
        <v>162.1</v>
      </c>
      <c r="N272" s="77">
        <v>130</v>
      </c>
      <c r="O272" s="77">
        <v>68</v>
      </c>
      <c r="P272" s="77">
        <v>61</v>
      </c>
      <c r="Q272" s="77">
        <v>13</v>
      </c>
      <c r="R272" s="77">
        <v>81</v>
      </c>
      <c r="S272" s="77">
        <v>175</v>
      </c>
      <c r="T272" s="77">
        <v>0.218</v>
      </c>
      <c r="U272" s="77">
        <v>1.3</v>
      </c>
      <c r="V272" s="77">
        <v>0</v>
      </c>
      <c r="W272" s="77">
        <v>0</v>
      </c>
      <c r="X272" s="77">
        <v>4</v>
      </c>
      <c r="Y272" s="77">
        <v>3</v>
      </c>
      <c r="Z272" s="77">
        <v>0</v>
      </c>
      <c r="AA272" s="77">
        <v>0</v>
      </c>
      <c r="AB272" s="77">
        <v>11</v>
      </c>
      <c r="AC272" s="77">
        <v>197</v>
      </c>
      <c r="AD272" s="77">
        <v>104</v>
      </c>
      <c r="AE272" s="77">
        <v>12</v>
      </c>
      <c r="AF272" s="77">
        <v>0</v>
      </c>
      <c r="AG272" s="77">
        <v>19</v>
      </c>
      <c r="AH272" s="77">
        <v>5</v>
      </c>
      <c r="AI272" s="77">
        <v>1</v>
      </c>
      <c r="AJ272" s="77">
        <v>691</v>
      </c>
      <c r="AK272" s="77">
        <v>2714</v>
      </c>
      <c r="AL272" s="77">
        <v>0.41199999999999998</v>
      </c>
      <c r="AM272" s="77">
        <v>1.89</v>
      </c>
      <c r="AN272" s="77">
        <v>0.314</v>
      </c>
      <c r="AO272" s="77">
        <v>0.33100000000000002</v>
      </c>
      <c r="AP272" s="77">
        <v>0.64500000000000002</v>
      </c>
      <c r="AQ272" s="77">
        <v>9.6999999999999993</v>
      </c>
      <c r="AR272" s="77">
        <v>4.49</v>
      </c>
      <c r="AS272" s="77">
        <v>7.21</v>
      </c>
      <c r="AT272" s="77">
        <v>2.16</v>
      </c>
      <c r="AU272" s="77">
        <v>16.72</v>
      </c>
    </row>
    <row r="273" spans="1:47" x14ac:dyDescent="0.2">
      <c r="A273" s="77">
        <v>10</v>
      </c>
      <c r="B273" s="78" t="s">
        <v>623</v>
      </c>
      <c r="C273" s="77" t="s">
        <v>257</v>
      </c>
      <c r="D273" s="77"/>
      <c r="E273" s="77">
        <v>476570</v>
      </c>
      <c r="F273" s="77">
        <v>0</v>
      </c>
      <c r="G273" s="77">
        <v>0</v>
      </c>
      <c r="H273" s="77">
        <v>3.48</v>
      </c>
      <c r="I273" s="77">
        <v>5</v>
      </c>
      <c r="J273" s="77">
        <v>0</v>
      </c>
      <c r="K273" s="77">
        <v>0</v>
      </c>
      <c r="L273" s="77">
        <v>0</v>
      </c>
      <c r="M273" s="77">
        <v>10.1</v>
      </c>
      <c r="N273" s="77">
        <v>8</v>
      </c>
      <c r="O273" s="77">
        <v>4</v>
      </c>
      <c r="P273" s="77">
        <v>4</v>
      </c>
      <c r="Q273" s="77">
        <v>2</v>
      </c>
      <c r="R273" s="77">
        <v>5</v>
      </c>
      <c r="S273" s="77">
        <v>7</v>
      </c>
      <c r="T273" s="77">
        <v>0.20499999999999999</v>
      </c>
      <c r="U273" s="77">
        <v>1.26</v>
      </c>
      <c r="V273" s="77">
        <v>0</v>
      </c>
      <c r="W273" s="77">
        <v>0</v>
      </c>
      <c r="X273" s="77">
        <v>1</v>
      </c>
      <c r="Y273" s="77">
        <v>0</v>
      </c>
      <c r="Z273" s="77">
        <v>1</v>
      </c>
      <c r="AA273" s="77">
        <v>0</v>
      </c>
      <c r="AB273" s="77">
        <v>0</v>
      </c>
      <c r="AC273" s="77">
        <v>12</v>
      </c>
      <c r="AD273" s="77">
        <v>13</v>
      </c>
      <c r="AE273" s="77">
        <v>0</v>
      </c>
      <c r="AF273" s="77">
        <v>0</v>
      </c>
      <c r="AG273" s="77">
        <v>2</v>
      </c>
      <c r="AH273" s="77">
        <v>0</v>
      </c>
      <c r="AI273" s="77">
        <v>0</v>
      </c>
      <c r="AJ273" s="77">
        <v>46</v>
      </c>
      <c r="AK273" s="77">
        <v>195</v>
      </c>
      <c r="AL273" s="77" t="s">
        <v>342</v>
      </c>
      <c r="AM273" s="77">
        <v>0.92</v>
      </c>
      <c r="AN273" s="77">
        <v>0.311</v>
      </c>
      <c r="AO273" s="77">
        <v>0.38500000000000001</v>
      </c>
      <c r="AP273" s="77">
        <v>0.69599999999999995</v>
      </c>
      <c r="AQ273" s="77">
        <v>6.1</v>
      </c>
      <c r="AR273" s="77">
        <v>4.3499999999999996</v>
      </c>
      <c r="AS273" s="77">
        <v>6.97</v>
      </c>
      <c r="AT273" s="77">
        <v>1.4</v>
      </c>
      <c r="AU273" s="77">
        <v>18.87</v>
      </c>
    </row>
    <row r="274" spans="1:47" x14ac:dyDescent="0.2">
      <c r="A274" s="77">
        <v>11</v>
      </c>
      <c r="B274" s="78" t="s">
        <v>625</v>
      </c>
      <c r="C274" s="77" t="s">
        <v>257</v>
      </c>
      <c r="D274" s="77"/>
      <c r="E274" s="77">
        <v>543037</v>
      </c>
      <c r="F274" s="77">
        <v>11</v>
      </c>
      <c r="G274" s="77">
        <v>5</v>
      </c>
      <c r="H274" s="77">
        <v>3.65</v>
      </c>
      <c r="I274" s="77">
        <v>22</v>
      </c>
      <c r="J274" s="77">
        <v>22</v>
      </c>
      <c r="K274" s="77">
        <v>0</v>
      </c>
      <c r="L274" s="77">
        <v>0</v>
      </c>
      <c r="M274" s="77">
        <v>138</v>
      </c>
      <c r="N274" s="77">
        <v>127</v>
      </c>
      <c r="O274" s="77">
        <v>58</v>
      </c>
      <c r="P274" s="77">
        <v>56</v>
      </c>
      <c r="Q274" s="77">
        <v>11</v>
      </c>
      <c r="R274" s="77">
        <v>40</v>
      </c>
      <c r="S274" s="77">
        <v>138</v>
      </c>
      <c r="T274" s="77">
        <v>0.248</v>
      </c>
      <c r="U274" s="77">
        <v>1.21</v>
      </c>
      <c r="V274" s="77">
        <v>0</v>
      </c>
      <c r="W274" s="77">
        <v>0</v>
      </c>
      <c r="X274" s="77">
        <v>9</v>
      </c>
      <c r="Y274" s="77">
        <v>1</v>
      </c>
      <c r="Z274" s="77">
        <v>0</v>
      </c>
      <c r="AA274" s="77">
        <v>0</v>
      </c>
      <c r="AB274" s="77">
        <v>9</v>
      </c>
      <c r="AC274" s="77">
        <v>151</v>
      </c>
      <c r="AD274" s="77">
        <v>106</v>
      </c>
      <c r="AE274" s="77">
        <v>9</v>
      </c>
      <c r="AF274" s="77">
        <v>1</v>
      </c>
      <c r="AG274" s="77">
        <v>21</v>
      </c>
      <c r="AH274" s="77">
        <v>5</v>
      </c>
      <c r="AI274" s="77">
        <v>1</v>
      </c>
      <c r="AJ274" s="77">
        <v>571</v>
      </c>
      <c r="AK274" s="77">
        <v>2197</v>
      </c>
      <c r="AL274" s="77">
        <v>0.68799999999999994</v>
      </c>
      <c r="AM274" s="77">
        <v>1.42</v>
      </c>
      <c r="AN274" s="77">
        <v>0.314</v>
      </c>
      <c r="AO274" s="77">
        <v>0.379</v>
      </c>
      <c r="AP274" s="77">
        <v>0.69299999999999995</v>
      </c>
      <c r="AQ274" s="77">
        <v>9</v>
      </c>
      <c r="AR274" s="77">
        <v>2.61</v>
      </c>
      <c r="AS274" s="77">
        <v>8.2799999999999994</v>
      </c>
      <c r="AT274" s="77">
        <v>3.45</v>
      </c>
      <c r="AU274" s="77">
        <v>15.92</v>
      </c>
    </row>
    <row r="275" spans="1:47" x14ac:dyDescent="0.2">
      <c r="A275" s="77">
        <v>12</v>
      </c>
      <c r="B275" s="78" t="s">
        <v>626</v>
      </c>
      <c r="C275" s="77" t="s">
        <v>257</v>
      </c>
      <c r="D275" s="77"/>
      <c r="E275" s="77">
        <v>450203</v>
      </c>
      <c r="F275" s="77">
        <v>6</v>
      </c>
      <c r="G275" s="77">
        <v>12</v>
      </c>
      <c r="H275" s="77">
        <v>3.72</v>
      </c>
      <c r="I275" s="77">
        <v>26</v>
      </c>
      <c r="J275" s="77">
        <v>26</v>
      </c>
      <c r="K275" s="77">
        <v>0</v>
      </c>
      <c r="L275" s="77">
        <v>0</v>
      </c>
      <c r="M275" s="77">
        <v>157.1</v>
      </c>
      <c r="N275" s="77">
        <v>143</v>
      </c>
      <c r="O275" s="77">
        <v>76</v>
      </c>
      <c r="P275" s="77">
        <v>65</v>
      </c>
      <c r="Q275" s="77">
        <v>9</v>
      </c>
      <c r="R275" s="77">
        <v>57</v>
      </c>
      <c r="S275" s="77">
        <v>126</v>
      </c>
      <c r="T275" s="77">
        <v>0.247</v>
      </c>
      <c r="U275" s="77">
        <v>1.27</v>
      </c>
      <c r="V275" s="77">
        <v>0</v>
      </c>
      <c r="W275" s="77">
        <v>0</v>
      </c>
      <c r="X275" s="77">
        <v>19</v>
      </c>
      <c r="Y275" s="77">
        <v>2</v>
      </c>
      <c r="Z275" s="77">
        <v>0</v>
      </c>
      <c r="AA275" s="77">
        <v>0</v>
      </c>
      <c r="AB275" s="77">
        <v>22</v>
      </c>
      <c r="AC275" s="77">
        <v>209</v>
      </c>
      <c r="AD275" s="77">
        <v>112</v>
      </c>
      <c r="AE275" s="77">
        <v>8</v>
      </c>
      <c r="AF275" s="77">
        <v>0</v>
      </c>
      <c r="AG275" s="77">
        <v>14</v>
      </c>
      <c r="AH275" s="77">
        <v>4</v>
      </c>
      <c r="AI275" s="77">
        <v>3</v>
      </c>
      <c r="AJ275" s="77">
        <v>666</v>
      </c>
      <c r="AK275" s="77">
        <v>2504</v>
      </c>
      <c r="AL275" s="77">
        <v>0.33300000000000002</v>
      </c>
      <c r="AM275" s="77">
        <v>1.87</v>
      </c>
      <c r="AN275" s="77">
        <v>0.33200000000000002</v>
      </c>
      <c r="AO275" s="77">
        <v>0.34899999999999998</v>
      </c>
      <c r="AP275" s="77">
        <v>0.68200000000000005</v>
      </c>
      <c r="AQ275" s="77">
        <v>7.21</v>
      </c>
      <c r="AR275" s="77">
        <v>3.26</v>
      </c>
      <c r="AS275" s="77">
        <v>8.18</v>
      </c>
      <c r="AT275" s="77">
        <v>2.21</v>
      </c>
      <c r="AU275" s="77">
        <v>15.92</v>
      </c>
    </row>
    <row r="276" spans="1:47" x14ac:dyDescent="0.2">
      <c r="A276" s="77">
        <v>13</v>
      </c>
      <c r="B276" s="78" t="s">
        <v>628</v>
      </c>
      <c r="C276" s="77" t="s">
        <v>257</v>
      </c>
      <c r="D276" s="77"/>
      <c r="E276" s="77">
        <v>457768</v>
      </c>
      <c r="F276" s="77">
        <v>4</v>
      </c>
      <c r="G276" s="77">
        <v>0</v>
      </c>
      <c r="H276" s="77">
        <v>3.8</v>
      </c>
      <c r="I276" s="77">
        <v>21</v>
      </c>
      <c r="J276" s="77">
        <v>0</v>
      </c>
      <c r="K276" s="77">
        <v>0</v>
      </c>
      <c r="L276" s="77">
        <v>3</v>
      </c>
      <c r="M276" s="77">
        <v>23.2</v>
      </c>
      <c r="N276" s="77">
        <v>25</v>
      </c>
      <c r="O276" s="77">
        <v>11</v>
      </c>
      <c r="P276" s="77">
        <v>10</v>
      </c>
      <c r="Q276" s="77">
        <v>4</v>
      </c>
      <c r="R276" s="77">
        <v>12</v>
      </c>
      <c r="S276" s="77">
        <v>14</v>
      </c>
      <c r="T276" s="77">
        <v>0.29399999999999998</v>
      </c>
      <c r="U276" s="77">
        <v>1.56</v>
      </c>
      <c r="V276" s="77">
        <v>0</v>
      </c>
      <c r="W276" s="77">
        <v>0</v>
      </c>
      <c r="X276" s="77">
        <v>2</v>
      </c>
      <c r="Y276" s="77">
        <v>3</v>
      </c>
      <c r="Z276" s="77">
        <v>7</v>
      </c>
      <c r="AA276" s="77">
        <v>4</v>
      </c>
      <c r="AB276" s="77">
        <v>3</v>
      </c>
      <c r="AC276" s="77">
        <v>37</v>
      </c>
      <c r="AD276" s="77">
        <v>13</v>
      </c>
      <c r="AE276" s="77">
        <v>3</v>
      </c>
      <c r="AF276" s="77">
        <v>1</v>
      </c>
      <c r="AG276" s="77">
        <v>0</v>
      </c>
      <c r="AH276" s="77">
        <v>0</v>
      </c>
      <c r="AI276" s="77">
        <v>2</v>
      </c>
      <c r="AJ276" s="77">
        <v>103</v>
      </c>
      <c r="AK276" s="77">
        <v>357</v>
      </c>
      <c r="AL276" s="77">
        <v>1</v>
      </c>
      <c r="AM276" s="77">
        <v>2.85</v>
      </c>
      <c r="AN276" s="77">
        <v>0.38600000000000001</v>
      </c>
      <c r="AO276" s="77">
        <v>0.44700000000000001</v>
      </c>
      <c r="AP276" s="77">
        <v>0.83299999999999996</v>
      </c>
      <c r="AQ276" s="77">
        <v>5.32</v>
      </c>
      <c r="AR276" s="77">
        <v>4.5599999999999996</v>
      </c>
      <c r="AS276" s="77">
        <v>9.51</v>
      </c>
      <c r="AT276" s="77">
        <v>1.17</v>
      </c>
      <c r="AU276" s="77">
        <v>15.08</v>
      </c>
    </row>
    <row r="277" spans="1:47" x14ac:dyDescent="0.2">
      <c r="A277" s="77">
        <v>14</v>
      </c>
      <c r="B277" s="78" t="s">
        <v>629</v>
      </c>
      <c r="C277" s="77" t="s">
        <v>257</v>
      </c>
      <c r="D277" s="77"/>
      <c r="E277" s="77">
        <v>502046</v>
      </c>
      <c r="F277" s="77">
        <v>7</v>
      </c>
      <c r="G277" s="77">
        <v>6</v>
      </c>
      <c r="H277" s="77">
        <v>3.91</v>
      </c>
      <c r="I277" s="77">
        <v>21</v>
      </c>
      <c r="J277" s="77">
        <v>21</v>
      </c>
      <c r="K277" s="77">
        <v>0</v>
      </c>
      <c r="L277" s="77">
        <v>0</v>
      </c>
      <c r="M277" s="77">
        <v>131.1</v>
      </c>
      <c r="N277" s="77">
        <v>127</v>
      </c>
      <c r="O277" s="77">
        <v>63</v>
      </c>
      <c r="P277" s="77">
        <v>57</v>
      </c>
      <c r="Q277" s="77">
        <v>16</v>
      </c>
      <c r="R277" s="77">
        <v>40</v>
      </c>
      <c r="S277" s="77">
        <v>89</v>
      </c>
      <c r="T277" s="77">
        <v>0.25700000000000001</v>
      </c>
      <c r="U277" s="77">
        <v>1.27</v>
      </c>
      <c r="V277" s="77">
        <v>0</v>
      </c>
      <c r="W277" s="77">
        <v>0</v>
      </c>
      <c r="X277" s="77">
        <v>4</v>
      </c>
      <c r="Y277" s="77">
        <v>2</v>
      </c>
      <c r="Z277" s="77">
        <v>0</v>
      </c>
      <c r="AA277" s="77">
        <v>0</v>
      </c>
      <c r="AB277" s="77">
        <v>13</v>
      </c>
      <c r="AC277" s="77">
        <v>173</v>
      </c>
      <c r="AD277" s="77">
        <v>115</v>
      </c>
      <c r="AE277" s="77">
        <v>1</v>
      </c>
      <c r="AF277" s="77">
        <v>0</v>
      </c>
      <c r="AG277" s="77">
        <v>7</v>
      </c>
      <c r="AH277" s="77">
        <v>6</v>
      </c>
      <c r="AI277" s="77">
        <v>5</v>
      </c>
      <c r="AJ277" s="77">
        <v>548</v>
      </c>
      <c r="AK277" s="77">
        <v>1962</v>
      </c>
      <c r="AL277" s="77">
        <v>0.53800000000000003</v>
      </c>
      <c r="AM277" s="77">
        <v>1.5</v>
      </c>
      <c r="AN277" s="77">
        <v>0.315</v>
      </c>
      <c r="AO277" s="77">
        <v>0.40600000000000003</v>
      </c>
      <c r="AP277" s="77">
        <v>0.72199999999999998</v>
      </c>
      <c r="AQ277" s="77">
        <v>6.1</v>
      </c>
      <c r="AR277" s="77">
        <v>2.74</v>
      </c>
      <c r="AS277" s="77">
        <v>8.6999999999999993</v>
      </c>
      <c r="AT277" s="77">
        <v>2.23</v>
      </c>
      <c r="AU277" s="77">
        <v>14.94</v>
      </c>
    </row>
    <row r="278" spans="1:47" x14ac:dyDescent="0.2">
      <c r="A278" s="77">
        <v>15</v>
      </c>
      <c r="B278" s="78" t="s">
        <v>579</v>
      </c>
      <c r="C278" s="77" t="s">
        <v>257</v>
      </c>
      <c r="D278" s="77"/>
      <c r="E278" s="77">
        <v>446099</v>
      </c>
      <c r="F278" s="77">
        <v>0</v>
      </c>
      <c r="G278" s="77">
        <v>1</v>
      </c>
      <c r="H278" s="77">
        <v>4.09</v>
      </c>
      <c r="I278" s="77">
        <v>13</v>
      </c>
      <c r="J278" s="77">
        <v>0</v>
      </c>
      <c r="K278" s="77">
        <v>0</v>
      </c>
      <c r="L278" s="77">
        <v>0</v>
      </c>
      <c r="M278" s="77">
        <v>11</v>
      </c>
      <c r="N278" s="77">
        <v>9</v>
      </c>
      <c r="O278" s="77">
        <v>5</v>
      </c>
      <c r="P278" s="77">
        <v>5</v>
      </c>
      <c r="Q278" s="77">
        <v>0</v>
      </c>
      <c r="R278" s="77">
        <v>6</v>
      </c>
      <c r="S278" s="77">
        <v>12</v>
      </c>
      <c r="T278" s="77">
        <v>0.23100000000000001</v>
      </c>
      <c r="U278" s="77">
        <v>1.36</v>
      </c>
      <c r="V278" s="77">
        <v>0</v>
      </c>
      <c r="W278" s="77">
        <v>0</v>
      </c>
      <c r="X278" s="77">
        <v>1</v>
      </c>
      <c r="Y278" s="77">
        <v>0</v>
      </c>
      <c r="Z278" s="77">
        <v>4</v>
      </c>
      <c r="AA278" s="77">
        <v>0</v>
      </c>
      <c r="AB278" s="77">
        <v>1</v>
      </c>
      <c r="AC278" s="77">
        <v>11</v>
      </c>
      <c r="AD278" s="77">
        <v>8</v>
      </c>
      <c r="AE278" s="77">
        <v>1</v>
      </c>
      <c r="AF278" s="77">
        <v>0</v>
      </c>
      <c r="AG278" s="77">
        <v>0</v>
      </c>
      <c r="AH278" s="77">
        <v>1</v>
      </c>
      <c r="AI278" s="77">
        <v>0</v>
      </c>
      <c r="AJ278" s="77">
        <v>47</v>
      </c>
      <c r="AK278" s="77">
        <v>216</v>
      </c>
      <c r="AL278" s="77">
        <v>0</v>
      </c>
      <c r="AM278" s="77">
        <v>1.38</v>
      </c>
      <c r="AN278" s="77">
        <v>0.34</v>
      </c>
      <c r="AO278" s="77">
        <v>0.308</v>
      </c>
      <c r="AP278" s="77">
        <v>0.64800000000000002</v>
      </c>
      <c r="AQ278" s="77">
        <v>9.82</v>
      </c>
      <c r="AR278" s="77">
        <v>4.91</v>
      </c>
      <c r="AS278" s="77">
        <v>7.36</v>
      </c>
      <c r="AT278" s="77">
        <v>2</v>
      </c>
      <c r="AU278" s="77">
        <v>19.64</v>
      </c>
    </row>
    <row r="279" spans="1:47" x14ac:dyDescent="0.2">
      <c r="A279" s="77">
        <v>16</v>
      </c>
      <c r="B279" s="78" t="s">
        <v>620</v>
      </c>
      <c r="C279" s="77" t="s">
        <v>257</v>
      </c>
      <c r="D279" s="77"/>
      <c r="E279" s="77">
        <v>458677</v>
      </c>
      <c r="F279" s="77">
        <v>3</v>
      </c>
      <c r="G279" s="77">
        <v>4</v>
      </c>
      <c r="H279" s="77">
        <v>4.2</v>
      </c>
      <c r="I279" s="77">
        <v>70</v>
      </c>
      <c r="J279" s="77">
        <v>0</v>
      </c>
      <c r="K279" s="77">
        <v>0</v>
      </c>
      <c r="L279" s="77">
        <v>3</v>
      </c>
      <c r="M279" s="77">
        <v>60</v>
      </c>
      <c r="N279" s="77">
        <v>49</v>
      </c>
      <c r="O279" s="77">
        <v>30</v>
      </c>
      <c r="P279" s="77">
        <v>28</v>
      </c>
      <c r="Q279" s="77">
        <v>4</v>
      </c>
      <c r="R279" s="77">
        <v>30</v>
      </c>
      <c r="S279" s="77">
        <v>61</v>
      </c>
      <c r="T279" s="77">
        <v>0.22</v>
      </c>
      <c r="U279" s="77">
        <v>1.32</v>
      </c>
      <c r="V279" s="77">
        <v>0</v>
      </c>
      <c r="W279" s="77">
        <v>0</v>
      </c>
      <c r="X279" s="77">
        <v>3</v>
      </c>
      <c r="Y279" s="77">
        <v>5</v>
      </c>
      <c r="Z279" s="77">
        <v>15</v>
      </c>
      <c r="AA279" s="77">
        <v>16</v>
      </c>
      <c r="AB279" s="77">
        <v>4</v>
      </c>
      <c r="AC279" s="77">
        <v>61</v>
      </c>
      <c r="AD279" s="77">
        <v>52</v>
      </c>
      <c r="AE279" s="77">
        <v>4</v>
      </c>
      <c r="AF279" s="77">
        <v>0</v>
      </c>
      <c r="AG279" s="77">
        <v>7</v>
      </c>
      <c r="AH279" s="77">
        <v>1</v>
      </c>
      <c r="AI279" s="77">
        <v>1</v>
      </c>
      <c r="AJ279" s="77">
        <v>256</v>
      </c>
      <c r="AK279" s="77">
        <v>1032</v>
      </c>
      <c r="AL279" s="77">
        <v>0.42899999999999999</v>
      </c>
      <c r="AM279" s="77">
        <v>1.17</v>
      </c>
      <c r="AN279" s="77">
        <v>0.32</v>
      </c>
      <c r="AO279" s="77">
        <v>0.32300000000000001</v>
      </c>
      <c r="AP279" s="77">
        <v>0.64300000000000002</v>
      </c>
      <c r="AQ279" s="77">
        <v>9.15</v>
      </c>
      <c r="AR279" s="77">
        <v>4.5</v>
      </c>
      <c r="AS279" s="77">
        <v>7.35</v>
      </c>
      <c r="AT279" s="77">
        <v>2.0299999999999998</v>
      </c>
      <c r="AU279" s="77">
        <v>17.2</v>
      </c>
    </row>
    <row r="280" spans="1:47" x14ac:dyDescent="0.2">
      <c r="A280" s="77">
        <v>17</v>
      </c>
      <c r="B280" s="78" t="s">
        <v>622</v>
      </c>
      <c r="C280" s="77" t="s">
        <v>257</v>
      </c>
      <c r="D280" s="77"/>
      <c r="E280" s="77">
        <v>276351</v>
      </c>
      <c r="F280" s="77">
        <v>0</v>
      </c>
      <c r="G280" s="77">
        <v>2</v>
      </c>
      <c r="H280" s="77">
        <v>4.87</v>
      </c>
      <c r="I280" s="77">
        <v>22</v>
      </c>
      <c r="J280" s="77">
        <v>0</v>
      </c>
      <c r="K280" s="77">
        <v>11</v>
      </c>
      <c r="L280" s="77">
        <v>15</v>
      </c>
      <c r="M280" s="77">
        <v>20.100000000000001</v>
      </c>
      <c r="N280" s="77">
        <v>22</v>
      </c>
      <c r="O280" s="77">
        <v>11</v>
      </c>
      <c r="P280" s="77">
        <v>11</v>
      </c>
      <c r="Q280" s="77">
        <v>4</v>
      </c>
      <c r="R280" s="77">
        <v>11</v>
      </c>
      <c r="S280" s="77">
        <v>21</v>
      </c>
      <c r="T280" s="77">
        <v>0.27500000000000002</v>
      </c>
      <c r="U280" s="77">
        <v>1.62</v>
      </c>
      <c r="V280" s="77">
        <v>0</v>
      </c>
      <c r="W280" s="77">
        <v>0</v>
      </c>
      <c r="X280" s="77">
        <v>1</v>
      </c>
      <c r="Y280" s="77">
        <v>1</v>
      </c>
      <c r="Z280" s="77">
        <v>16</v>
      </c>
      <c r="AA280" s="77">
        <v>1</v>
      </c>
      <c r="AB280" s="77">
        <v>2</v>
      </c>
      <c r="AC280" s="77">
        <v>14</v>
      </c>
      <c r="AD280" s="77">
        <v>24</v>
      </c>
      <c r="AE280" s="77">
        <v>0</v>
      </c>
      <c r="AF280" s="77">
        <v>0</v>
      </c>
      <c r="AG280" s="77">
        <v>1</v>
      </c>
      <c r="AH280" s="77">
        <v>0</v>
      </c>
      <c r="AI280" s="77">
        <v>0</v>
      </c>
      <c r="AJ280" s="77">
        <v>93</v>
      </c>
      <c r="AK280" s="77">
        <v>363</v>
      </c>
      <c r="AL280" s="77">
        <v>0</v>
      </c>
      <c r="AM280" s="77">
        <v>0.57999999999999996</v>
      </c>
      <c r="AN280" s="77">
        <v>0.37</v>
      </c>
      <c r="AO280" s="77">
        <v>0.46300000000000002</v>
      </c>
      <c r="AP280" s="77">
        <v>0.83199999999999996</v>
      </c>
      <c r="AQ280" s="77">
        <v>9.3000000000000007</v>
      </c>
      <c r="AR280" s="77">
        <v>4.87</v>
      </c>
      <c r="AS280" s="77">
        <v>9.74</v>
      </c>
      <c r="AT280" s="77">
        <v>1.91</v>
      </c>
      <c r="AU280" s="77">
        <v>17.850000000000001</v>
      </c>
    </row>
    <row r="281" spans="1:47" x14ac:dyDescent="0.2">
      <c r="A281" s="77">
        <v>18</v>
      </c>
      <c r="B281" s="78" t="s">
        <v>619</v>
      </c>
      <c r="C281" s="77" t="s">
        <v>257</v>
      </c>
      <c r="D281" s="77"/>
      <c r="E281" s="77">
        <v>592238</v>
      </c>
      <c r="F281" s="77">
        <v>3</v>
      </c>
      <c r="G281" s="77">
        <v>4</v>
      </c>
      <c r="H281" s="77">
        <v>4.8899999999999997</v>
      </c>
      <c r="I281" s="77">
        <v>16</v>
      </c>
      <c r="J281" s="77">
        <v>10</v>
      </c>
      <c r="K281" s="77">
        <v>0</v>
      </c>
      <c r="L281" s="77">
        <v>0</v>
      </c>
      <c r="M281" s="77">
        <v>70</v>
      </c>
      <c r="N281" s="77">
        <v>82</v>
      </c>
      <c r="O281" s="77">
        <v>41</v>
      </c>
      <c r="P281" s="77">
        <v>38</v>
      </c>
      <c r="Q281" s="77">
        <v>2</v>
      </c>
      <c r="R281" s="77">
        <v>18</v>
      </c>
      <c r="S281" s="77">
        <v>46</v>
      </c>
      <c r="T281" s="77">
        <v>0.29499999999999998</v>
      </c>
      <c r="U281" s="77">
        <v>1.43</v>
      </c>
      <c r="V281" s="77">
        <v>0</v>
      </c>
      <c r="W281" s="77">
        <v>0</v>
      </c>
      <c r="X281" s="77">
        <v>6</v>
      </c>
      <c r="Y281" s="77">
        <v>2</v>
      </c>
      <c r="Z281" s="77">
        <v>4</v>
      </c>
      <c r="AA281" s="77">
        <v>0</v>
      </c>
      <c r="AB281" s="77">
        <v>8</v>
      </c>
      <c r="AC281" s="77">
        <v>79</v>
      </c>
      <c r="AD281" s="77">
        <v>78</v>
      </c>
      <c r="AE281" s="77">
        <v>2</v>
      </c>
      <c r="AF281" s="77">
        <v>0</v>
      </c>
      <c r="AG281" s="77">
        <v>6</v>
      </c>
      <c r="AH281" s="77">
        <v>2</v>
      </c>
      <c r="AI281" s="77">
        <v>1</v>
      </c>
      <c r="AJ281" s="77">
        <v>309</v>
      </c>
      <c r="AK281" s="77">
        <v>1113</v>
      </c>
      <c r="AL281" s="77">
        <v>0.42899999999999999</v>
      </c>
      <c r="AM281" s="77">
        <v>1.01</v>
      </c>
      <c r="AN281" s="77">
        <v>0.34599999999999997</v>
      </c>
      <c r="AO281" s="77">
        <v>0.38500000000000001</v>
      </c>
      <c r="AP281" s="77">
        <v>0.73099999999999998</v>
      </c>
      <c r="AQ281" s="77">
        <v>5.91</v>
      </c>
      <c r="AR281" s="77">
        <v>2.31</v>
      </c>
      <c r="AS281" s="77">
        <v>10.54</v>
      </c>
      <c r="AT281" s="77">
        <v>2.56</v>
      </c>
      <c r="AU281" s="77">
        <v>15.9</v>
      </c>
    </row>
    <row r="282" spans="1:47" x14ac:dyDescent="0.2">
      <c r="A282" s="77">
        <v>19</v>
      </c>
      <c r="B282" s="78" t="s">
        <v>618</v>
      </c>
      <c r="C282" s="77" t="s">
        <v>257</v>
      </c>
      <c r="D282" s="77"/>
      <c r="E282" s="77">
        <v>516935</v>
      </c>
      <c r="F282" s="77">
        <v>2</v>
      </c>
      <c r="G282" s="77">
        <v>1</v>
      </c>
      <c r="H282" s="77">
        <v>5.23</v>
      </c>
      <c r="I282" s="77">
        <v>20</v>
      </c>
      <c r="J282" s="77">
        <v>0</v>
      </c>
      <c r="K282" s="77">
        <v>0</v>
      </c>
      <c r="L282" s="77">
        <v>0</v>
      </c>
      <c r="M282" s="77">
        <v>32.200000000000003</v>
      </c>
      <c r="N282" s="77">
        <v>34</v>
      </c>
      <c r="O282" s="77">
        <v>19</v>
      </c>
      <c r="P282" s="77">
        <v>19</v>
      </c>
      <c r="Q282" s="77">
        <v>5</v>
      </c>
      <c r="R282" s="77">
        <v>16</v>
      </c>
      <c r="S282" s="77">
        <v>38</v>
      </c>
      <c r="T282" s="77">
        <v>0.26400000000000001</v>
      </c>
      <c r="U282" s="77">
        <v>1.53</v>
      </c>
      <c r="V282" s="77">
        <v>0</v>
      </c>
      <c r="W282" s="77">
        <v>0</v>
      </c>
      <c r="X282" s="77">
        <v>2</v>
      </c>
      <c r="Y282" s="77">
        <v>2</v>
      </c>
      <c r="Z282" s="77">
        <v>11</v>
      </c>
      <c r="AA282" s="77">
        <v>0</v>
      </c>
      <c r="AB282" s="77">
        <v>0</v>
      </c>
      <c r="AC282" s="77">
        <v>17</v>
      </c>
      <c r="AD282" s="77">
        <v>41</v>
      </c>
      <c r="AE282" s="77">
        <v>2</v>
      </c>
      <c r="AF282" s="77">
        <v>0</v>
      </c>
      <c r="AG282" s="77">
        <v>4</v>
      </c>
      <c r="AH282" s="77">
        <v>1</v>
      </c>
      <c r="AI282" s="77">
        <v>0</v>
      </c>
      <c r="AJ282" s="77">
        <v>148</v>
      </c>
      <c r="AK282" s="77">
        <v>593</v>
      </c>
      <c r="AL282" s="77">
        <v>0.66700000000000004</v>
      </c>
      <c r="AM282" s="77">
        <v>0.41</v>
      </c>
      <c r="AN282" s="77">
        <v>0.35099999999999998</v>
      </c>
      <c r="AO282" s="77">
        <v>0.434</v>
      </c>
      <c r="AP282" s="77">
        <v>0.78500000000000003</v>
      </c>
      <c r="AQ282" s="77">
        <v>10.47</v>
      </c>
      <c r="AR282" s="77">
        <v>4.41</v>
      </c>
      <c r="AS282" s="77">
        <v>9.3699999999999992</v>
      </c>
      <c r="AT282" s="77">
        <v>2.38</v>
      </c>
      <c r="AU282" s="77">
        <v>18.149999999999999</v>
      </c>
    </row>
    <row r="283" spans="1:47" x14ac:dyDescent="0.2">
      <c r="A283" s="77">
        <v>20</v>
      </c>
      <c r="B283" s="78" t="s">
        <v>630</v>
      </c>
      <c r="C283" s="77" t="s">
        <v>257</v>
      </c>
      <c r="D283" s="77"/>
      <c r="E283" s="77">
        <v>434643</v>
      </c>
      <c r="F283" s="77">
        <v>0</v>
      </c>
      <c r="G283" s="77">
        <v>2</v>
      </c>
      <c r="H283" s="77">
        <v>6.75</v>
      </c>
      <c r="I283" s="77">
        <v>6</v>
      </c>
      <c r="J283" s="77">
        <v>6</v>
      </c>
      <c r="K283" s="77">
        <v>0</v>
      </c>
      <c r="L283" s="77">
        <v>0</v>
      </c>
      <c r="M283" s="77">
        <v>26.2</v>
      </c>
      <c r="N283" s="77">
        <v>37</v>
      </c>
      <c r="O283" s="77">
        <v>25</v>
      </c>
      <c r="P283" s="77">
        <v>20</v>
      </c>
      <c r="Q283" s="77">
        <v>10</v>
      </c>
      <c r="R283" s="77">
        <v>8</v>
      </c>
      <c r="S283" s="77">
        <v>20</v>
      </c>
      <c r="T283" s="77">
        <v>0.32500000000000001</v>
      </c>
      <c r="U283" s="77">
        <v>1.69</v>
      </c>
      <c r="V283" s="77">
        <v>0</v>
      </c>
      <c r="W283" s="77">
        <v>0</v>
      </c>
      <c r="X283" s="77">
        <v>0</v>
      </c>
      <c r="Y283" s="77">
        <v>1</v>
      </c>
      <c r="Z283" s="77">
        <v>0</v>
      </c>
      <c r="AA283" s="77">
        <v>0</v>
      </c>
      <c r="AB283" s="77">
        <v>2</v>
      </c>
      <c r="AC283" s="77">
        <v>33</v>
      </c>
      <c r="AD283" s="77">
        <v>27</v>
      </c>
      <c r="AE283" s="77">
        <v>0</v>
      </c>
      <c r="AF283" s="77">
        <v>1</v>
      </c>
      <c r="AG283" s="77">
        <v>2</v>
      </c>
      <c r="AH283" s="77">
        <v>0</v>
      </c>
      <c r="AI283" s="77">
        <v>0</v>
      </c>
      <c r="AJ283" s="77">
        <v>125</v>
      </c>
      <c r="AK283" s="77">
        <v>457</v>
      </c>
      <c r="AL283" s="77">
        <v>0</v>
      </c>
      <c r="AM283" s="77">
        <v>1.22</v>
      </c>
      <c r="AN283" s="77">
        <v>0.36599999999999999</v>
      </c>
      <c r="AO283" s="77">
        <v>0.69299999999999995</v>
      </c>
      <c r="AP283" s="77">
        <v>1.0589999999999999</v>
      </c>
      <c r="AQ283" s="77">
        <v>6.75</v>
      </c>
      <c r="AR283" s="77">
        <v>2.7</v>
      </c>
      <c r="AS283" s="77">
        <v>12.49</v>
      </c>
      <c r="AT283" s="77">
        <v>2.5</v>
      </c>
      <c r="AU283" s="77">
        <v>17.14</v>
      </c>
    </row>
    <row r="284" spans="1:47" x14ac:dyDescent="0.2">
      <c r="A284" s="77">
        <v>21</v>
      </c>
      <c r="B284" s="78" t="s">
        <v>1150</v>
      </c>
      <c r="C284" s="77" t="s">
        <v>257</v>
      </c>
      <c r="D284" s="77"/>
      <c r="E284" s="77">
        <v>594987</v>
      </c>
      <c r="F284" s="77">
        <v>0</v>
      </c>
      <c r="G284" s="77">
        <v>1</v>
      </c>
      <c r="H284" s="77">
        <v>7.84</v>
      </c>
      <c r="I284" s="77">
        <v>6</v>
      </c>
      <c r="J284" s="77">
        <v>0</v>
      </c>
      <c r="K284" s="77">
        <v>0</v>
      </c>
      <c r="L284" s="77">
        <v>0</v>
      </c>
      <c r="M284" s="77">
        <v>10.1</v>
      </c>
      <c r="N284" s="77">
        <v>12</v>
      </c>
      <c r="O284" s="77">
        <v>9</v>
      </c>
      <c r="P284" s="77">
        <v>9</v>
      </c>
      <c r="Q284" s="77">
        <v>0</v>
      </c>
      <c r="R284" s="77">
        <v>5</v>
      </c>
      <c r="S284" s="77">
        <v>7</v>
      </c>
      <c r="T284" s="77">
        <v>0.29299999999999998</v>
      </c>
      <c r="U284" s="77">
        <v>1.65</v>
      </c>
      <c r="V284" s="77">
        <v>0</v>
      </c>
      <c r="W284" s="77">
        <v>0</v>
      </c>
      <c r="X284" s="77">
        <v>1</v>
      </c>
      <c r="Y284" s="77">
        <v>0</v>
      </c>
      <c r="Z284" s="77">
        <v>2</v>
      </c>
      <c r="AA284" s="77">
        <v>0</v>
      </c>
      <c r="AB284" s="77">
        <v>0</v>
      </c>
      <c r="AC284" s="77">
        <v>14</v>
      </c>
      <c r="AD284" s="77">
        <v>10</v>
      </c>
      <c r="AE284" s="77">
        <v>1</v>
      </c>
      <c r="AF284" s="77">
        <v>0</v>
      </c>
      <c r="AG284" s="77">
        <v>0</v>
      </c>
      <c r="AH284" s="77">
        <v>0</v>
      </c>
      <c r="AI284" s="77">
        <v>0</v>
      </c>
      <c r="AJ284" s="77">
        <v>49</v>
      </c>
      <c r="AK284" s="77">
        <v>161</v>
      </c>
      <c r="AL284" s="77">
        <v>0</v>
      </c>
      <c r="AM284" s="77">
        <v>1.4</v>
      </c>
      <c r="AN284" s="77">
        <v>0.36699999999999999</v>
      </c>
      <c r="AO284" s="77">
        <v>0.41499999999999998</v>
      </c>
      <c r="AP284" s="77">
        <v>0.78200000000000003</v>
      </c>
      <c r="AQ284" s="77">
        <v>6.1</v>
      </c>
      <c r="AR284" s="77">
        <v>4.3499999999999996</v>
      </c>
      <c r="AS284" s="77">
        <v>10.45</v>
      </c>
      <c r="AT284" s="77">
        <v>1.4</v>
      </c>
      <c r="AU284" s="77">
        <v>15.58</v>
      </c>
    </row>
    <row r="285" spans="1:47" x14ac:dyDescent="0.2">
      <c r="A285" s="77">
        <v>22</v>
      </c>
      <c r="B285" s="78" t="s">
        <v>821</v>
      </c>
      <c r="C285" s="77" t="s">
        <v>257</v>
      </c>
      <c r="D285" s="77"/>
      <c r="E285" s="77">
        <v>457117</v>
      </c>
      <c r="F285" s="77">
        <v>1</v>
      </c>
      <c r="G285" s="77">
        <v>1</v>
      </c>
      <c r="H285" s="77">
        <v>10.130000000000001</v>
      </c>
      <c r="I285" s="77">
        <v>14</v>
      </c>
      <c r="J285" s="77">
        <v>0</v>
      </c>
      <c r="K285" s="77">
        <v>0</v>
      </c>
      <c r="L285" s="77">
        <v>0</v>
      </c>
      <c r="M285" s="77">
        <v>10.199999999999999</v>
      </c>
      <c r="N285" s="77">
        <v>14</v>
      </c>
      <c r="O285" s="77">
        <v>12</v>
      </c>
      <c r="P285" s="77">
        <v>12</v>
      </c>
      <c r="Q285" s="77">
        <v>3</v>
      </c>
      <c r="R285" s="77">
        <v>5</v>
      </c>
      <c r="S285" s="77">
        <v>10</v>
      </c>
      <c r="T285" s="77">
        <v>0.311</v>
      </c>
      <c r="U285" s="77">
        <v>1.78</v>
      </c>
      <c r="V285" s="77">
        <v>0</v>
      </c>
      <c r="W285" s="77">
        <v>0</v>
      </c>
      <c r="X285" s="77">
        <v>1</v>
      </c>
      <c r="Y285" s="77">
        <v>1</v>
      </c>
      <c r="Z285" s="77">
        <v>8</v>
      </c>
      <c r="AA285" s="77">
        <v>0</v>
      </c>
      <c r="AB285" s="77">
        <v>0</v>
      </c>
      <c r="AC285" s="77">
        <v>7</v>
      </c>
      <c r="AD285" s="77">
        <v>14</v>
      </c>
      <c r="AE285" s="77">
        <v>0</v>
      </c>
      <c r="AF285" s="77">
        <v>0</v>
      </c>
      <c r="AG285" s="77">
        <v>0</v>
      </c>
      <c r="AH285" s="77">
        <v>0</v>
      </c>
      <c r="AI285" s="77">
        <v>0</v>
      </c>
      <c r="AJ285" s="77">
        <v>51</v>
      </c>
      <c r="AK285" s="77">
        <v>206</v>
      </c>
      <c r="AL285" s="77">
        <v>0.5</v>
      </c>
      <c r="AM285" s="77">
        <v>0.5</v>
      </c>
      <c r="AN285" s="77">
        <v>0.39200000000000002</v>
      </c>
      <c r="AO285" s="77">
        <v>0.6</v>
      </c>
      <c r="AP285" s="77">
        <v>0.99199999999999999</v>
      </c>
      <c r="AQ285" s="77">
        <v>8.44</v>
      </c>
      <c r="AR285" s="77">
        <v>4.22</v>
      </c>
      <c r="AS285" s="77">
        <v>11.81</v>
      </c>
      <c r="AT285" s="77">
        <v>2</v>
      </c>
      <c r="AU285" s="77">
        <v>19.309999999999999</v>
      </c>
    </row>
    <row r="286" spans="1:47" x14ac:dyDescent="0.2">
      <c r="A286" s="77">
        <v>23</v>
      </c>
      <c r="B286" s="78" t="s">
        <v>1151</v>
      </c>
      <c r="C286" s="77" t="s">
        <v>257</v>
      </c>
      <c r="D286" s="77"/>
      <c r="E286" s="77">
        <v>501983</v>
      </c>
      <c r="F286" s="77">
        <v>0</v>
      </c>
      <c r="G286" s="77">
        <v>0</v>
      </c>
      <c r="H286" s="77">
        <v>18</v>
      </c>
      <c r="I286" s="77">
        <v>1</v>
      </c>
      <c r="J286" s="77">
        <v>0</v>
      </c>
      <c r="K286" s="77">
        <v>0</v>
      </c>
      <c r="L286" s="77">
        <v>0</v>
      </c>
      <c r="M286" s="77">
        <v>1</v>
      </c>
      <c r="N286" s="77">
        <v>1</v>
      </c>
      <c r="O286" s="77">
        <v>2</v>
      </c>
      <c r="P286" s="77">
        <v>2</v>
      </c>
      <c r="Q286" s="77">
        <v>0</v>
      </c>
      <c r="R286" s="77">
        <v>2</v>
      </c>
      <c r="S286" s="77">
        <v>1</v>
      </c>
      <c r="T286" s="77">
        <v>0.25</v>
      </c>
      <c r="U286" s="77">
        <v>3</v>
      </c>
      <c r="V286" s="77">
        <v>0</v>
      </c>
      <c r="W286" s="77">
        <v>0</v>
      </c>
      <c r="X286" s="77">
        <v>0</v>
      </c>
      <c r="Y286" s="77">
        <v>0</v>
      </c>
      <c r="Z286" s="77">
        <v>1</v>
      </c>
      <c r="AA286" s="77">
        <v>0</v>
      </c>
      <c r="AB286" s="77">
        <v>0</v>
      </c>
      <c r="AC286" s="77">
        <v>2</v>
      </c>
      <c r="AD286" s="77">
        <v>0</v>
      </c>
      <c r="AE286" s="77">
        <v>0</v>
      </c>
      <c r="AF286" s="77">
        <v>0</v>
      </c>
      <c r="AG286" s="77">
        <v>0</v>
      </c>
      <c r="AH286" s="77">
        <v>0</v>
      </c>
      <c r="AI286" s="77">
        <v>0</v>
      </c>
      <c r="AJ286" s="77">
        <v>6</v>
      </c>
      <c r="AK286" s="77">
        <v>19</v>
      </c>
      <c r="AL286" s="77" t="s">
        <v>342</v>
      </c>
      <c r="AM286" s="77">
        <v>2</v>
      </c>
      <c r="AN286" s="77">
        <v>0.5</v>
      </c>
      <c r="AO286" s="77">
        <v>0.5</v>
      </c>
      <c r="AP286" s="77">
        <v>1</v>
      </c>
      <c r="AQ286" s="77">
        <v>9</v>
      </c>
      <c r="AR286" s="77">
        <v>18</v>
      </c>
      <c r="AS286" s="77">
        <v>9</v>
      </c>
      <c r="AT286" s="77">
        <v>0.5</v>
      </c>
      <c r="AU286" s="77">
        <v>19</v>
      </c>
    </row>
    <row r="287" spans="1:47" x14ac:dyDescent="0.2">
      <c r="A287" s="99"/>
      <c r="B287" s="78"/>
      <c r="C287" s="99"/>
      <c r="D287" s="99"/>
      <c r="E287" s="99"/>
      <c r="F287" s="99"/>
      <c r="G287" s="99"/>
      <c r="H287" s="148"/>
      <c r="I287" s="99"/>
      <c r="J287" s="99"/>
      <c r="K287" s="99"/>
      <c r="L287" s="99"/>
      <c r="M287" s="148"/>
      <c r="N287" s="99"/>
      <c r="O287" s="99"/>
      <c r="P287" s="99"/>
      <c r="Q287" s="99"/>
      <c r="R287" s="99"/>
      <c r="S287" s="99"/>
      <c r="T287" s="102"/>
      <c r="U287" s="148"/>
      <c r="V287"/>
      <c r="W287"/>
      <c r="X287"/>
      <c r="Y287"/>
      <c r="Z287"/>
      <c r="AA287"/>
      <c r="AB287"/>
      <c r="AC287"/>
      <c r="AD287"/>
      <c r="AE287"/>
      <c r="AF287"/>
      <c r="AG287"/>
      <c r="AH287"/>
      <c r="AI287"/>
      <c r="AJ287"/>
      <c r="AK287"/>
      <c r="AL287" s="2"/>
      <c r="AM287" s="2"/>
      <c r="AN287" s="2"/>
      <c r="AO287" s="2"/>
      <c r="AP287" s="2"/>
      <c r="AQ287" s="3"/>
      <c r="AR287" s="3"/>
      <c r="AS287" s="3"/>
      <c r="AT287" s="3"/>
      <c r="AU287" s="3"/>
    </row>
    <row r="288" spans="1:47" ht="25.5" x14ac:dyDescent="0.2">
      <c r="A288" s="77" t="s">
        <v>150</v>
      </c>
      <c r="B288" s="105" t="s">
        <v>151</v>
      </c>
      <c r="C288" s="77" t="s">
        <v>245</v>
      </c>
      <c r="D288" s="77"/>
      <c r="E288" s="77" t="s">
        <v>300</v>
      </c>
      <c r="F288" s="77" t="s">
        <v>301</v>
      </c>
      <c r="G288" s="77" t="s">
        <v>302</v>
      </c>
      <c r="H288" s="98" t="s">
        <v>152</v>
      </c>
      <c r="I288" s="77" t="s">
        <v>303</v>
      </c>
      <c r="J288" s="77" t="s">
        <v>304</v>
      </c>
      <c r="K288" s="77" t="s">
        <v>305</v>
      </c>
      <c r="L288" s="98" t="s">
        <v>306</v>
      </c>
      <c r="M288" s="98" t="s">
        <v>307</v>
      </c>
      <c r="N288" s="77" t="s">
        <v>308</v>
      </c>
      <c r="O288" s="77" t="s">
        <v>309</v>
      </c>
      <c r="P288" s="77" t="s">
        <v>310</v>
      </c>
      <c r="Q288" s="77" t="s">
        <v>311</v>
      </c>
      <c r="R288" s="77" t="s">
        <v>312</v>
      </c>
      <c r="S288" s="77" t="s">
        <v>313</v>
      </c>
      <c r="T288" s="101" t="s">
        <v>314</v>
      </c>
      <c r="U288" s="98" t="s">
        <v>315</v>
      </c>
      <c r="V288" s="77" t="s">
        <v>316</v>
      </c>
      <c r="W288" s="77" t="s">
        <v>317</v>
      </c>
      <c r="X288" s="77" t="s">
        <v>318</v>
      </c>
      <c r="Y288" s="77" t="s">
        <v>319</v>
      </c>
      <c r="Z288" s="77" t="s">
        <v>320</v>
      </c>
      <c r="AA288" s="77" t="s">
        <v>321</v>
      </c>
      <c r="AB288" s="77" t="s">
        <v>322</v>
      </c>
      <c r="AC288" s="77" t="s">
        <v>323</v>
      </c>
      <c r="AD288" s="77" t="s">
        <v>324</v>
      </c>
      <c r="AE288" s="77" t="s">
        <v>325</v>
      </c>
      <c r="AF288" s="77" t="s">
        <v>326</v>
      </c>
      <c r="AG288" s="77" t="s">
        <v>327</v>
      </c>
      <c r="AH288" s="77" t="s">
        <v>328</v>
      </c>
      <c r="AI288" s="77" t="s">
        <v>329</v>
      </c>
      <c r="AJ288" s="77" t="s">
        <v>330</v>
      </c>
      <c r="AK288" s="101" t="s">
        <v>331</v>
      </c>
      <c r="AL288" s="101" t="s">
        <v>332</v>
      </c>
      <c r="AM288" s="101" t="s">
        <v>333</v>
      </c>
      <c r="AN288" s="101" t="s">
        <v>334</v>
      </c>
      <c r="AO288" s="101" t="s">
        <v>335</v>
      </c>
      <c r="AP288" s="101" t="s">
        <v>336</v>
      </c>
      <c r="AQ288" s="98" t="s">
        <v>337</v>
      </c>
      <c r="AR288" s="98" t="s">
        <v>338</v>
      </c>
      <c r="AS288" s="98" t="s">
        <v>339</v>
      </c>
      <c r="AT288" s="98" t="s">
        <v>340</v>
      </c>
      <c r="AU288" s="18" t="s">
        <v>341</v>
      </c>
    </row>
    <row r="289" spans="1:47" x14ac:dyDescent="0.2">
      <c r="A289" s="77">
        <v>1</v>
      </c>
      <c r="B289" s="78" t="s">
        <v>1152</v>
      </c>
      <c r="C289" s="77" t="s">
        <v>258</v>
      </c>
      <c r="D289" s="77"/>
      <c r="E289" s="77">
        <v>407835</v>
      </c>
      <c r="F289" s="77">
        <v>0</v>
      </c>
      <c r="G289" s="77">
        <v>1</v>
      </c>
      <c r="H289" s="77">
        <v>0.87</v>
      </c>
      <c r="I289" s="77">
        <v>3</v>
      </c>
      <c r="J289" s="77">
        <v>1</v>
      </c>
      <c r="K289" s="77">
        <v>0</v>
      </c>
      <c r="L289" s="77">
        <v>0</v>
      </c>
      <c r="M289" s="77">
        <v>10.1</v>
      </c>
      <c r="N289" s="77">
        <v>7</v>
      </c>
      <c r="O289" s="77">
        <v>1</v>
      </c>
      <c r="P289" s="77">
        <v>1</v>
      </c>
      <c r="Q289" s="77">
        <v>1</v>
      </c>
      <c r="R289" s="77">
        <v>0</v>
      </c>
      <c r="S289" s="77">
        <v>6</v>
      </c>
      <c r="T289" s="77">
        <v>0.17899999999999999</v>
      </c>
      <c r="U289" s="77">
        <v>0.68</v>
      </c>
      <c r="V289" s="77">
        <v>0</v>
      </c>
      <c r="W289" s="77">
        <v>0</v>
      </c>
      <c r="X289" s="77">
        <v>0</v>
      </c>
      <c r="Y289" s="77">
        <v>0</v>
      </c>
      <c r="Z289" s="77">
        <v>0</v>
      </c>
      <c r="AA289" s="77">
        <v>0</v>
      </c>
      <c r="AB289" s="77">
        <v>0</v>
      </c>
      <c r="AC289" s="77">
        <v>13</v>
      </c>
      <c r="AD289" s="77">
        <v>13</v>
      </c>
      <c r="AE289" s="77">
        <v>0</v>
      </c>
      <c r="AF289" s="77">
        <v>0</v>
      </c>
      <c r="AG289" s="77">
        <v>0</v>
      </c>
      <c r="AH289" s="77">
        <v>0</v>
      </c>
      <c r="AI289" s="77">
        <v>0</v>
      </c>
      <c r="AJ289" s="77">
        <v>39</v>
      </c>
      <c r="AK289" s="77">
        <v>141</v>
      </c>
      <c r="AL289" s="77">
        <v>0</v>
      </c>
      <c r="AM289" s="77">
        <v>1</v>
      </c>
      <c r="AN289" s="77">
        <v>0.17899999999999999</v>
      </c>
      <c r="AO289" s="77">
        <v>0.28199999999999997</v>
      </c>
      <c r="AP289" s="77">
        <v>0.46200000000000002</v>
      </c>
      <c r="AQ289" s="77">
        <v>5.23</v>
      </c>
      <c r="AR289" s="77">
        <v>0</v>
      </c>
      <c r="AS289" s="77">
        <v>6.1</v>
      </c>
      <c r="AT289" s="77" t="s">
        <v>342</v>
      </c>
      <c r="AU289" s="77">
        <v>13.65</v>
      </c>
    </row>
    <row r="290" spans="1:47" x14ac:dyDescent="0.2">
      <c r="A290" s="77">
        <v>2</v>
      </c>
      <c r="B290" s="78" t="s">
        <v>638</v>
      </c>
      <c r="C290" s="77" t="s">
        <v>258</v>
      </c>
      <c r="D290" s="77"/>
      <c r="E290" s="77">
        <v>434718</v>
      </c>
      <c r="F290" s="77">
        <v>1</v>
      </c>
      <c r="G290" s="77">
        <v>0</v>
      </c>
      <c r="H290" s="77">
        <v>1.0900000000000001</v>
      </c>
      <c r="I290" s="77">
        <v>33</v>
      </c>
      <c r="J290" s="77">
        <v>0</v>
      </c>
      <c r="K290" s="77">
        <v>24</v>
      </c>
      <c r="L290" s="77">
        <v>25</v>
      </c>
      <c r="M290" s="77">
        <v>33</v>
      </c>
      <c r="N290" s="77">
        <v>18</v>
      </c>
      <c r="O290" s="77">
        <v>4</v>
      </c>
      <c r="P290" s="77">
        <v>4</v>
      </c>
      <c r="Q290" s="77">
        <v>3</v>
      </c>
      <c r="R290" s="77">
        <v>7</v>
      </c>
      <c r="S290" s="77">
        <v>34</v>
      </c>
      <c r="T290" s="77">
        <v>0.158</v>
      </c>
      <c r="U290" s="77">
        <v>0.76</v>
      </c>
      <c r="V290" s="77">
        <v>0</v>
      </c>
      <c r="W290" s="77">
        <v>0</v>
      </c>
      <c r="X290" s="77">
        <v>0</v>
      </c>
      <c r="Y290" s="77">
        <v>0</v>
      </c>
      <c r="Z290" s="77">
        <v>28</v>
      </c>
      <c r="AA290" s="77">
        <v>0</v>
      </c>
      <c r="AB290" s="77">
        <v>2</v>
      </c>
      <c r="AC290" s="77">
        <v>31</v>
      </c>
      <c r="AD290" s="77">
        <v>31</v>
      </c>
      <c r="AE290" s="77">
        <v>0</v>
      </c>
      <c r="AF290" s="77">
        <v>0</v>
      </c>
      <c r="AG290" s="77">
        <v>4</v>
      </c>
      <c r="AH290" s="77">
        <v>0</v>
      </c>
      <c r="AI290" s="77">
        <v>0</v>
      </c>
      <c r="AJ290" s="77">
        <v>121</v>
      </c>
      <c r="AK290" s="77">
        <v>499</v>
      </c>
      <c r="AL290" s="77">
        <v>1</v>
      </c>
      <c r="AM290" s="77">
        <v>1</v>
      </c>
      <c r="AN290" s="77">
        <v>0.20699999999999999</v>
      </c>
      <c r="AO290" s="77">
        <v>0.26300000000000001</v>
      </c>
      <c r="AP290" s="77">
        <v>0.47</v>
      </c>
      <c r="AQ290" s="77">
        <v>9.27</v>
      </c>
      <c r="AR290" s="77">
        <v>1.91</v>
      </c>
      <c r="AS290" s="77">
        <v>4.91</v>
      </c>
      <c r="AT290" s="77">
        <v>4.8600000000000003</v>
      </c>
      <c r="AU290" s="77">
        <v>15.12</v>
      </c>
    </row>
    <row r="291" spans="1:47" x14ac:dyDescent="0.2">
      <c r="A291" s="77">
        <v>3</v>
      </c>
      <c r="B291" s="78" t="s">
        <v>1153</v>
      </c>
      <c r="C291" s="77" t="s">
        <v>258</v>
      </c>
      <c r="D291" s="77"/>
      <c r="E291" s="77">
        <v>571439</v>
      </c>
      <c r="F291" s="77">
        <v>0</v>
      </c>
      <c r="G291" s="77">
        <v>0</v>
      </c>
      <c r="H291" s="77">
        <v>1.1299999999999999</v>
      </c>
      <c r="I291" s="77">
        <v>10</v>
      </c>
      <c r="J291" s="77">
        <v>0</v>
      </c>
      <c r="K291" s="77">
        <v>0</v>
      </c>
      <c r="L291" s="77">
        <v>0</v>
      </c>
      <c r="M291" s="77">
        <v>8</v>
      </c>
      <c r="N291" s="77">
        <v>3</v>
      </c>
      <c r="O291" s="77">
        <v>1</v>
      </c>
      <c r="P291" s="77">
        <v>1</v>
      </c>
      <c r="Q291" s="77">
        <v>0</v>
      </c>
      <c r="R291" s="77">
        <v>5</v>
      </c>
      <c r="S291" s="77">
        <v>9</v>
      </c>
      <c r="T291" s="77">
        <v>0.115</v>
      </c>
      <c r="U291" s="77">
        <v>1</v>
      </c>
      <c r="V291" s="77">
        <v>0</v>
      </c>
      <c r="W291" s="77">
        <v>0</v>
      </c>
      <c r="X291" s="77">
        <v>1</v>
      </c>
      <c r="Y291" s="77">
        <v>1</v>
      </c>
      <c r="Z291" s="77">
        <v>4</v>
      </c>
      <c r="AA291" s="77">
        <v>1</v>
      </c>
      <c r="AB291" s="77">
        <v>0</v>
      </c>
      <c r="AC291" s="77">
        <v>4</v>
      </c>
      <c r="AD291" s="77">
        <v>11</v>
      </c>
      <c r="AE291" s="77">
        <v>1</v>
      </c>
      <c r="AF291" s="77">
        <v>0</v>
      </c>
      <c r="AG291" s="77">
        <v>1</v>
      </c>
      <c r="AH291" s="77">
        <v>0</v>
      </c>
      <c r="AI291" s="77">
        <v>0</v>
      </c>
      <c r="AJ291" s="77">
        <v>33</v>
      </c>
      <c r="AK291" s="77">
        <v>162</v>
      </c>
      <c r="AL291" s="77" t="s">
        <v>342</v>
      </c>
      <c r="AM291" s="77">
        <v>0.36</v>
      </c>
      <c r="AN291" s="77">
        <v>0.27300000000000002</v>
      </c>
      <c r="AO291" s="77">
        <v>0.115</v>
      </c>
      <c r="AP291" s="77">
        <v>0.38800000000000001</v>
      </c>
      <c r="AQ291" s="77">
        <v>10.130000000000001</v>
      </c>
      <c r="AR291" s="77">
        <v>5.63</v>
      </c>
      <c r="AS291" s="77">
        <v>3.38</v>
      </c>
      <c r="AT291" s="77">
        <v>1.8</v>
      </c>
      <c r="AU291" s="77">
        <v>20.25</v>
      </c>
    </row>
    <row r="292" spans="1:47" x14ac:dyDescent="0.2">
      <c r="A292" s="77">
        <v>4</v>
      </c>
      <c r="B292" s="78" t="s">
        <v>767</v>
      </c>
      <c r="C292" s="77" t="s">
        <v>258</v>
      </c>
      <c r="D292" s="77"/>
      <c r="E292" s="77">
        <v>276542</v>
      </c>
      <c r="F292" s="77">
        <v>4</v>
      </c>
      <c r="G292" s="77">
        <v>2</v>
      </c>
      <c r="H292" s="77">
        <v>1.49</v>
      </c>
      <c r="I292" s="77">
        <v>53</v>
      </c>
      <c r="J292" s="77">
        <v>0</v>
      </c>
      <c r="K292" s="77">
        <v>11</v>
      </c>
      <c r="L292" s="77">
        <v>12</v>
      </c>
      <c r="M292" s="77">
        <v>54.1</v>
      </c>
      <c r="N292" s="77">
        <v>28</v>
      </c>
      <c r="O292" s="77">
        <v>10</v>
      </c>
      <c r="P292" s="77">
        <v>9</v>
      </c>
      <c r="Q292" s="77">
        <v>3</v>
      </c>
      <c r="R292" s="77">
        <v>14</v>
      </c>
      <c r="S292" s="77">
        <v>64</v>
      </c>
      <c r="T292" s="77">
        <v>0.151</v>
      </c>
      <c r="U292" s="77">
        <v>0.77</v>
      </c>
      <c r="V292" s="77">
        <v>0</v>
      </c>
      <c r="W292" s="77">
        <v>0</v>
      </c>
      <c r="X292" s="77">
        <v>1</v>
      </c>
      <c r="Y292" s="77">
        <v>2</v>
      </c>
      <c r="Z292" s="77">
        <v>17</v>
      </c>
      <c r="AA292" s="77">
        <v>16</v>
      </c>
      <c r="AB292" s="77">
        <v>2</v>
      </c>
      <c r="AC292" s="77">
        <v>38</v>
      </c>
      <c r="AD292" s="77">
        <v>60</v>
      </c>
      <c r="AE292" s="77">
        <v>3</v>
      </c>
      <c r="AF292" s="77">
        <v>1</v>
      </c>
      <c r="AG292" s="77">
        <v>1</v>
      </c>
      <c r="AH292" s="77">
        <v>1</v>
      </c>
      <c r="AI292" s="77">
        <v>0</v>
      </c>
      <c r="AJ292" s="77">
        <v>205</v>
      </c>
      <c r="AK292" s="77">
        <v>810</v>
      </c>
      <c r="AL292" s="77">
        <v>0.66700000000000004</v>
      </c>
      <c r="AM292" s="77">
        <v>0.63</v>
      </c>
      <c r="AN292" s="77">
        <v>0.21199999999999999</v>
      </c>
      <c r="AO292" s="77">
        <v>0.247</v>
      </c>
      <c r="AP292" s="77">
        <v>0.45900000000000002</v>
      </c>
      <c r="AQ292" s="77">
        <v>10.6</v>
      </c>
      <c r="AR292" s="77">
        <v>2.3199999999999998</v>
      </c>
      <c r="AS292" s="77">
        <v>4.6399999999999997</v>
      </c>
      <c r="AT292" s="77">
        <v>4.57</v>
      </c>
      <c r="AU292" s="77">
        <v>14.91</v>
      </c>
    </row>
    <row r="293" spans="1:47" x14ac:dyDescent="0.2">
      <c r="A293" s="77">
        <v>5</v>
      </c>
      <c r="B293" s="78" t="s">
        <v>1154</v>
      </c>
      <c r="C293" s="77" t="s">
        <v>258</v>
      </c>
      <c r="D293" s="77"/>
      <c r="E293" s="77">
        <v>571057</v>
      </c>
      <c r="F293" s="77">
        <v>0</v>
      </c>
      <c r="G293" s="77">
        <v>0</v>
      </c>
      <c r="H293" s="77">
        <v>2</v>
      </c>
      <c r="I293" s="77">
        <v>15</v>
      </c>
      <c r="J293" s="77">
        <v>0</v>
      </c>
      <c r="K293" s="77">
        <v>0</v>
      </c>
      <c r="L293" s="77">
        <v>1</v>
      </c>
      <c r="M293" s="77">
        <v>9</v>
      </c>
      <c r="N293" s="77">
        <v>8</v>
      </c>
      <c r="O293" s="77">
        <v>2</v>
      </c>
      <c r="P293" s="77">
        <v>2</v>
      </c>
      <c r="Q293" s="77">
        <v>1</v>
      </c>
      <c r="R293" s="77">
        <v>1</v>
      </c>
      <c r="S293" s="77">
        <v>10</v>
      </c>
      <c r="T293" s="77">
        <v>0.22900000000000001</v>
      </c>
      <c r="U293" s="77">
        <v>1</v>
      </c>
      <c r="V293" s="77">
        <v>0</v>
      </c>
      <c r="W293" s="77">
        <v>0</v>
      </c>
      <c r="X293" s="77">
        <v>1</v>
      </c>
      <c r="Y293" s="77">
        <v>0</v>
      </c>
      <c r="Z293" s="77">
        <v>1</v>
      </c>
      <c r="AA293" s="77">
        <v>3</v>
      </c>
      <c r="AB293" s="77">
        <v>0</v>
      </c>
      <c r="AC293" s="77">
        <v>4</v>
      </c>
      <c r="AD293" s="77">
        <v>13</v>
      </c>
      <c r="AE293" s="77">
        <v>0</v>
      </c>
      <c r="AF293" s="77">
        <v>0</v>
      </c>
      <c r="AG293" s="77">
        <v>0</v>
      </c>
      <c r="AH293" s="77">
        <v>0</v>
      </c>
      <c r="AI293" s="77">
        <v>0</v>
      </c>
      <c r="AJ293" s="77">
        <v>37</v>
      </c>
      <c r="AK293" s="77">
        <v>143</v>
      </c>
      <c r="AL293" s="77" t="s">
        <v>342</v>
      </c>
      <c r="AM293" s="77">
        <v>0.31</v>
      </c>
      <c r="AN293" s="77">
        <v>0.27</v>
      </c>
      <c r="AO293" s="77">
        <v>0.4</v>
      </c>
      <c r="AP293" s="77">
        <v>0.67</v>
      </c>
      <c r="AQ293" s="77">
        <v>10</v>
      </c>
      <c r="AR293" s="77">
        <v>1</v>
      </c>
      <c r="AS293" s="77">
        <v>8</v>
      </c>
      <c r="AT293" s="77">
        <v>10</v>
      </c>
      <c r="AU293" s="77">
        <v>15.89</v>
      </c>
    </row>
    <row r="294" spans="1:47" x14ac:dyDescent="0.2">
      <c r="A294" s="77">
        <v>6</v>
      </c>
      <c r="B294" s="78" t="s">
        <v>644</v>
      </c>
      <c r="C294" s="77" t="s">
        <v>258</v>
      </c>
      <c r="D294" s="77"/>
      <c r="E294" s="77">
        <v>445612</v>
      </c>
      <c r="F294" s="77">
        <v>4</v>
      </c>
      <c r="G294" s="77">
        <v>5</v>
      </c>
      <c r="H294" s="77">
        <v>2.34</v>
      </c>
      <c r="I294" s="77">
        <v>70</v>
      </c>
      <c r="J294" s="77">
        <v>0</v>
      </c>
      <c r="K294" s="77">
        <v>0</v>
      </c>
      <c r="L294" s="77">
        <v>1</v>
      </c>
      <c r="M294" s="77">
        <v>65.099999999999994</v>
      </c>
      <c r="N294" s="77">
        <v>53</v>
      </c>
      <c r="O294" s="77">
        <v>19</v>
      </c>
      <c r="P294" s="77">
        <v>17</v>
      </c>
      <c r="Q294" s="77">
        <v>9</v>
      </c>
      <c r="R294" s="77">
        <v>16</v>
      </c>
      <c r="S294" s="77">
        <v>62</v>
      </c>
      <c r="T294" s="77">
        <v>0.215</v>
      </c>
      <c r="U294" s="77">
        <v>1.06</v>
      </c>
      <c r="V294" s="77">
        <v>0</v>
      </c>
      <c r="W294" s="77">
        <v>0</v>
      </c>
      <c r="X294" s="77">
        <v>2</v>
      </c>
      <c r="Y294" s="77">
        <v>3</v>
      </c>
      <c r="Z294" s="77">
        <v>25</v>
      </c>
      <c r="AA294" s="77">
        <v>13</v>
      </c>
      <c r="AB294" s="77">
        <v>2</v>
      </c>
      <c r="AC294" s="77">
        <v>56</v>
      </c>
      <c r="AD294" s="77">
        <v>76</v>
      </c>
      <c r="AE294" s="77">
        <v>1</v>
      </c>
      <c r="AF294" s="77">
        <v>0</v>
      </c>
      <c r="AG294" s="77">
        <v>9</v>
      </c>
      <c r="AH294" s="77">
        <v>2</v>
      </c>
      <c r="AI294" s="77">
        <v>0</v>
      </c>
      <c r="AJ294" s="77">
        <v>265</v>
      </c>
      <c r="AK294" s="77">
        <v>1055</v>
      </c>
      <c r="AL294" s="77">
        <v>0.44400000000000001</v>
      </c>
      <c r="AM294" s="77">
        <v>0.74</v>
      </c>
      <c r="AN294" s="77">
        <v>0.26900000000000002</v>
      </c>
      <c r="AO294" s="77">
        <v>0.35799999999999998</v>
      </c>
      <c r="AP294" s="77">
        <v>0.627</v>
      </c>
      <c r="AQ294" s="77">
        <v>8.5399999999999991</v>
      </c>
      <c r="AR294" s="77">
        <v>2.2000000000000002</v>
      </c>
      <c r="AS294" s="77">
        <v>7.3</v>
      </c>
      <c r="AT294" s="77">
        <v>3.88</v>
      </c>
      <c r="AU294" s="77">
        <v>16.149999999999999</v>
      </c>
    </row>
    <row r="295" spans="1:47" x14ac:dyDescent="0.2">
      <c r="A295" s="77">
        <v>7</v>
      </c>
      <c r="B295" s="78" t="s">
        <v>704</v>
      </c>
      <c r="C295" s="77" t="s">
        <v>258</v>
      </c>
      <c r="D295" s="77"/>
      <c r="E295" s="77">
        <v>461856</v>
      </c>
      <c r="F295" s="77">
        <v>0</v>
      </c>
      <c r="G295" s="77">
        <v>0</v>
      </c>
      <c r="H295" s="77">
        <v>2.4500000000000002</v>
      </c>
      <c r="I295" s="77">
        <v>8</v>
      </c>
      <c r="J295" s="77">
        <v>0</v>
      </c>
      <c r="K295" s="77">
        <v>0</v>
      </c>
      <c r="L295" s="77">
        <v>0</v>
      </c>
      <c r="M295" s="77">
        <v>7.1</v>
      </c>
      <c r="N295" s="77">
        <v>7</v>
      </c>
      <c r="O295" s="77">
        <v>2</v>
      </c>
      <c r="P295" s="77">
        <v>2</v>
      </c>
      <c r="Q295" s="77">
        <v>1</v>
      </c>
      <c r="R295" s="77">
        <v>1</v>
      </c>
      <c r="S295" s="77">
        <v>8</v>
      </c>
      <c r="T295" s="77">
        <v>0.22600000000000001</v>
      </c>
      <c r="U295" s="77">
        <v>1.0900000000000001</v>
      </c>
      <c r="V295" s="77">
        <v>0</v>
      </c>
      <c r="W295" s="77">
        <v>0</v>
      </c>
      <c r="X295" s="77">
        <v>0</v>
      </c>
      <c r="Y295" s="77">
        <v>0</v>
      </c>
      <c r="Z295" s="77">
        <v>4</v>
      </c>
      <c r="AA295" s="77">
        <v>0</v>
      </c>
      <c r="AB295" s="77">
        <v>0</v>
      </c>
      <c r="AC295" s="77">
        <v>10</v>
      </c>
      <c r="AD295" s="77">
        <v>6</v>
      </c>
      <c r="AE295" s="77">
        <v>0</v>
      </c>
      <c r="AF295" s="77">
        <v>0</v>
      </c>
      <c r="AG295" s="77">
        <v>0</v>
      </c>
      <c r="AH295" s="77">
        <v>0</v>
      </c>
      <c r="AI295" s="77">
        <v>0</v>
      </c>
      <c r="AJ295" s="77">
        <v>32</v>
      </c>
      <c r="AK295" s="77">
        <v>124</v>
      </c>
      <c r="AL295" s="77" t="s">
        <v>342</v>
      </c>
      <c r="AM295" s="77">
        <v>1.67</v>
      </c>
      <c r="AN295" s="77">
        <v>0.25</v>
      </c>
      <c r="AO295" s="77">
        <v>0.35499999999999998</v>
      </c>
      <c r="AP295" s="77">
        <v>0.60499999999999998</v>
      </c>
      <c r="AQ295" s="77">
        <v>9.82</v>
      </c>
      <c r="AR295" s="77">
        <v>1.23</v>
      </c>
      <c r="AS295" s="77">
        <v>8.59</v>
      </c>
      <c r="AT295" s="77">
        <v>8</v>
      </c>
      <c r="AU295" s="77">
        <v>16.91</v>
      </c>
    </row>
    <row r="296" spans="1:47" x14ac:dyDescent="0.2">
      <c r="A296" s="77">
        <v>8</v>
      </c>
      <c r="B296" s="78" t="s">
        <v>1155</v>
      </c>
      <c r="C296" s="77" t="s">
        <v>258</v>
      </c>
      <c r="D296" s="77"/>
      <c r="E296" s="77">
        <v>534812</v>
      </c>
      <c r="F296" s="77">
        <v>3</v>
      </c>
      <c r="G296" s="77">
        <v>3</v>
      </c>
      <c r="H296" s="77">
        <v>2.48</v>
      </c>
      <c r="I296" s="77">
        <v>56</v>
      </c>
      <c r="J296" s="77">
        <v>0</v>
      </c>
      <c r="K296" s="77">
        <v>6</v>
      </c>
      <c r="L296" s="77">
        <v>7</v>
      </c>
      <c r="M296" s="77">
        <v>54.1</v>
      </c>
      <c r="N296" s="77">
        <v>42</v>
      </c>
      <c r="O296" s="77">
        <v>15</v>
      </c>
      <c r="P296" s="77">
        <v>15</v>
      </c>
      <c r="Q296" s="77">
        <v>2</v>
      </c>
      <c r="R296" s="77">
        <v>18</v>
      </c>
      <c r="S296" s="77">
        <v>56</v>
      </c>
      <c r="T296" s="77">
        <v>0.21199999999999999</v>
      </c>
      <c r="U296" s="77">
        <v>1.1000000000000001</v>
      </c>
      <c r="V296" s="77">
        <v>0</v>
      </c>
      <c r="W296" s="77">
        <v>0</v>
      </c>
      <c r="X296" s="77">
        <v>2</v>
      </c>
      <c r="Y296" s="77">
        <v>4</v>
      </c>
      <c r="Z296" s="77">
        <v>18</v>
      </c>
      <c r="AA296" s="77">
        <v>10</v>
      </c>
      <c r="AB296" s="77">
        <v>3</v>
      </c>
      <c r="AC296" s="77">
        <v>50</v>
      </c>
      <c r="AD296" s="77">
        <v>54</v>
      </c>
      <c r="AE296" s="77">
        <v>1</v>
      </c>
      <c r="AF296" s="77">
        <v>1</v>
      </c>
      <c r="AG296" s="77">
        <v>2</v>
      </c>
      <c r="AH296" s="77">
        <v>1</v>
      </c>
      <c r="AI296" s="77">
        <v>0</v>
      </c>
      <c r="AJ296" s="77">
        <v>222</v>
      </c>
      <c r="AK296" s="77">
        <v>919</v>
      </c>
      <c r="AL296" s="77">
        <v>0.5</v>
      </c>
      <c r="AM296" s="77">
        <v>0.93</v>
      </c>
      <c r="AN296" s="77">
        <v>0.28100000000000003</v>
      </c>
      <c r="AO296" s="77">
        <v>0.28799999999999998</v>
      </c>
      <c r="AP296" s="77">
        <v>0.56799999999999995</v>
      </c>
      <c r="AQ296" s="77">
        <v>9.2799999999999994</v>
      </c>
      <c r="AR296" s="77">
        <v>2.98</v>
      </c>
      <c r="AS296" s="77">
        <v>6.96</v>
      </c>
      <c r="AT296" s="77">
        <v>3.11</v>
      </c>
      <c r="AU296" s="77">
        <v>16.91</v>
      </c>
    </row>
    <row r="297" spans="1:47" x14ac:dyDescent="0.2">
      <c r="A297" s="77">
        <v>9</v>
      </c>
      <c r="B297" s="78" t="s">
        <v>641</v>
      </c>
      <c r="C297" s="77" t="s">
        <v>258</v>
      </c>
      <c r="D297" s="77"/>
      <c r="E297" s="77">
        <v>488768</v>
      </c>
      <c r="F297" s="77">
        <v>5</v>
      </c>
      <c r="G297" s="77">
        <v>7</v>
      </c>
      <c r="H297" s="77">
        <v>2.5499999999999998</v>
      </c>
      <c r="I297" s="77">
        <v>19</v>
      </c>
      <c r="J297" s="77">
        <v>19</v>
      </c>
      <c r="K297" s="77">
        <v>0</v>
      </c>
      <c r="L297" s="77">
        <v>0</v>
      </c>
      <c r="M297" s="77">
        <v>123.1</v>
      </c>
      <c r="N297" s="77">
        <v>110</v>
      </c>
      <c r="O297" s="77">
        <v>42</v>
      </c>
      <c r="P297" s="77">
        <v>35</v>
      </c>
      <c r="Q297" s="77">
        <v>7</v>
      </c>
      <c r="R297" s="77">
        <v>29</v>
      </c>
      <c r="S297" s="77">
        <v>93</v>
      </c>
      <c r="T297" s="77">
        <v>0.23499999999999999</v>
      </c>
      <c r="U297" s="77">
        <v>1.1299999999999999</v>
      </c>
      <c r="V297" s="77">
        <v>2</v>
      </c>
      <c r="W297" s="77">
        <v>2</v>
      </c>
      <c r="X297" s="77">
        <v>1</v>
      </c>
      <c r="Y297" s="77">
        <v>3</v>
      </c>
      <c r="Z297" s="77">
        <v>0</v>
      </c>
      <c r="AA297" s="77">
        <v>0</v>
      </c>
      <c r="AB297" s="77">
        <v>4</v>
      </c>
      <c r="AC297" s="77">
        <v>148</v>
      </c>
      <c r="AD297" s="77">
        <v>124</v>
      </c>
      <c r="AE297" s="77">
        <v>2</v>
      </c>
      <c r="AF297" s="77">
        <v>0</v>
      </c>
      <c r="AG297" s="77">
        <v>8</v>
      </c>
      <c r="AH297" s="77">
        <v>3</v>
      </c>
      <c r="AI297" s="77">
        <v>0</v>
      </c>
      <c r="AJ297" s="77">
        <v>506</v>
      </c>
      <c r="AK297" s="77">
        <v>1797</v>
      </c>
      <c r="AL297" s="77">
        <v>0.41699999999999998</v>
      </c>
      <c r="AM297" s="77">
        <v>1.19</v>
      </c>
      <c r="AN297" s="77">
        <v>0.27900000000000003</v>
      </c>
      <c r="AO297" s="77">
        <v>0.34399999999999997</v>
      </c>
      <c r="AP297" s="77">
        <v>0.623</v>
      </c>
      <c r="AQ297" s="77">
        <v>6.79</v>
      </c>
      <c r="AR297" s="77">
        <v>2.12</v>
      </c>
      <c r="AS297" s="77">
        <v>8.0299999999999994</v>
      </c>
      <c r="AT297" s="77">
        <v>3.21</v>
      </c>
      <c r="AU297" s="77">
        <v>14.57</v>
      </c>
    </row>
    <row r="298" spans="1:47" x14ac:dyDescent="0.2">
      <c r="A298" s="77">
        <v>10</v>
      </c>
      <c r="B298" s="78" t="s">
        <v>642</v>
      </c>
      <c r="C298" s="77" t="s">
        <v>258</v>
      </c>
      <c r="D298" s="77"/>
      <c r="E298" s="77">
        <v>475115</v>
      </c>
      <c r="F298" s="77">
        <v>13</v>
      </c>
      <c r="G298" s="77">
        <v>14</v>
      </c>
      <c r="H298" s="77">
        <v>2.81</v>
      </c>
      <c r="I298" s="77">
        <v>31</v>
      </c>
      <c r="J298" s="77">
        <v>31</v>
      </c>
      <c r="K298" s="77">
        <v>0</v>
      </c>
      <c r="L298" s="77">
        <v>0</v>
      </c>
      <c r="M298" s="77">
        <v>195.2</v>
      </c>
      <c r="N298" s="77">
        <v>165</v>
      </c>
      <c r="O298" s="77">
        <v>75</v>
      </c>
      <c r="P298" s="77">
        <v>61</v>
      </c>
      <c r="Q298" s="77">
        <v>13</v>
      </c>
      <c r="R298" s="77">
        <v>72</v>
      </c>
      <c r="S298" s="77">
        <v>195</v>
      </c>
      <c r="T298" s="77">
        <v>0.23</v>
      </c>
      <c r="U298" s="77">
        <v>1.21</v>
      </c>
      <c r="V298" s="77">
        <v>2</v>
      </c>
      <c r="W298" s="77">
        <v>1</v>
      </c>
      <c r="X298" s="77">
        <v>9</v>
      </c>
      <c r="Y298" s="77">
        <v>2</v>
      </c>
      <c r="Z298" s="77">
        <v>0</v>
      </c>
      <c r="AA298" s="77">
        <v>0</v>
      </c>
      <c r="AB298" s="77">
        <v>21</v>
      </c>
      <c r="AC298" s="77">
        <v>247</v>
      </c>
      <c r="AD298" s="77">
        <v>123</v>
      </c>
      <c r="AE298" s="77">
        <v>12</v>
      </c>
      <c r="AF298" s="77">
        <v>0</v>
      </c>
      <c r="AG298" s="77">
        <v>31</v>
      </c>
      <c r="AH298" s="77">
        <v>10</v>
      </c>
      <c r="AI298" s="77">
        <v>1</v>
      </c>
      <c r="AJ298" s="77">
        <v>811</v>
      </c>
      <c r="AK298" s="77">
        <v>3119</v>
      </c>
      <c r="AL298" s="77">
        <v>0.48099999999999998</v>
      </c>
      <c r="AM298" s="77">
        <v>2.0099999999999998</v>
      </c>
      <c r="AN298" s="77">
        <v>0.307</v>
      </c>
      <c r="AO298" s="77">
        <v>0.32700000000000001</v>
      </c>
      <c r="AP298" s="77">
        <v>0.63400000000000001</v>
      </c>
      <c r="AQ298" s="77">
        <v>8.9700000000000006</v>
      </c>
      <c r="AR298" s="77">
        <v>3.31</v>
      </c>
      <c r="AS298" s="77">
        <v>7.59</v>
      </c>
      <c r="AT298" s="77">
        <v>2.71</v>
      </c>
      <c r="AU298" s="77">
        <v>15.94</v>
      </c>
    </row>
    <row r="299" spans="1:47" x14ac:dyDescent="0.2">
      <c r="A299" s="77">
        <v>11</v>
      </c>
      <c r="B299" s="78" t="s">
        <v>1156</v>
      </c>
      <c r="C299" s="77" t="s">
        <v>258</v>
      </c>
      <c r="D299" s="77"/>
      <c r="E299" s="77">
        <v>534910</v>
      </c>
      <c r="F299" s="77">
        <v>7</v>
      </c>
      <c r="G299" s="77">
        <v>4</v>
      </c>
      <c r="H299" s="77">
        <v>3.07</v>
      </c>
      <c r="I299" s="77">
        <v>14</v>
      </c>
      <c r="J299" s="77">
        <v>12</v>
      </c>
      <c r="K299" s="77">
        <v>0</v>
      </c>
      <c r="L299" s="77">
        <v>0</v>
      </c>
      <c r="M299" s="77">
        <v>73.099999999999994</v>
      </c>
      <c r="N299" s="77">
        <v>57</v>
      </c>
      <c r="O299" s="77">
        <v>26</v>
      </c>
      <c r="P299" s="77">
        <v>25</v>
      </c>
      <c r="Q299" s="77">
        <v>4</v>
      </c>
      <c r="R299" s="77">
        <v>32</v>
      </c>
      <c r="S299" s="77">
        <v>70</v>
      </c>
      <c r="T299" s="77">
        <v>0.214</v>
      </c>
      <c r="U299" s="77">
        <v>1.21</v>
      </c>
      <c r="V299" s="77">
        <v>0</v>
      </c>
      <c r="W299" s="77">
        <v>0</v>
      </c>
      <c r="X299" s="77">
        <v>4</v>
      </c>
      <c r="Y299" s="77">
        <v>1</v>
      </c>
      <c r="Z299" s="77">
        <v>2</v>
      </c>
      <c r="AA299" s="77">
        <v>0</v>
      </c>
      <c r="AB299" s="77">
        <v>5</v>
      </c>
      <c r="AC299" s="77">
        <v>85</v>
      </c>
      <c r="AD299" s="77">
        <v>58</v>
      </c>
      <c r="AE299" s="77">
        <v>4</v>
      </c>
      <c r="AF299" s="77">
        <v>0</v>
      </c>
      <c r="AG299" s="77">
        <v>3</v>
      </c>
      <c r="AH299" s="77">
        <v>1</v>
      </c>
      <c r="AI299" s="77">
        <v>1</v>
      </c>
      <c r="AJ299" s="77">
        <v>306</v>
      </c>
      <c r="AK299" s="77">
        <v>1180</v>
      </c>
      <c r="AL299" s="77">
        <v>0.63600000000000001</v>
      </c>
      <c r="AM299" s="77">
        <v>1.47</v>
      </c>
      <c r="AN299" s="77">
        <v>0.307</v>
      </c>
      <c r="AO299" s="77">
        <v>0.316</v>
      </c>
      <c r="AP299" s="77">
        <v>0.623</v>
      </c>
      <c r="AQ299" s="77">
        <v>8.59</v>
      </c>
      <c r="AR299" s="77">
        <v>3.93</v>
      </c>
      <c r="AS299" s="77">
        <v>7</v>
      </c>
      <c r="AT299" s="77">
        <v>2.19</v>
      </c>
      <c r="AU299" s="77">
        <v>16.09</v>
      </c>
    </row>
    <row r="300" spans="1:47" x14ac:dyDescent="0.2">
      <c r="A300" s="77">
        <v>12</v>
      </c>
      <c r="B300" s="78" t="s">
        <v>913</v>
      </c>
      <c r="C300" s="77" t="s">
        <v>258</v>
      </c>
      <c r="D300" s="77"/>
      <c r="E300" s="77">
        <v>456776</v>
      </c>
      <c r="F300" s="77">
        <v>2</v>
      </c>
      <c r="G300" s="77">
        <v>1</v>
      </c>
      <c r="H300" s="77">
        <v>3.33</v>
      </c>
      <c r="I300" s="77">
        <v>70</v>
      </c>
      <c r="J300" s="77">
        <v>0</v>
      </c>
      <c r="K300" s="77">
        <v>0</v>
      </c>
      <c r="L300" s="77">
        <v>1</v>
      </c>
      <c r="M300" s="77">
        <v>54</v>
      </c>
      <c r="N300" s="77">
        <v>46</v>
      </c>
      <c r="O300" s="77">
        <v>25</v>
      </c>
      <c r="P300" s="77">
        <v>20</v>
      </c>
      <c r="Q300" s="77">
        <v>2</v>
      </c>
      <c r="R300" s="77">
        <v>33</v>
      </c>
      <c r="S300" s="77">
        <v>51</v>
      </c>
      <c r="T300" s="77">
        <v>0.23</v>
      </c>
      <c r="U300" s="77">
        <v>1.46</v>
      </c>
      <c r="V300" s="77">
        <v>0</v>
      </c>
      <c r="W300" s="77">
        <v>0</v>
      </c>
      <c r="X300" s="77">
        <v>3</v>
      </c>
      <c r="Y300" s="77">
        <v>1</v>
      </c>
      <c r="Z300" s="77">
        <v>12</v>
      </c>
      <c r="AA300" s="77">
        <v>7</v>
      </c>
      <c r="AB300" s="77">
        <v>4</v>
      </c>
      <c r="AC300" s="77">
        <v>61</v>
      </c>
      <c r="AD300" s="77">
        <v>46</v>
      </c>
      <c r="AE300" s="77">
        <v>6</v>
      </c>
      <c r="AF300" s="77">
        <v>0</v>
      </c>
      <c r="AG300" s="77">
        <v>4</v>
      </c>
      <c r="AH300" s="77">
        <v>1</v>
      </c>
      <c r="AI300" s="77">
        <v>1</v>
      </c>
      <c r="AJ300" s="77">
        <v>241</v>
      </c>
      <c r="AK300" s="77">
        <v>992</v>
      </c>
      <c r="AL300" s="77">
        <v>0.66700000000000004</v>
      </c>
      <c r="AM300" s="77">
        <v>1.33</v>
      </c>
      <c r="AN300" s="77">
        <v>0.34499999999999997</v>
      </c>
      <c r="AO300" s="77">
        <v>0.3</v>
      </c>
      <c r="AP300" s="77">
        <v>0.64500000000000002</v>
      </c>
      <c r="AQ300" s="77">
        <v>8.5</v>
      </c>
      <c r="AR300" s="77">
        <v>5.5</v>
      </c>
      <c r="AS300" s="77">
        <v>7.67</v>
      </c>
      <c r="AT300" s="77">
        <v>1.55</v>
      </c>
      <c r="AU300" s="77">
        <v>18.37</v>
      </c>
    </row>
    <row r="301" spans="1:47" x14ac:dyDescent="0.2">
      <c r="A301" s="77">
        <v>13</v>
      </c>
      <c r="B301" s="78" t="s">
        <v>1157</v>
      </c>
      <c r="C301" s="77" t="s">
        <v>258</v>
      </c>
      <c r="D301" s="77"/>
      <c r="E301" s="77">
        <v>628333</v>
      </c>
      <c r="F301" s="77">
        <v>4</v>
      </c>
      <c r="G301" s="77">
        <v>7</v>
      </c>
      <c r="H301" s="77">
        <v>3.36</v>
      </c>
      <c r="I301" s="77">
        <v>16</v>
      </c>
      <c r="J301" s="77">
        <v>16</v>
      </c>
      <c r="K301" s="77">
        <v>0</v>
      </c>
      <c r="L301" s="77">
        <v>0</v>
      </c>
      <c r="M301" s="77">
        <v>96.1</v>
      </c>
      <c r="N301" s="77">
        <v>85</v>
      </c>
      <c r="O301" s="77">
        <v>44</v>
      </c>
      <c r="P301" s="77">
        <v>36</v>
      </c>
      <c r="Q301" s="77">
        <v>6</v>
      </c>
      <c r="R301" s="77">
        <v>32</v>
      </c>
      <c r="S301" s="77">
        <v>65</v>
      </c>
      <c r="T301" s="77">
        <v>0.23699999999999999</v>
      </c>
      <c r="U301" s="77">
        <v>1.21</v>
      </c>
      <c r="V301" s="77">
        <v>0</v>
      </c>
      <c r="W301" s="77">
        <v>0</v>
      </c>
      <c r="X301" s="77">
        <v>5</v>
      </c>
      <c r="Y301" s="77">
        <v>0</v>
      </c>
      <c r="Z301" s="77">
        <v>0</v>
      </c>
      <c r="AA301" s="77">
        <v>0</v>
      </c>
      <c r="AB301" s="77">
        <v>7</v>
      </c>
      <c r="AC301" s="77">
        <v>126</v>
      </c>
      <c r="AD301" s="77">
        <v>91</v>
      </c>
      <c r="AE301" s="77">
        <v>0</v>
      </c>
      <c r="AF301" s="77">
        <v>0</v>
      </c>
      <c r="AG301" s="77">
        <v>11</v>
      </c>
      <c r="AH301" s="77">
        <v>4</v>
      </c>
      <c r="AI301" s="77">
        <v>1</v>
      </c>
      <c r="AJ301" s="77">
        <v>404</v>
      </c>
      <c r="AK301" s="77">
        <v>1549</v>
      </c>
      <c r="AL301" s="77">
        <v>0.36399999999999999</v>
      </c>
      <c r="AM301" s="77">
        <v>1.38</v>
      </c>
      <c r="AN301" s="77">
        <v>0.308</v>
      </c>
      <c r="AO301" s="77">
        <v>0.33</v>
      </c>
      <c r="AP301" s="77">
        <v>0.63800000000000001</v>
      </c>
      <c r="AQ301" s="77">
        <v>6.07</v>
      </c>
      <c r="AR301" s="77">
        <v>2.99</v>
      </c>
      <c r="AS301" s="77">
        <v>7.94</v>
      </c>
      <c r="AT301" s="77">
        <v>2.0299999999999998</v>
      </c>
      <c r="AU301" s="77">
        <v>16.079999999999998</v>
      </c>
    </row>
    <row r="302" spans="1:47" x14ac:dyDescent="0.2">
      <c r="A302" s="77">
        <v>14</v>
      </c>
      <c r="B302" s="78" t="s">
        <v>645</v>
      </c>
      <c r="C302" s="77" t="s">
        <v>258</v>
      </c>
      <c r="D302" s="77"/>
      <c r="E302" s="77">
        <v>431162</v>
      </c>
      <c r="F302" s="77">
        <v>6</v>
      </c>
      <c r="G302" s="77">
        <v>2</v>
      </c>
      <c r="H302" s="77">
        <v>3.5</v>
      </c>
      <c r="I302" s="77">
        <v>44</v>
      </c>
      <c r="J302" s="77">
        <v>3</v>
      </c>
      <c r="K302" s="77">
        <v>0</v>
      </c>
      <c r="L302" s="77">
        <v>0</v>
      </c>
      <c r="M302" s="77">
        <v>64.099999999999994</v>
      </c>
      <c r="N302" s="77">
        <v>67</v>
      </c>
      <c r="O302" s="77">
        <v>25</v>
      </c>
      <c r="P302" s="77">
        <v>25</v>
      </c>
      <c r="Q302" s="77">
        <v>4</v>
      </c>
      <c r="R302" s="77">
        <v>23</v>
      </c>
      <c r="S302" s="77">
        <v>67</v>
      </c>
      <c r="T302" s="77">
        <v>0.27300000000000002</v>
      </c>
      <c r="U302" s="77">
        <v>1.4</v>
      </c>
      <c r="V302" s="77">
        <v>0</v>
      </c>
      <c r="W302" s="77">
        <v>0</v>
      </c>
      <c r="X302" s="77">
        <v>2</v>
      </c>
      <c r="Y302" s="77">
        <v>4</v>
      </c>
      <c r="Z302" s="77">
        <v>22</v>
      </c>
      <c r="AA302" s="77">
        <v>0</v>
      </c>
      <c r="AB302" s="77">
        <v>7</v>
      </c>
      <c r="AC302" s="77">
        <v>58</v>
      </c>
      <c r="AD302" s="77">
        <v>56</v>
      </c>
      <c r="AE302" s="77">
        <v>1</v>
      </c>
      <c r="AF302" s="77">
        <v>1</v>
      </c>
      <c r="AG302" s="77">
        <v>1</v>
      </c>
      <c r="AH302" s="77">
        <v>2</v>
      </c>
      <c r="AI302" s="77">
        <v>0</v>
      </c>
      <c r="AJ302" s="77">
        <v>273</v>
      </c>
      <c r="AK302" s="77">
        <v>1095</v>
      </c>
      <c r="AL302" s="77">
        <v>0.75</v>
      </c>
      <c r="AM302" s="77">
        <v>1.04</v>
      </c>
      <c r="AN302" s="77">
        <v>0.33900000000000002</v>
      </c>
      <c r="AO302" s="77">
        <v>0.38800000000000001</v>
      </c>
      <c r="AP302" s="77">
        <v>0.72699999999999998</v>
      </c>
      <c r="AQ302" s="77">
        <v>9.3699999999999992</v>
      </c>
      <c r="AR302" s="77">
        <v>3.22</v>
      </c>
      <c r="AS302" s="77">
        <v>9.3699999999999992</v>
      </c>
      <c r="AT302" s="77">
        <v>2.91</v>
      </c>
      <c r="AU302" s="77">
        <v>17.02</v>
      </c>
    </row>
    <row r="303" spans="1:47" x14ac:dyDescent="0.2">
      <c r="A303" s="77">
        <v>15</v>
      </c>
      <c r="B303" s="78" t="s">
        <v>1158</v>
      </c>
      <c r="C303" s="77" t="s">
        <v>258</v>
      </c>
      <c r="D303" s="77"/>
      <c r="E303" s="77">
        <v>430641</v>
      </c>
      <c r="F303" s="77">
        <v>0</v>
      </c>
      <c r="G303" s="77">
        <v>1</v>
      </c>
      <c r="H303" s="77">
        <v>3.57</v>
      </c>
      <c r="I303" s="77">
        <v>32</v>
      </c>
      <c r="J303" s="77">
        <v>0</v>
      </c>
      <c r="K303" s="77">
        <v>0</v>
      </c>
      <c r="L303" s="77">
        <v>0</v>
      </c>
      <c r="M303" s="77">
        <v>40.1</v>
      </c>
      <c r="N303" s="77">
        <v>34</v>
      </c>
      <c r="O303" s="77">
        <v>16</v>
      </c>
      <c r="P303" s="77">
        <v>16</v>
      </c>
      <c r="Q303" s="77">
        <v>2</v>
      </c>
      <c r="R303" s="77">
        <v>8</v>
      </c>
      <c r="S303" s="77">
        <v>29</v>
      </c>
      <c r="T303" s="77">
        <v>0.22800000000000001</v>
      </c>
      <c r="U303" s="77">
        <v>1.04</v>
      </c>
      <c r="V303" s="77">
        <v>0</v>
      </c>
      <c r="W303" s="77">
        <v>0</v>
      </c>
      <c r="X303" s="77">
        <v>0</v>
      </c>
      <c r="Y303" s="77">
        <v>0</v>
      </c>
      <c r="Z303" s="77">
        <v>11</v>
      </c>
      <c r="AA303" s="77">
        <v>5</v>
      </c>
      <c r="AB303" s="77">
        <v>1</v>
      </c>
      <c r="AC303" s="77">
        <v>42</v>
      </c>
      <c r="AD303" s="77">
        <v>47</v>
      </c>
      <c r="AE303" s="77">
        <v>1</v>
      </c>
      <c r="AF303" s="77">
        <v>0</v>
      </c>
      <c r="AG303" s="77">
        <v>3</v>
      </c>
      <c r="AH303" s="77">
        <v>2</v>
      </c>
      <c r="AI303" s="77">
        <v>0</v>
      </c>
      <c r="AJ303" s="77">
        <v>160</v>
      </c>
      <c r="AK303" s="77">
        <v>625</v>
      </c>
      <c r="AL303" s="77">
        <v>0</v>
      </c>
      <c r="AM303" s="77">
        <v>0.89</v>
      </c>
      <c r="AN303" s="77">
        <v>0.26600000000000001</v>
      </c>
      <c r="AO303" s="77">
        <v>0.36199999999999999</v>
      </c>
      <c r="AP303" s="77">
        <v>0.628</v>
      </c>
      <c r="AQ303" s="77">
        <v>6.47</v>
      </c>
      <c r="AR303" s="77">
        <v>1.79</v>
      </c>
      <c r="AS303" s="77">
        <v>7.59</v>
      </c>
      <c r="AT303" s="77">
        <v>3.63</v>
      </c>
      <c r="AU303" s="77">
        <v>15.5</v>
      </c>
    </row>
    <row r="304" spans="1:47" x14ac:dyDescent="0.2">
      <c r="A304" s="77">
        <v>16</v>
      </c>
      <c r="B304" s="78" t="s">
        <v>637</v>
      </c>
      <c r="C304" s="77" t="s">
        <v>258</v>
      </c>
      <c r="D304" s="77"/>
      <c r="E304" s="77">
        <v>543883</v>
      </c>
      <c r="F304" s="77">
        <v>1</v>
      </c>
      <c r="G304" s="77">
        <v>2</v>
      </c>
      <c r="H304" s="77">
        <v>3.6</v>
      </c>
      <c r="I304" s="77">
        <v>63</v>
      </c>
      <c r="J304" s="77">
        <v>0</v>
      </c>
      <c r="K304" s="77">
        <v>0</v>
      </c>
      <c r="L304" s="77">
        <v>2</v>
      </c>
      <c r="M304" s="77">
        <v>55</v>
      </c>
      <c r="N304" s="77">
        <v>44</v>
      </c>
      <c r="O304" s="77">
        <v>22</v>
      </c>
      <c r="P304" s="77">
        <v>22</v>
      </c>
      <c r="Q304" s="77">
        <v>5</v>
      </c>
      <c r="R304" s="77">
        <v>11</v>
      </c>
      <c r="S304" s="77">
        <v>62</v>
      </c>
      <c r="T304" s="77">
        <v>0.221</v>
      </c>
      <c r="U304" s="77">
        <v>1</v>
      </c>
      <c r="V304" s="77">
        <v>0</v>
      </c>
      <c r="W304" s="77">
        <v>0</v>
      </c>
      <c r="X304" s="77">
        <v>2</v>
      </c>
      <c r="Y304" s="77">
        <v>1</v>
      </c>
      <c r="Z304" s="77">
        <v>7</v>
      </c>
      <c r="AA304" s="77">
        <v>20</v>
      </c>
      <c r="AB304" s="77">
        <v>5</v>
      </c>
      <c r="AC304" s="77">
        <v>37</v>
      </c>
      <c r="AD304" s="77">
        <v>59</v>
      </c>
      <c r="AE304" s="77">
        <v>1</v>
      </c>
      <c r="AF304" s="77">
        <v>0</v>
      </c>
      <c r="AG304" s="77">
        <v>1</v>
      </c>
      <c r="AH304" s="77">
        <v>0</v>
      </c>
      <c r="AI304" s="77">
        <v>0</v>
      </c>
      <c r="AJ304" s="77">
        <v>215</v>
      </c>
      <c r="AK304" s="77">
        <v>860</v>
      </c>
      <c r="AL304" s="77">
        <v>0.33300000000000002</v>
      </c>
      <c r="AM304" s="77">
        <v>0.63</v>
      </c>
      <c r="AN304" s="77">
        <v>0.26900000000000002</v>
      </c>
      <c r="AO304" s="77">
        <v>0.35699999999999998</v>
      </c>
      <c r="AP304" s="77">
        <v>0.626</v>
      </c>
      <c r="AQ304" s="77">
        <v>10.15</v>
      </c>
      <c r="AR304" s="77">
        <v>1.8</v>
      </c>
      <c r="AS304" s="77">
        <v>7.2</v>
      </c>
      <c r="AT304" s="77">
        <v>5.64</v>
      </c>
      <c r="AU304" s="77">
        <v>15.64</v>
      </c>
    </row>
    <row r="305" spans="1:47" x14ac:dyDescent="0.2">
      <c r="A305" s="77">
        <v>17</v>
      </c>
      <c r="B305" s="78" t="s">
        <v>452</v>
      </c>
      <c r="C305" s="77" t="s">
        <v>258</v>
      </c>
      <c r="D305" s="77"/>
      <c r="E305" s="77">
        <v>453178</v>
      </c>
      <c r="F305" s="77">
        <v>13</v>
      </c>
      <c r="G305" s="77">
        <v>13</v>
      </c>
      <c r="H305" s="77">
        <v>3.63</v>
      </c>
      <c r="I305" s="77">
        <v>33</v>
      </c>
      <c r="J305" s="77">
        <v>33</v>
      </c>
      <c r="K305" s="77">
        <v>0</v>
      </c>
      <c r="L305" s="77">
        <v>0</v>
      </c>
      <c r="M305" s="77">
        <v>201</v>
      </c>
      <c r="N305" s="77">
        <v>189</v>
      </c>
      <c r="O305" s="77">
        <v>85</v>
      </c>
      <c r="P305" s="77">
        <v>81</v>
      </c>
      <c r="Q305" s="77">
        <v>16</v>
      </c>
      <c r="R305" s="77">
        <v>70</v>
      </c>
      <c r="S305" s="77">
        <v>207</v>
      </c>
      <c r="T305" s="77">
        <v>0.25</v>
      </c>
      <c r="U305" s="77">
        <v>1.29</v>
      </c>
      <c r="V305" s="77">
        <v>0</v>
      </c>
      <c r="W305" s="77">
        <v>0</v>
      </c>
      <c r="X305" s="77">
        <v>4</v>
      </c>
      <c r="Y305" s="77">
        <v>4</v>
      </c>
      <c r="Z305" s="77">
        <v>0</v>
      </c>
      <c r="AA305" s="77">
        <v>0</v>
      </c>
      <c r="AB305" s="77">
        <v>10</v>
      </c>
      <c r="AC305" s="77">
        <v>174</v>
      </c>
      <c r="AD305" s="77">
        <v>202</v>
      </c>
      <c r="AE305" s="77">
        <v>11</v>
      </c>
      <c r="AF305" s="77">
        <v>0</v>
      </c>
      <c r="AG305" s="77">
        <v>15</v>
      </c>
      <c r="AH305" s="77">
        <v>8</v>
      </c>
      <c r="AI305" s="77">
        <v>2</v>
      </c>
      <c r="AJ305" s="77">
        <v>846</v>
      </c>
      <c r="AK305" s="77">
        <v>3402</v>
      </c>
      <c r="AL305" s="77">
        <v>0.5</v>
      </c>
      <c r="AM305" s="77">
        <v>0.86</v>
      </c>
      <c r="AN305" s="77">
        <v>0.314</v>
      </c>
      <c r="AO305" s="77">
        <v>0.38400000000000001</v>
      </c>
      <c r="AP305" s="77">
        <v>0.69799999999999995</v>
      </c>
      <c r="AQ305" s="77">
        <v>9.27</v>
      </c>
      <c r="AR305" s="77">
        <v>3.13</v>
      </c>
      <c r="AS305" s="77">
        <v>8.4600000000000009</v>
      </c>
      <c r="AT305" s="77">
        <v>2.96</v>
      </c>
      <c r="AU305" s="77">
        <v>16.93</v>
      </c>
    </row>
    <row r="306" spans="1:47" x14ac:dyDescent="0.2">
      <c r="A306" s="77">
        <v>18</v>
      </c>
      <c r="B306" s="78" t="s">
        <v>646</v>
      </c>
      <c r="C306" s="77" t="s">
        <v>258</v>
      </c>
      <c r="D306" s="77"/>
      <c r="E306" s="77">
        <v>445590</v>
      </c>
      <c r="F306" s="77">
        <v>8</v>
      </c>
      <c r="G306" s="77">
        <v>17</v>
      </c>
      <c r="H306" s="77">
        <v>4.3</v>
      </c>
      <c r="I306" s="77">
        <v>32</v>
      </c>
      <c r="J306" s="77">
        <v>32</v>
      </c>
      <c r="K306" s="77">
        <v>0</v>
      </c>
      <c r="L306" s="77">
        <v>0</v>
      </c>
      <c r="M306" s="77">
        <v>176</v>
      </c>
      <c r="N306" s="77">
        <v>197</v>
      </c>
      <c r="O306" s="77">
        <v>93</v>
      </c>
      <c r="P306" s="77">
        <v>84</v>
      </c>
      <c r="Q306" s="77">
        <v>26</v>
      </c>
      <c r="R306" s="77">
        <v>45</v>
      </c>
      <c r="S306" s="77">
        <v>111</v>
      </c>
      <c r="T306" s="77">
        <v>0.28299999999999997</v>
      </c>
      <c r="U306" s="77">
        <v>1.38</v>
      </c>
      <c r="V306" s="77">
        <v>0</v>
      </c>
      <c r="W306" s="77">
        <v>0</v>
      </c>
      <c r="X306" s="77">
        <v>4</v>
      </c>
      <c r="Y306" s="77">
        <v>3</v>
      </c>
      <c r="Z306" s="77">
        <v>0</v>
      </c>
      <c r="AA306" s="77">
        <v>0</v>
      </c>
      <c r="AB306" s="77">
        <v>12</v>
      </c>
      <c r="AC306" s="77">
        <v>206</v>
      </c>
      <c r="AD306" s="77">
        <v>200</v>
      </c>
      <c r="AE306" s="77">
        <v>3</v>
      </c>
      <c r="AF306" s="77">
        <v>0</v>
      </c>
      <c r="AG306" s="77">
        <v>15</v>
      </c>
      <c r="AH306" s="77">
        <v>3</v>
      </c>
      <c r="AI306" s="77">
        <v>1</v>
      </c>
      <c r="AJ306" s="77">
        <v>763</v>
      </c>
      <c r="AK306" s="77">
        <v>2833</v>
      </c>
      <c r="AL306" s="77">
        <v>0.32</v>
      </c>
      <c r="AM306" s="77">
        <v>1.03</v>
      </c>
      <c r="AN306" s="77">
        <v>0.32800000000000001</v>
      </c>
      <c r="AO306" s="77">
        <v>0.45</v>
      </c>
      <c r="AP306" s="77">
        <v>0.77800000000000002</v>
      </c>
      <c r="AQ306" s="77">
        <v>5.68</v>
      </c>
      <c r="AR306" s="77">
        <v>2.2999999999999998</v>
      </c>
      <c r="AS306" s="77">
        <v>10.07</v>
      </c>
      <c r="AT306" s="77">
        <v>2.4700000000000002</v>
      </c>
      <c r="AU306" s="77">
        <v>16.100000000000001</v>
      </c>
    </row>
    <row r="307" spans="1:47" x14ac:dyDescent="0.2">
      <c r="A307" s="77">
        <v>19</v>
      </c>
      <c r="B307" s="78" t="s">
        <v>796</v>
      </c>
      <c r="C307" s="77" t="s">
        <v>258</v>
      </c>
      <c r="D307" s="77"/>
      <c r="E307" s="77">
        <v>459932</v>
      </c>
      <c r="F307" s="77">
        <v>0</v>
      </c>
      <c r="G307" s="77">
        <v>0</v>
      </c>
      <c r="H307" s="77">
        <v>4.5</v>
      </c>
      <c r="I307" s="77">
        <v>1</v>
      </c>
      <c r="J307" s="77">
        <v>0</v>
      </c>
      <c r="K307" s="77">
        <v>0</v>
      </c>
      <c r="L307" s="77">
        <v>0</v>
      </c>
      <c r="M307" s="77">
        <v>2</v>
      </c>
      <c r="N307" s="77">
        <v>2</v>
      </c>
      <c r="O307" s="77">
        <v>2</v>
      </c>
      <c r="P307" s="77">
        <v>1</v>
      </c>
      <c r="Q307" s="77">
        <v>0</v>
      </c>
      <c r="R307" s="77">
        <v>2</v>
      </c>
      <c r="S307" s="77">
        <v>1</v>
      </c>
      <c r="T307" s="77">
        <v>0.28599999999999998</v>
      </c>
      <c r="U307" s="77">
        <v>2</v>
      </c>
      <c r="V307" s="77">
        <v>0</v>
      </c>
      <c r="W307" s="77">
        <v>0</v>
      </c>
      <c r="X307" s="77">
        <v>0</v>
      </c>
      <c r="Y307" s="77">
        <v>0</v>
      </c>
      <c r="Z307" s="77">
        <v>0</v>
      </c>
      <c r="AA307" s="77">
        <v>0</v>
      </c>
      <c r="AB307" s="77">
        <v>1</v>
      </c>
      <c r="AC307" s="77">
        <v>1</v>
      </c>
      <c r="AD307" s="77">
        <v>3</v>
      </c>
      <c r="AE307" s="77">
        <v>0</v>
      </c>
      <c r="AF307" s="77">
        <v>0</v>
      </c>
      <c r="AG307" s="77">
        <v>0</v>
      </c>
      <c r="AH307" s="77">
        <v>0</v>
      </c>
      <c r="AI307" s="77">
        <v>0</v>
      </c>
      <c r="AJ307" s="77">
        <v>9</v>
      </c>
      <c r="AK307" s="77">
        <v>33</v>
      </c>
      <c r="AL307" s="77" t="s">
        <v>342</v>
      </c>
      <c r="AM307" s="77">
        <v>0.33</v>
      </c>
      <c r="AN307" s="77">
        <v>0.44400000000000001</v>
      </c>
      <c r="AO307" s="77">
        <v>0.28599999999999998</v>
      </c>
      <c r="AP307" s="77">
        <v>0.73</v>
      </c>
      <c r="AQ307" s="77">
        <v>4.5</v>
      </c>
      <c r="AR307" s="77">
        <v>9</v>
      </c>
      <c r="AS307" s="77">
        <v>9</v>
      </c>
      <c r="AT307" s="77">
        <v>0.5</v>
      </c>
      <c r="AU307" s="77">
        <v>16.5</v>
      </c>
    </row>
    <row r="308" spans="1:47" x14ac:dyDescent="0.2">
      <c r="A308" s="77">
        <v>20</v>
      </c>
      <c r="B308" s="78" t="s">
        <v>1159</v>
      </c>
      <c r="C308" s="77" t="s">
        <v>258</v>
      </c>
      <c r="D308" s="77"/>
      <c r="E308" s="77">
        <v>543698</v>
      </c>
      <c r="F308" s="77">
        <v>1</v>
      </c>
      <c r="G308" s="77">
        <v>0</v>
      </c>
      <c r="H308" s="77">
        <v>4.75</v>
      </c>
      <c r="I308" s="77">
        <v>16</v>
      </c>
      <c r="J308" s="77">
        <v>1</v>
      </c>
      <c r="K308" s="77">
        <v>0</v>
      </c>
      <c r="L308" s="77">
        <v>0</v>
      </c>
      <c r="M308" s="77">
        <v>30.1</v>
      </c>
      <c r="N308" s="77">
        <v>36</v>
      </c>
      <c r="O308" s="77">
        <v>17</v>
      </c>
      <c r="P308" s="77">
        <v>16</v>
      </c>
      <c r="Q308" s="77">
        <v>2</v>
      </c>
      <c r="R308" s="77">
        <v>15</v>
      </c>
      <c r="S308" s="77">
        <v>17</v>
      </c>
      <c r="T308" s="77">
        <v>0.308</v>
      </c>
      <c r="U308" s="77">
        <v>1.68</v>
      </c>
      <c r="V308" s="77">
        <v>0</v>
      </c>
      <c r="W308" s="77">
        <v>0</v>
      </c>
      <c r="X308" s="77">
        <v>4</v>
      </c>
      <c r="Y308" s="77">
        <v>1</v>
      </c>
      <c r="Z308" s="77">
        <v>5</v>
      </c>
      <c r="AA308" s="77">
        <v>0</v>
      </c>
      <c r="AB308" s="77">
        <v>5</v>
      </c>
      <c r="AC308" s="77">
        <v>53</v>
      </c>
      <c r="AD308" s="77">
        <v>15</v>
      </c>
      <c r="AE308" s="77">
        <v>4</v>
      </c>
      <c r="AF308" s="77">
        <v>0</v>
      </c>
      <c r="AG308" s="77">
        <v>4</v>
      </c>
      <c r="AH308" s="77">
        <v>2</v>
      </c>
      <c r="AI308" s="77">
        <v>0</v>
      </c>
      <c r="AJ308" s="77">
        <v>140</v>
      </c>
      <c r="AK308" s="77">
        <v>499</v>
      </c>
      <c r="AL308" s="77">
        <v>1</v>
      </c>
      <c r="AM308" s="77">
        <v>3.53</v>
      </c>
      <c r="AN308" s="77">
        <v>0.40100000000000002</v>
      </c>
      <c r="AO308" s="77">
        <v>0.41899999999999998</v>
      </c>
      <c r="AP308" s="77">
        <v>0.82</v>
      </c>
      <c r="AQ308" s="77">
        <v>5.04</v>
      </c>
      <c r="AR308" s="77">
        <v>4.45</v>
      </c>
      <c r="AS308" s="77">
        <v>10.68</v>
      </c>
      <c r="AT308" s="77">
        <v>1.1299999999999999</v>
      </c>
      <c r="AU308" s="77">
        <v>16.45</v>
      </c>
    </row>
    <row r="309" spans="1:47" x14ac:dyDescent="0.2">
      <c r="A309" s="77">
        <v>21</v>
      </c>
      <c r="B309" s="78" t="s">
        <v>826</v>
      </c>
      <c r="C309" s="77" t="s">
        <v>258</v>
      </c>
      <c r="D309" s="77"/>
      <c r="E309" s="77">
        <v>434438</v>
      </c>
      <c r="F309" s="77">
        <v>0</v>
      </c>
      <c r="G309" s="77">
        <v>1</v>
      </c>
      <c r="H309" s="77">
        <v>4.76</v>
      </c>
      <c r="I309" s="77">
        <v>1</v>
      </c>
      <c r="J309" s="77">
        <v>1</v>
      </c>
      <c r="K309" s="77">
        <v>0</v>
      </c>
      <c r="L309" s="77">
        <v>0</v>
      </c>
      <c r="M309" s="77">
        <v>5.2</v>
      </c>
      <c r="N309" s="77">
        <v>6</v>
      </c>
      <c r="O309" s="77">
        <v>3</v>
      </c>
      <c r="P309" s="77">
        <v>3</v>
      </c>
      <c r="Q309" s="77">
        <v>1</v>
      </c>
      <c r="R309" s="77">
        <v>4</v>
      </c>
      <c r="S309" s="77">
        <v>4</v>
      </c>
      <c r="T309" s="77">
        <v>0.27300000000000002</v>
      </c>
      <c r="U309" s="77">
        <v>1.76</v>
      </c>
      <c r="V309" s="77">
        <v>0</v>
      </c>
      <c r="W309" s="77">
        <v>0</v>
      </c>
      <c r="X309" s="77">
        <v>0</v>
      </c>
      <c r="Y309" s="77">
        <v>1</v>
      </c>
      <c r="Z309" s="77">
        <v>0</v>
      </c>
      <c r="AA309" s="77">
        <v>0</v>
      </c>
      <c r="AB309" s="77">
        <v>0</v>
      </c>
      <c r="AC309" s="77">
        <v>10</v>
      </c>
      <c r="AD309" s="77">
        <v>3</v>
      </c>
      <c r="AE309" s="77">
        <v>0</v>
      </c>
      <c r="AF309" s="77">
        <v>0</v>
      </c>
      <c r="AG309" s="77">
        <v>0</v>
      </c>
      <c r="AH309" s="77">
        <v>0</v>
      </c>
      <c r="AI309" s="77">
        <v>0</v>
      </c>
      <c r="AJ309" s="77">
        <v>27</v>
      </c>
      <c r="AK309" s="77">
        <v>87</v>
      </c>
      <c r="AL309" s="77">
        <v>0</v>
      </c>
      <c r="AM309" s="77">
        <v>3.33</v>
      </c>
      <c r="AN309" s="77">
        <v>0.38500000000000001</v>
      </c>
      <c r="AO309" s="77">
        <v>0.45500000000000002</v>
      </c>
      <c r="AP309" s="77">
        <v>0.83899999999999997</v>
      </c>
      <c r="AQ309" s="77">
        <v>6.35</v>
      </c>
      <c r="AR309" s="77">
        <v>6.35</v>
      </c>
      <c r="AS309" s="77">
        <v>9.5299999999999994</v>
      </c>
      <c r="AT309" s="77">
        <v>1</v>
      </c>
      <c r="AU309" s="77">
        <v>15.35</v>
      </c>
    </row>
    <row r="310" spans="1:47" x14ac:dyDescent="0.2">
      <c r="A310" s="77">
        <v>22</v>
      </c>
      <c r="B310" s="78" t="s">
        <v>648</v>
      </c>
      <c r="C310" s="77" t="s">
        <v>258</v>
      </c>
      <c r="D310" s="77"/>
      <c r="E310" s="77">
        <v>572362</v>
      </c>
      <c r="F310" s="77">
        <v>4</v>
      </c>
      <c r="G310" s="77">
        <v>5</v>
      </c>
      <c r="H310" s="77">
        <v>4.99</v>
      </c>
      <c r="I310" s="77">
        <v>13</v>
      </c>
      <c r="J310" s="77">
        <v>11</v>
      </c>
      <c r="K310" s="77">
        <v>0</v>
      </c>
      <c r="L310" s="77">
        <v>0</v>
      </c>
      <c r="M310" s="77">
        <v>61.1</v>
      </c>
      <c r="N310" s="77">
        <v>71</v>
      </c>
      <c r="O310" s="77">
        <v>34</v>
      </c>
      <c r="P310" s="77">
        <v>34</v>
      </c>
      <c r="Q310" s="77">
        <v>6</v>
      </c>
      <c r="R310" s="77">
        <v>15</v>
      </c>
      <c r="S310" s="77">
        <v>46</v>
      </c>
      <c r="T310" s="77">
        <v>0.29299999999999998</v>
      </c>
      <c r="U310" s="77">
        <v>1.4</v>
      </c>
      <c r="V310" s="77">
        <v>0</v>
      </c>
      <c r="W310" s="77">
        <v>0</v>
      </c>
      <c r="X310" s="77">
        <v>1</v>
      </c>
      <c r="Y310" s="77">
        <v>1</v>
      </c>
      <c r="Z310" s="77">
        <v>1</v>
      </c>
      <c r="AA310" s="77">
        <v>0</v>
      </c>
      <c r="AB310" s="77">
        <v>7</v>
      </c>
      <c r="AC310" s="77">
        <v>63</v>
      </c>
      <c r="AD310" s="77">
        <v>68</v>
      </c>
      <c r="AE310" s="77">
        <v>4</v>
      </c>
      <c r="AF310" s="77">
        <v>0</v>
      </c>
      <c r="AG310" s="77">
        <v>2</v>
      </c>
      <c r="AH310" s="77">
        <v>0</v>
      </c>
      <c r="AI310" s="77">
        <v>0</v>
      </c>
      <c r="AJ310" s="77">
        <v>264</v>
      </c>
      <c r="AK310" s="77">
        <v>1007</v>
      </c>
      <c r="AL310" s="77">
        <v>0.44400000000000001</v>
      </c>
      <c r="AM310" s="77">
        <v>0.93</v>
      </c>
      <c r="AN310" s="77">
        <v>0.33200000000000002</v>
      </c>
      <c r="AO310" s="77">
        <v>0.45500000000000002</v>
      </c>
      <c r="AP310" s="77">
        <v>0.78700000000000003</v>
      </c>
      <c r="AQ310" s="77">
        <v>6.75</v>
      </c>
      <c r="AR310" s="77">
        <v>2.2000000000000002</v>
      </c>
      <c r="AS310" s="77">
        <v>10.42</v>
      </c>
      <c r="AT310" s="77">
        <v>3.07</v>
      </c>
      <c r="AU310" s="77">
        <v>16.420000000000002</v>
      </c>
    </row>
    <row r="311" spans="1:47" x14ac:dyDescent="0.2">
      <c r="A311" s="77">
        <v>23</v>
      </c>
      <c r="B311" s="78" t="s">
        <v>1160</v>
      </c>
      <c r="C311" s="77" t="s">
        <v>258</v>
      </c>
      <c r="D311" s="77"/>
      <c r="E311" s="77">
        <v>599998</v>
      </c>
      <c r="F311" s="77">
        <v>0</v>
      </c>
      <c r="G311" s="77">
        <v>0</v>
      </c>
      <c r="H311" s="77">
        <v>5.14</v>
      </c>
      <c r="I311" s="77">
        <v>6</v>
      </c>
      <c r="J311" s="77">
        <v>0</v>
      </c>
      <c r="K311" s="77">
        <v>0</v>
      </c>
      <c r="L311" s="77">
        <v>0</v>
      </c>
      <c r="M311" s="77">
        <v>7</v>
      </c>
      <c r="N311" s="77">
        <v>9</v>
      </c>
      <c r="O311" s="77">
        <v>5</v>
      </c>
      <c r="P311" s="77">
        <v>4</v>
      </c>
      <c r="Q311" s="77">
        <v>0</v>
      </c>
      <c r="R311" s="77">
        <v>4</v>
      </c>
      <c r="S311" s="77">
        <v>9</v>
      </c>
      <c r="T311" s="77">
        <v>0.31</v>
      </c>
      <c r="U311" s="77">
        <v>1.86</v>
      </c>
      <c r="V311" s="77">
        <v>0</v>
      </c>
      <c r="W311" s="77">
        <v>0</v>
      </c>
      <c r="X311" s="77">
        <v>0</v>
      </c>
      <c r="Y311" s="77">
        <v>0</v>
      </c>
      <c r="Z311" s="77">
        <v>1</v>
      </c>
      <c r="AA311" s="77">
        <v>0</v>
      </c>
      <c r="AB311" s="77">
        <v>1</v>
      </c>
      <c r="AC311" s="77">
        <v>5</v>
      </c>
      <c r="AD311" s="77">
        <v>6</v>
      </c>
      <c r="AE311" s="77">
        <v>2</v>
      </c>
      <c r="AF311" s="77">
        <v>0</v>
      </c>
      <c r="AG311" s="77">
        <v>1</v>
      </c>
      <c r="AH311" s="77">
        <v>0</v>
      </c>
      <c r="AI311" s="77">
        <v>0</v>
      </c>
      <c r="AJ311" s="77">
        <v>33</v>
      </c>
      <c r="AK311" s="77">
        <v>128</v>
      </c>
      <c r="AL311" s="77" t="s">
        <v>342</v>
      </c>
      <c r="AM311" s="77">
        <v>0.83</v>
      </c>
      <c r="AN311" s="77">
        <v>0.39400000000000002</v>
      </c>
      <c r="AO311" s="77">
        <v>0.379</v>
      </c>
      <c r="AP311" s="77">
        <v>0.77300000000000002</v>
      </c>
      <c r="AQ311" s="77">
        <v>11.57</v>
      </c>
      <c r="AR311" s="77">
        <v>5.14</v>
      </c>
      <c r="AS311" s="77">
        <v>11.57</v>
      </c>
      <c r="AT311" s="77">
        <v>2.25</v>
      </c>
      <c r="AU311" s="77">
        <v>18.29</v>
      </c>
    </row>
    <row r="312" spans="1:47" x14ac:dyDescent="0.2">
      <c r="A312" s="77">
        <v>24</v>
      </c>
      <c r="B312" s="78" t="s">
        <v>1161</v>
      </c>
      <c r="C312" s="77" t="s">
        <v>258</v>
      </c>
      <c r="D312" s="77"/>
      <c r="E312" s="77">
        <v>543921</v>
      </c>
      <c r="F312" s="77">
        <v>1</v>
      </c>
      <c r="G312" s="77">
        <v>0</v>
      </c>
      <c r="H312" s="77">
        <v>7.15</v>
      </c>
      <c r="I312" s="77">
        <v>4</v>
      </c>
      <c r="J312" s="77">
        <v>2</v>
      </c>
      <c r="K312" s="77">
        <v>0</v>
      </c>
      <c r="L312" s="77">
        <v>0</v>
      </c>
      <c r="M312" s="77">
        <v>11.1</v>
      </c>
      <c r="N312" s="77">
        <v>16</v>
      </c>
      <c r="O312" s="77">
        <v>9</v>
      </c>
      <c r="P312" s="77">
        <v>9</v>
      </c>
      <c r="Q312" s="77">
        <v>3</v>
      </c>
      <c r="R312" s="77">
        <v>5</v>
      </c>
      <c r="S312" s="77">
        <v>8</v>
      </c>
      <c r="T312" s="77">
        <v>0.33300000000000002</v>
      </c>
      <c r="U312" s="77">
        <v>1.85</v>
      </c>
      <c r="V312" s="77">
        <v>0</v>
      </c>
      <c r="W312" s="77">
        <v>0</v>
      </c>
      <c r="X312" s="77">
        <v>0</v>
      </c>
      <c r="Y312" s="77">
        <v>0</v>
      </c>
      <c r="Z312" s="77">
        <v>0</v>
      </c>
      <c r="AA312" s="77">
        <v>0</v>
      </c>
      <c r="AB312" s="77">
        <v>1</v>
      </c>
      <c r="AC312" s="77">
        <v>11</v>
      </c>
      <c r="AD312" s="77">
        <v>14</v>
      </c>
      <c r="AE312" s="77">
        <v>0</v>
      </c>
      <c r="AF312" s="77">
        <v>1</v>
      </c>
      <c r="AG312" s="77">
        <v>0</v>
      </c>
      <c r="AH312" s="77">
        <v>0</v>
      </c>
      <c r="AI312" s="77">
        <v>0</v>
      </c>
      <c r="AJ312" s="77">
        <v>54</v>
      </c>
      <c r="AK312" s="77">
        <v>215</v>
      </c>
      <c r="AL312" s="77">
        <v>1</v>
      </c>
      <c r="AM312" s="77">
        <v>0.79</v>
      </c>
      <c r="AN312" s="77">
        <v>0.38900000000000001</v>
      </c>
      <c r="AO312" s="77">
        <v>0.60399999999999998</v>
      </c>
      <c r="AP312" s="77">
        <v>0.99299999999999999</v>
      </c>
      <c r="AQ312" s="77">
        <v>6.35</v>
      </c>
      <c r="AR312" s="77">
        <v>3.97</v>
      </c>
      <c r="AS312" s="77">
        <v>12.71</v>
      </c>
      <c r="AT312" s="77">
        <v>1.6</v>
      </c>
      <c r="AU312" s="77">
        <v>18.97</v>
      </c>
    </row>
    <row r="313" spans="1:47" x14ac:dyDescent="0.2">
      <c r="A313" s="77"/>
      <c r="B313" s="96"/>
      <c r="C313" s="77"/>
      <c r="D313" s="77"/>
      <c r="E313" s="77"/>
      <c r="F313" s="77"/>
      <c r="G313" s="77"/>
      <c r="H313" s="98"/>
      <c r="I313" s="77"/>
      <c r="J313" s="77"/>
      <c r="K313" s="77"/>
      <c r="L313" s="98"/>
      <c r="M313" s="98"/>
      <c r="N313" s="77"/>
      <c r="O313" s="77"/>
      <c r="P313" s="77"/>
      <c r="Q313" s="77"/>
      <c r="R313" s="77"/>
      <c r="S313" s="77"/>
      <c r="T313" s="101"/>
      <c r="U313" s="98"/>
      <c r="V313" s="77"/>
      <c r="W313" s="77"/>
      <c r="X313" s="77"/>
      <c r="Y313" s="77"/>
      <c r="Z313" s="77"/>
      <c r="AA313" s="77"/>
      <c r="AB313" s="77"/>
      <c r="AC313" s="77"/>
      <c r="AD313" s="77"/>
      <c r="AE313" s="77"/>
      <c r="AF313" s="77"/>
      <c r="AG313" s="77"/>
      <c r="AH313" s="77"/>
      <c r="AI313" s="77"/>
      <c r="AJ313" s="77"/>
      <c r="AK313" s="101"/>
      <c r="AL313" s="101"/>
      <c r="AM313" s="101"/>
      <c r="AN313" s="101"/>
      <c r="AO313" s="101"/>
      <c r="AP313" s="101"/>
      <c r="AQ313" s="98"/>
      <c r="AR313" s="98"/>
      <c r="AS313" s="98"/>
      <c r="AT313" s="98"/>
    </row>
    <row r="314" spans="1:47" ht="25.5" x14ac:dyDescent="0.2">
      <c r="A314" s="76" t="s">
        <v>150</v>
      </c>
      <c r="B314" s="95" t="s">
        <v>151</v>
      </c>
      <c r="C314" s="76" t="s">
        <v>245</v>
      </c>
      <c r="D314" s="76"/>
      <c r="E314" s="76" t="s">
        <v>300</v>
      </c>
      <c r="F314" s="76" t="s">
        <v>301</v>
      </c>
      <c r="G314" s="76" t="s">
        <v>302</v>
      </c>
      <c r="H314" s="97" t="s">
        <v>152</v>
      </c>
      <c r="I314" s="76" t="s">
        <v>303</v>
      </c>
      <c r="J314" s="76" t="s">
        <v>304</v>
      </c>
      <c r="K314" s="76" t="s">
        <v>305</v>
      </c>
      <c r="L314" s="97" t="s">
        <v>306</v>
      </c>
      <c r="M314" s="97" t="s">
        <v>307</v>
      </c>
      <c r="N314" s="76" t="s">
        <v>308</v>
      </c>
      <c r="O314" s="76" t="s">
        <v>309</v>
      </c>
      <c r="P314" s="76" t="s">
        <v>310</v>
      </c>
      <c r="Q314" s="76" t="s">
        <v>311</v>
      </c>
      <c r="R314" s="76" t="s">
        <v>312</v>
      </c>
      <c r="S314" s="76" t="s">
        <v>313</v>
      </c>
      <c r="T314" s="100" t="s">
        <v>314</v>
      </c>
      <c r="U314" s="97" t="s">
        <v>315</v>
      </c>
      <c r="V314" s="76" t="s">
        <v>316</v>
      </c>
      <c r="W314" s="76" t="s">
        <v>317</v>
      </c>
      <c r="X314" s="76" t="s">
        <v>318</v>
      </c>
      <c r="Y314" s="76" t="s">
        <v>319</v>
      </c>
      <c r="Z314" s="76" t="s">
        <v>320</v>
      </c>
      <c r="AA314" s="76" t="s">
        <v>321</v>
      </c>
      <c r="AB314" s="76" t="s">
        <v>322</v>
      </c>
      <c r="AC314" s="76" t="s">
        <v>323</v>
      </c>
      <c r="AD314" s="76" t="s">
        <v>324</v>
      </c>
      <c r="AE314" s="76" t="s">
        <v>325</v>
      </c>
      <c r="AF314" s="76" t="s">
        <v>326</v>
      </c>
      <c r="AG314" s="76" t="s">
        <v>327</v>
      </c>
      <c r="AH314" s="76" t="s">
        <v>328</v>
      </c>
      <c r="AI314" s="76" t="s">
        <v>329</v>
      </c>
      <c r="AJ314" s="76" t="s">
        <v>330</v>
      </c>
      <c r="AK314" s="100" t="s">
        <v>331</v>
      </c>
      <c r="AL314" s="100" t="s">
        <v>332</v>
      </c>
      <c r="AM314" s="100" t="s">
        <v>333</v>
      </c>
      <c r="AN314" s="100" t="s">
        <v>334</v>
      </c>
      <c r="AO314" s="100" t="s">
        <v>335</v>
      </c>
      <c r="AP314" s="100" t="s">
        <v>336</v>
      </c>
      <c r="AQ314" s="97" t="s">
        <v>337</v>
      </c>
      <c r="AR314" s="97" t="s">
        <v>338</v>
      </c>
      <c r="AS314" s="97" t="s">
        <v>339</v>
      </c>
      <c r="AT314" s="97" t="s">
        <v>340</v>
      </c>
      <c r="AU314" s="18" t="s">
        <v>341</v>
      </c>
    </row>
    <row r="315" spans="1:47" x14ac:dyDescent="0.2">
      <c r="A315" s="77">
        <v>1</v>
      </c>
      <c r="B315" s="78" t="s">
        <v>656</v>
      </c>
      <c r="C315" s="77" t="s">
        <v>259</v>
      </c>
      <c r="D315" s="77"/>
      <c r="E315" s="77">
        <v>572827</v>
      </c>
      <c r="F315" s="77">
        <v>0</v>
      </c>
      <c r="G315" s="77">
        <v>0</v>
      </c>
      <c r="H315" s="77">
        <v>0</v>
      </c>
      <c r="I315" s="77">
        <v>1</v>
      </c>
      <c r="J315" s="77">
        <v>0</v>
      </c>
      <c r="K315" s="77">
        <v>0</v>
      </c>
      <c r="L315" s="77">
        <v>0</v>
      </c>
      <c r="M315" s="77">
        <v>0.2</v>
      </c>
      <c r="N315" s="77">
        <v>0</v>
      </c>
      <c r="O315" s="77">
        <v>0</v>
      </c>
      <c r="P315" s="77">
        <v>0</v>
      </c>
      <c r="Q315" s="77">
        <v>0</v>
      </c>
      <c r="R315" s="77">
        <v>1</v>
      </c>
      <c r="S315" s="77">
        <v>0</v>
      </c>
      <c r="T315" s="77" t="s">
        <v>342</v>
      </c>
      <c r="U315" s="77">
        <v>1.5</v>
      </c>
      <c r="V315" s="77">
        <v>0</v>
      </c>
      <c r="W315" s="77">
        <v>0</v>
      </c>
      <c r="X315" s="77">
        <v>0</v>
      </c>
      <c r="Y315" s="77">
        <v>0</v>
      </c>
      <c r="Z315" s="77">
        <v>0</v>
      </c>
      <c r="AA315" s="77">
        <v>0</v>
      </c>
      <c r="AB315" s="77">
        <v>0</v>
      </c>
      <c r="AC315" s="77">
        <v>0</v>
      </c>
      <c r="AD315" s="77">
        <v>1</v>
      </c>
      <c r="AE315" s="77">
        <v>2</v>
      </c>
      <c r="AF315" s="77">
        <v>0</v>
      </c>
      <c r="AG315" s="77">
        <v>0</v>
      </c>
      <c r="AH315" s="77">
        <v>0</v>
      </c>
      <c r="AI315" s="77">
        <v>0</v>
      </c>
      <c r="AJ315" s="77">
        <v>2</v>
      </c>
      <c r="AK315" s="77">
        <v>13</v>
      </c>
      <c r="AL315" s="77" t="s">
        <v>342</v>
      </c>
      <c r="AM315" s="77">
        <v>0</v>
      </c>
      <c r="AN315" s="77">
        <v>0.5</v>
      </c>
      <c r="AO315" s="77" t="s">
        <v>342</v>
      </c>
      <c r="AP315" s="77">
        <v>0.5</v>
      </c>
      <c r="AQ315" s="77">
        <v>0</v>
      </c>
      <c r="AR315" s="77">
        <v>13.5</v>
      </c>
      <c r="AS315" s="77">
        <v>0</v>
      </c>
      <c r="AT315" s="77">
        <v>0</v>
      </c>
      <c r="AU315" s="77">
        <v>19.5</v>
      </c>
    </row>
    <row r="316" spans="1:47" x14ac:dyDescent="0.2">
      <c r="A316" s="77">
        <v>1</v>
      </c>
      <c r="B316" s="78" t="s">
        <v>1162</v>
      </c>
      <c r="C316" s="77" t="s">
        <v>259</v>
      </c>
      <c r="D316" s="77"/>
      <c r="E316" s="77">
        <v>519326</v>
      </c>
      <c r="F316" s="77">
        <v>1</v>
      </c>
      <c r="G316" s="77">
        <v>0</v>
      </c>
      <c r="H316" s="77">
        <v>0</v>
      </c>
      <c r="I316" s="77">
        <v>9</v>
      </c>
      <c r="J316" s="77">
        <v>0</v>
      </c>
      <c r="K316" s="77">
        <v>1</v>
      </c>
      <c r="L316" s="77">
        <v>1</v>
      </c>
      <c r="M316" s="77">
        <v>7</v>
      </c>
      <c r="N316" s="77">
        <v>5</v>
      </c>
      <c r="O316" s="77">
        <v>0</v>
      </c>
      <c r="P316" s="77">
        <v>0</v>
      </c>
      <c r="Q316" s="77">
        <v>0</v>
      </c>
      <c r="R316" s="77">
        <v>0</v>
      </c>
      <c r="S316" s="77">
        <v>9</v>
      </c>
      <c r="T316" s="77">
        <v>0.2</v>
      </c>
      <c r="U316" s="77">
        <v>0.71</v>
      </c>
      <c r="V316" s="77">
        <v>0</v>
      </c>
      <c r="W316" s="77">
        <v>0</v>
      </c>
      <c r="X316" s="77">
        <v>0</v>
      </c>
      <c r="Y316" s="77">
        <v>0</v>
      </c>
      <c r="Z316" s="77">
        <v>5</v>
      </c>
      <c r="AA316" s="77">
        <v>1</v>
      </c>
      <c r="AB316" s="77">
        <v>0</v>
      </c>
      <c r="AC316" s="77">
        <v>7</v>
      </c>
      <c r="AD316" s="77">
        <v>4</v>
      </c>
      <c r="AE316" s="77">
        <v>0</v>
      </c>
      <c r="AF316" s="77">
        <v>0</v>
      </c>
      <c r="AG316" s="77">
        <v>0</v>
      </c>
      <c r="AH316" s="77">
        <v>1</v>
      </c>
      <c r="AI316" s="77">
        <v>0</v>
      </c>
      <c r="AJ316" s="77">
        <v>25</v>
      </c>
      <c r="AK316" s="77">
        <v>95</v>
      </c>
      <c r="AL316" s="77">
        <v>1</v>
      </c>
      <c r="AM316" s="77">
        <v>1.75</v>
      </c>
      <c r="AN316" s="77">
        <v>0.2</v>
      </c>
      <c r="AO316" s="77">
        <v>0.24</v>
      </c>
      <c r="AP316" s="77">
        <v>0.44</v>
      </c>
      <c r="AQ316" s="77">
        <v>11.57</v>
      </c>
      <c r="AR316" s="77">
        <v>0</v>
      </c>
      <c r="AS316" s="77">
        <v>6.43</v>
      </c>
      <c r="AT316" s="77" t="s">
        <v>342</v>
      </c>
      <c r="AU316" s="77">
        <v>13.57</v>
      </c>
    </row>
    <row r="317" spans="1:47" x14ac:dyDescent="0.2">
      <c r="A317" s="77">
        <v>3</v>
      </c>
      <c r="B317" s="78" t="s">
        <v>1163</v>
      </c>
      <c r="C317" s="77" t="s">
        <v>259</v>
      </c>
      <c r="D317" s="77"/>
      <c r="E317" s="77">
        <v>449170</v>
      </c>
      <c r="F317" s="77">
        <v>0</v>
      </c>
      <c r="G317" s="77">
        <v>0</v>
      </c>
      <c r="H317" s="77">
        <v>1.5</v>
      </c>
      <c r="I317" s="77">
        <v>7</v>
      </c>
      <c r="J317" s="77">
        <v>0</v>
      </c>
      <c r="K317" s="77">
        <v>0</v>
      </c>
      <c r="L317" s="77">
        <v>0</v>
      </c>
      <c r="M317" s="77">
        <v>6</v>
      </c>
      <c r="N317" s="77">
        <v>5</v>
      </c>
      <c r="O317" s="77">
        <v>4</v>
      </c>
      <c r="P317" s="77">
        <v>1</v>
      </c>
      <c r="Q317" s="77">
        <v>0</v>
      </c>
      <c r="R317" s="77">
        <v>2</v>
      </c>
      <c r="S317" s="77">
        <v>9</v>
      </c>
      <c r="T317" s="77">
        <v>0.217</v>
      </c>
      <c r="U317" s="77">
        <v>1.17</v>
      </c>
      <c r="V317" s="77">
        <v>0</v>
      </c>
      <c r="W317" s="77">
        <v>0</v>
      </c>
      <c r="X317" s="77">
        <v>3</v>
      </c>
      <c r="Y317" s="77">
        <v>0</v>
      </c>
      <c r="Z317" s="77">
        <v>2</v>
      </c>
      <c r="AA317" s="77">
        <v>0</v>
      </c>
      <c r="AB317" s="77">
        <v>0</v>
      </c>
      <c r="AC317" s="77">
        <v>4</v>
      </c>
      <c r="AD317" s="77">
        <v>5</v>
      </c>
      <c r="AE317" s="77">
        <v>1</v>
      </c>
      <c r="AF317" s="77">
        <v>0</v>
      </c>
      <c r="AG317" s="77">
        <v>0</v>
      </c>
      <c r="AH317" s="77">
        <v>1</v>
      </c>
      <c r="AI317" s="77">
        <v>0</v>
      </c>
      <c r="AJ317" s="77">
        <v>28</v>
      </c>
      <c r="AK317" s="77">
        <v>109</v>
      </c>
      <c r="AL317" s="77" t="s">
        <v>342</v>
      </c>
      <c r="AM317" s="77">
        <v>0.8</v>
      </c>
      <c r="AN317" s="77">
        <v>0.35699999999999998</v>
      </c>
      <c r="AO317" s="77">
        <v>0.217</v>
      </c>
      <c r="AP317" s="77">
        <v>0.57499999999999996</v>
      </c>
      <c r="AQ317" s="77">
        <v>13.5</v>
      </c>
      <c r="AR317" s="77">
        <v>3</v>
      </c>
      <c r="AS317" s="77">
        <v>7.5</v>
      </c>
      <c r="AT317" s="77">
        <v>4.5</v>
      </c>
      <c r="AU317" s="77">
        <v>18.170000000000002</v>
      </c>
    </row>
    <row r="318" spans="1:47" x14ac:dyDescent="0.2">
      <c r="A318" s="77">
        <v>4</v>
      </c>
      <c r="B318" s="78" t="s">
        <v>652</v>
      </c>
      <c r="C318" s="77" t="s">
        <v>259</v>
      </c>
      <c r="D318" s="77"/>
      <c r="E318" s="77">
        <v>433586</v>
      </c>
      <c r="F318" s="77">
        <v>3</v>
      </c>
      <c r="G318" s="77">
        <v>3</v>
      </c>
      <c r="H318" s="77">
        <v>1.7</v>
      </c>
      <c r="I318" s="77">
        <v>54</v>
      </c>
      <c r="J318" s="77">
        <v>0</v>
      </c>
      <c r="K318" s="77">
        <v>19</v>
      </c>
      <c r="L318" s="77">
        <v>23</v>
      </c>
      <c r="M318" s="77">
        <v>58.1</v>
      </c>
      <c r="N318" s="77">
        <v>35</v>
      </c>
      <c r="O318" s="77">
        <v>13</v>
      </c>
      <c r="P318" s="77">
        <v>11</v>
      </c>
      <c r="Q318" s="77">
        <v>3</v>
      </c>
      <c r="R318" s="77">
        <v>15</v>
      </c>
      <c r="S318" s="77">
        <v>45</v>
      </c>
      <c r="T318" s="77">
        <v>0.17699999999999999</v>
      </c>
      <c r="U318" s="77">
        <v>0.86</v>
      </c>
      <c r="V318" s="77">
        <v>0</v>
      </c>
      <c r="W318" s="77">
        <v>0</v>
      </c>
      <c r="X318" s="77">
        <v>3</v>
      </c>
      <c r="Y318" s="77">
        <v>2</v>
      </c>
      <c r="Z318" s="77">
        <v>31</v>
      </c>
      <c r="AA318" s="77">
        <v>10</v>
      </c>
      <c r="AB318" s="77">
        <v>11</v>
      </c>
      <c r="AC318" s="77">
        <v>74</v>
      </c>
      <c r="AD318" s="77">
        <v>46</v>
      </c>
      <c r="AE318" s="77">
        <v>3</v>
      </c>
      <c r="AF318" s="77">
        <v>1</v>
      </c>
      <c r="AG318" s="77">
        <v>1</v>
      </c>
      <c r="AH318" s="77">
        <v>0</v>
      </c>
      <c r="AI318" s="77">
        <v>0</v>
      </c>
      <c r="AJ318" s="77">
        <v>218</v>
      </c>
      <c r="AK318" s="77">
        <v>861</v>
      </c>
      <c r="AL318" s="77">
        <v>0.5</v>
      </c>
      <c r="AM318" s="77">
        <v>1.61</v>
      </c>
      <c r="AN318" s="77">
        <v>0.245</v>
      </c>
      <c r="AO318" s="77">
        <v>0.247</v>
      </c>
      <c r="AP318" s="77">
        <v>0.49299999999999999</v>
      </c>
      <c r="AQ318" s="77">
        <v>6.94</v>
      </c>
      <c r="AR318" s="77">
        <v>2.31</v>
      </c>
      <c r="AS318" s="77">
        <v>5.4</v>
      </c>
      <c r="AT318" s="77">
        <v>3</v>
      </c>
      <c r="AU318" s="77">
        <v>14.76</v>
      </c>
    </row>
    <row r="319" spans="1:47" x14ac:dyDescent="0.2">
      <c r="A319" s="77">
        <v>5</v>
      </c>
      <c r="B319" s="78" t="s">
        <v>723</v>
      </c>
      <c r="C319" s="77" t="s">
        <v>259</v>
      </c>
      <c r="D319" s="77"/>
      <c r="E319" s="77">
        <v>408241</v>
      </c>
      <c r="F319" s="77">
        <v>6</v>
      </c>
      <c r="G319" s="77">
        <v>4</v>
      </c>
      <c r="H319" s="77">
        <v>2.17</v>
      </c>
      <c r="I319" s="77">
        <v>12</v>
      </c>
      <c r="J319" s="77">
        <v>12</v>
      </c>
      <c r="K319" s="77">
        <v>0</v>
      </c>
      <c r="L319" s="77">
        <v>0</v>
      </c>
      <c r="M319" s="77">
        <v>78.2</v>
      </c>
      <c r="N319" s="77">
        <v>65</v>
      </c>
      <c r="O319" s="77">
        <v>24</v>
      </c>
      <c r="P319" s="77">
        <v>19</v>
      </c>
      <c r="Q319" s="77">
        <v>3</v>
      </c>
      <c r="R319" s="77">
        <v>17</v>
      </c>
      <c r="S319" s="77">
        <v>58</v>
      </c>
      <c r="T319" s="77">
        <v>0.23100000000000001</v>
      </c>
      <c r="U319" s="77">
        <v>1.04</v>
      </c>
      <c r="V319" s="77">
        <v>0</v>
      </c>
      <c r="W319" s="77">
        <v>0</v>
      </c>
      <c r="X319" s="77">
        <v>6</v>
      </c>
      <c r="Y319" s="77">
        <v>1</v>
      </c>
      <c r="Z319" s="77">
        <v>0</v>
      </c>
      <c r="AA319" s="77">
        <v>0</v>
      </c>
      <c r="AB319" s="77">
        <v>11</v>
      </c>
      <c r="AC319" s="77">
        <v>77</v>
      </c>
      <c r="AD319" s="77">
        <v>91</v>
      </c>
      <c r="AE319" s="77">
        <v>3</v>
      </c>
      <c r="AF319" s="77">
        <v>1</v>
      </c>
      <c r="AG319" s="77">
        <v>1</v>
      </c>
      <c r="AH319" s="77">
        <v>3</v>
      </c>
      <c r="AI319" s="77">
        <v>1</v>
      </c>
      <c r="AJ319" s="77">
        <v>314</v>
      </c>
      <c r="AK319" s="77">
        <v>1162</v>
      </c>
      <c r="AL319" s="77">
        <v>0.6</v>
      </c>
      <c r="AM319" s="77">
        <v>0.85</v>
      </c>
      <c r="AN319" s="77">
        <v>0.28399999999999997</v>
      </c>
      <c r="AO319" s="77">
        <v>0.33800000000000002</v>
      </c>
      <c r="AP319" s="77">
        <v>0.622</v>
      </c>
      <c r="AQ319" s="77">
        <v>6.64</v>
      </c>
      <c r="AR319" s="77">
        <v>1.94</v>
      </c>
      <c r="AS319" s="77">
        <v>7.44</v>
      </c>
      <c r="AT319" s="77">
        <v>3.41</v>
      </c>
      <c r="AU319" s="77">
        <v>14.77</v>
      </c>
    </row>
    <row r="320" spans="1:47" x14ac:dyDescent="0.2">
      <c r="A320" s="77">
        <v>6</v>
      </c>
      <c r="B320" s="78" t="s">
        <v>658</v>
      </c>
      <c r="C320" s="77" t="s">
        <v>259</v>
      </c>
      <c r="D320" s="77"/>
      <c r="E320" s="77">
        <v>346793</v>
      </c>
      <c r="F320" s="77">
        <v>4</v>
      </c>
      <c r="G320" s="77">
        <v>2</v>
      </c>
      <c r="H320" s="77">
        <v>2.2799999999999998</v>
      </c>
      <c r="I320" s="77">
        <v>62</v>
      </c>
      <c r="J320" s="77">
        <v>0</v>
      </c>
      <c r="K320" s="77">
        <v>0</v>
      </c>
      <c r="L320" s="77">
        <v>3</v>
      </c>
      <c r="M320" s="77">
        <v>55.1</v>
      </c>
      <c r="N320" s="77">
        <v>47</v>
      </c>
      <c r="O320" s="77">
        <v>14</v>
      </c>
      <c r="P320" s="77">
        <v>14</v>
      </c>
      <c r="Q320" s="77">
        <v>1</v>
      </c>
      <c r="R320" s="77">
        <v>14</v>
      </c>
      <c r="S320" s="77">
        <v>41</v>
      </c>
      <c r="T320" s="77">
        <v>0.22900000000000001</v>
      </c>
      <c r="U320" s="77">
        <v>1.1000000000000001</v>
      </c>
      <c r="V320" s="77">
        <v>0</v>
      </c>
      <c r="W320" s="77">
        <v>0</v>
      </c>
      <c r="X320" s="77">
        <v>4</v>
      </c>
      <c r="Y320" s="77">
        <v>1</v>
      </c>
      <c r="Z320" s="77">
        <v>9</v>
      </c>
      <c r="AA320" s="77">
        <v>18</v>
      </c>
      <c r="AB320" s="77">
        <v>6</v>
      </c>
      <c r="AC320" s="77">
        <v>87</v>
      </c>
      <c r="AD320" s="77">
        <v>32</v>
      </c>
      <c r="AE320" s="77">
        <v>4</v>
      </c>
      <c r="AF320" s="77">
        <v>1</v>
      </c>
      <c r="AG320" s="77">
        <v>6</v>
      </c>
      <c r="AH320" s="77">
        <v>0</v>
      </c>
      <c r="AI320" s="77">
        <v>0</v>
      </c>
      <c r="AJ320" s="77">
        <v>225</v>
      </c>
      <c r="AK320" s="77">
        <v>838</v>
      </c>
      <c r="AL320" s="77">
        <v>0.66700000000000004</v>
      </c>
      <c r="AM320" s="77">
        <v>2.72</v>
      </c>
      <c r="AN320" s="77">
        <v>0.28999999999999998</v>
      </c>
      <c r="AO320" s="77">
        <v>0.30199999999999999</v>
      </c>
      <c r="AP320" s="77">
        <v>0.59299999999999997</v>
      </c>
      <c r="AQ320" s="77">
        <v>6.67</v>
      </c>
      <c r="AR320" s="77">
        <v>2.2799999999999998</v>
      </c>
      <c r="AS320" s="77">
        <v>7.64</v>
      </c>
      <c r="AT320" s="77">
        <v>2.93</v>
      </c>
      <c r="AU320" s="77">
        <v>15.14</v>
      </c>
    </row>
    <row r="321" spans="1:47" x14ac:dyDescent="0.2">
      <c r="A321" s="77">
        <v>7</v>
      </c>
      <c r="B321" s="78" t="s">
        <v>653</v>
      </c>
      <c r="C321" s="77" t="s">
        <v>259</v>
      </c>
      <c r="D321" s="77"/>
      <c r="E321" s="77">
        <v>466948</v>
      </c>
      <c r="F321" s="77">
        <v>7</v>
      </c>
      <c r="G321" s="77">
        <v>1</v>
      </c>
      <c r="H321" s="77">
        <v>2.58</v>
      </c>
      <c r="I321" s="77">
        <v>71</v>
      </c>
      <c r="J321" s="77">
        <v>0</v>
      </c>
      <c r="K321" s="77">
        <v>2</v>
      </c>
      <c r="L321" s="77">
        <v>5</v>
      </c>
      <c r="M321" s="77">
        <v>66.099999999999994</v>
      </c>
      <c r="N321" s="77">
        <v>45</v>
      </c>
      <c r="O321" s="77">
        <v>19</v>
      </c>
      <c r="P321" s="77">
        <v>19</v>
      </c>
      <c r="Q321" s="77">
        <v>5</v>
      </c>
      <c r="R321" s="77">
        <v>18</v>
      </c>
      <c r="S321" s="77">
        <v>51</v>
      </c>
      <c r="T321" s="77">
        <v>0.20100000000000001</v>
      </c>
      <c r="U321" s="77">
        <v>0.95</v>
      </c>
      <c r="V321" s="77">
        <v>0</v>
      </c>
      <c r="W321" s="77">
        <v>0</v>
      </c>
      <c r="X321" s="77">
        <v>1</v>
      </c>
      <c r="Y321" s="77">
        <v>3</v>
      </c>
      <c r="Z321" s="77">
        <v>13</v>
      </c>
      <c r="AA321" s="77">
        <v>17</v>
      </c>
      <c r="AB321" s="77">
        <v>12</v>
      </c>
      <c r="AC321" s="77">
        <v>83</v>
      </c>
      <c r="AD321" s="77">
        <v>51</v>
      </c>
      <c r="AE321" s="77">
        <v>5</v>
      </c>
      <c r="AF321" s="77">
        <v>1</v>
      </c>
      <c r="AG321" s="77">
        <v>3</v>
      </c>
      <c r="AH321" s="77">
        <v>3</v>
      </c>
      <c r="AI321" s="77">
        <v>1</v>
      </c>
      <c r="AJ321" s="77">
        <v>249</v>
      </c>
      <c r="AK321" s="77">
        <v>927</v>
      </c>
      <c r="AL321" s="77">
        <v>0.875</v>
      </c>
      <c r="AM321" s="77">
        <v>1.63</v>
      </c>
      <c r="AN321" s="77">
        <v>0.26200000000000001</v>
      </c>
      <c r="AO321" s="77">
        <v>0.33900000000000002</v>
      </c>
      <c r="AP321" s="77">
        <v>0.60199999999999998</v>
      </c>
      <c r="AQ321" s="77">
        <v>6.92</v>
      </c>
      <c r="AR321" s="77">
        <v>2.44</v>
      </c>
      <c r="AS321" s="77">
        <v>6.11</v>
      </c>
      <c r="AT321" s="77">
        <v>2.83</v>
      </c>
      <c r="AU321" s="77">
        <v>13.97</v>
      </c>
    </row>
    <row r="322" spans="1:47" x14ac:dyDescent="0.2">
      <c r="A322" s="77">
        <v>8</v>
      </c>
      <c r="B322" s="78" t="s">
        <v>661</v>
      </c>
      <c r="C322" s="77" t="s">
        <v>259</v>
      </c>
      <c r="D322" s="77"/>
      <c r="E322" s="77">
        <v>502004</v>
      </c>
      <c r="F322" s="77">
        <v>4</v>
      </c>
      <c r="G322" s="77">
        <v>0</v>
      </c>
      <c r="H322" s="77">
        <v>2.78</v>
      </c>
      <c r="I322" s="77">
        <v>24</v>
      </c>
      <c r="J322" s="77">
        <v>0</v>
      </c>
      <c r="K322" s="77">
        <v>0</v>
      </c>
      <c r="L322" s="77">
        <v>0</v>
      </c>
      <c r="M322" s="77">
        <v>32.1</v>
      </c>
      <c r="N322" s="77">
        <v>24</v>
      </c>
      <c r="O322" s="77">
        <v>10</v>
      </c>
      <c r="P322" s="77">
        <v>10</v>
      </c>
      <c r="Q322" s="77">
        <v>1</v>
      </c>
      <c r="R322" s="77">
        <v>11</v>
      </c>
      <c r="S322" s="77">
        <v>27</v>
      </c>
      <c r="T322" s="77">
        <v>0.21099999999999999</v>
      </c>
      <c r="U322" s="77">
        <v>1.08</v>
      </c>
      <c r="V322" s="77">
        <v>0</v>
      </c>
      <c r="W322" s="77">
        <v>0</v>
      </c>
      <c r="X322" s="77">
        <v>0</v>
      </c>
      <c r="Y322" s="77">
        <v>3</v>
      </c>
      <c r="Z322" s="77">
        <v>7</v>
      </c>
      <c r="AA322" s="77">
        <v>1</v>
      </c>
      <c r="AB322" s="77">
        <v>3</v>
      </c>
      <c r="AC322" s="77">
        <v>26</v>
      </c>
      <c r="AD322" s="77">
        <v>37</v>
      </c>
      <c r="AE322" s="77">
        <v>1</v>
      </c>
      <c r="AF322" s="77">
        <v>0</v>
      </c>
      <c r="AG322" s="77">
        <v>4</v>
      </c>
      <c r="AH322" s="77">
        <v>3</v>
      </c>
      <c r="AI322" s="77">
        <v>1</v>
      </c>
      <c r="AJ322" s="77">
        <v>125</v>
      </c>
      <c r="AK322" s="77">
        <v>469</v>
      </c>
      <c r="AL322" s="77">
        <v>1</v>
      </c>
      <c r="AM322" s="77">
        <v>0.7</v>
      </c>
      <c r="AN322" s="77">
        <v>0.28000000000000003</v>
      </c>
      <c r="AO322" s="77">
        <v>0.307</v>
      </c>
      <c r="AP322" s="77">
        <v>0.58699999999999997</v>
      </c>
      <c r="AQ322" s="77">
        <v>7.52</v>
      </c>
      <c r="AR322" s="77">
        <v>3.06</v>
      </c>
      <c r="AS322" s="77">
        <v>6.68</v>
      </c>
      <c r="AT322" s="77">
        <v>2.4500000000000002</v>
      </c>
      <c r="AU322" s="77">
        <v>14.51</v>
      </c>
    </row>
    <row r="323" spans="1:47" x14ac:dyDescent="0.2">
      <c r="A323" s="77">
        <v>9</v>
      </c>
      <c r="B323" s="78" t="s">
        <v>655</v>
      </c>
      <c r="C323" s="77" t="s">
        <v>259</v>
      </c>
      <c r="D323" s="77"/>
      <c r="E323" s="77">
        <v>518516</v>
      </c>
      <c r="F323" s="77">
        <v>18</v>
      </c>
      <c r="G323" s="77">
        <v>10</v>
      </c>
      <c r="H323" s="77">
        <v>2.98</v>
      </c>
      <c r="I323" s="77">
        <v>33</v>
      </c>
      <c r="J323" s="77">
        <v>33</v>
      </c>
      <c r="K323" s="77">
        <v>0</v>
      </c>
      <c r="L323" s="77">
        <v>0</v>
      </c>
      <c r="M323" s="77">
        <v>217.1</v>
      </c>
      <c r="N323" s="77">
        <v>194</v>
      </c>
      <c r="O323" s="77">
        <v>81</v>
      </c>
      <c r="P323" s="77">
        <v>72</v>
      </c>
      <c r="Q323" s="77">
        <v>21</v>
      </c>
      <c r="R323" s="77">
        <v>43</v>
      </c>
      <c r="S323" s="77">
        <v>219</v>
      </c>
      <c r="T323" s="77">
        <v>0.24</v>
      </c>
      <c r="U323" s="77">
        <v>1.0900000000000001</v>
      </c>
      <c r="V323" s="77">
        <v>4</v>
      </c>
      <c r="W323" s="77">
        <v>2</v>
      </c>
      <c r="X323" s="77">
        <v>6</v>
      </c>
      <c r="Y323" s="77">
        <v>3</v>
      </c>
      <c r="Z323" s="77">
        <v>0</v>
      </c>
      <c r="AA323" s="77">
        <v>0</v>
      </c>
      <c r="AB323" s="77">
        <v>18</v>
      </c>
      <c r="AC323" s="77">
        <v>211</v>
      </c>
      <c r="AD323" s="77">
        <v>200</v>
      </c>
      <c r="AE323" s="77">
        <v>4</v>
      </c>
      <c r="AF323" s="77">
        <v>1</v>
      </c>
      <c r="AG323" s="77">
        <v>7</v>
      </c>
      <c r="AH323" s="77">
        <v>10</v>
      </c>
      <c r="AI323" s="77">
        <v>6</v>
      </c>
      <c r="AJ323" s="77">
        <v>873</v>
      </c>
      <c r="AK323" s="77">
        <v>3372</v>
      </c>
      <c r="AL323" s="77">
        <v>0.64300000000000002</v>
      </c>
      <c r="AM323" s="77">
        <v>1.06</v>
      </c>
      <c r="AN323" s="77">
        <v>0.28100000000000003</v>
      </c>
      <c r="AO323" s="77">
        <v>0.372</v>
      </c>
      <c r="AP323" s="77">
        <v>0.65300000000000002</v>
      </c>
      <c r="AQ323" s="77">
        <v>9.07</v>
      </c>
      <c r="AR323" s="77">
        <v>1.78</v>
      </c>
      <c r="AS323" s="77">
        <v>8.0299999999999994</v>
      </c>
      <c r="AT323" s="77">
        <v>5.09</v>
      </c>
      <c r="AU323" s="77">
        <v>15.52</v>
      </c>
    </row>
    <row r="324" spans="1:47" x14ac:dyDescent="0.2">
      <c r="A324" s="77">
        <v>10</v>
      </c>
      <c r="B324" s="78" t="s">
        <v>651</v>
      </c>
      <c r="C324" s="77" t="s">
        <v>259</v>
      </c>
      <c r="D324" s="77"/>
      <c r="E324" s="77">
        <v>425657</v>
      </c>
      <c r="F324" s="77">
        <v>1</v>
      </c>
      <c r="G324" s="77">
        <v>1</v>
      </c>
      <c r="H324" s="77">
        <v>3.11</v>
      </c>
      <c r="I324" s="77">
        <v>65</v>
      </c>
      <c r="J324" s="77">
        <v>0</v>
      </c>
      <c r="K324" s="77">
        <v>0</v>
      </c>
      <c r="L324" s="77">
        <v>2</v>
      </c>
      <c r="M324" s="77">
        <v>37.200000000000003</v>
      </c>
      <c r="N324" s="77">
        <v>31</v>
      </c>
      <c r="O324" s="77">
        <v>14</v>
      </c>
      <c r="P324" s="77">
        <v>13</v>
      </c>
      <c r="Q324" s="77">
        <v>2</v>
      </c>
      <c r="R324" s="77">
        <v>19</v>
      </c>
      <c r="S324" s="77">
        <v>22</v>
      </c>
      <c r="T324" s="77">
        <v>0.22</v>
      </c>
      <c r="U324" s="77">
        <v>1.33</v>
      </c>
      <c r="V324" s="77">
        <v>0</v>
      </c>
      <c r="W324" s="77">
        <v>0</v>
      </c>
      <c r="X324" s="77">
        <v>2</v>
      </c>
      <c r="Y324" s="77">
        <v>6</v>
      </c>
      <c r="Z324" s="77">
        <v>14</v>
      </c>
      <c r="AA324" s="77">
        <v>12</v>
      </c>
      <c r="AB324" s="77">
        <v>2</v>
      </c>
      <c r="AC324" s="77">
        <v>67</v>
      </c>
      <c r="AD324" s="77">
        <v>26</v>
      </c>
      <c r="AE324" s="77">
        <v>1</v>
      </c>
      <c r="AF324" s="77">
        <v>0</v>
      </c>
      <c r="AG324" s="77">
        <v>1</v>
      </c>
      <c r="AH324" s="77">
        <v>0</v>
      </c>
      <c r="AI324" s="77">
        <v>0</v>
      </c>
      <c r="AJ324" s="77">
        <v>167</v>
      </c>
      <c r="AK324" s="77">
        <v>599</v>
      </c>
      <c r="AL324" s="77">
        <v>0.5</v>
      </c>
      <c r="AM324" s="77">
        <v>2.58</v>
      </c>
      <c r="AN324" s="77">
        <v>0.317</v>
      </c>
      <c r="AO324" s="77">
        <v>0.312</v>
      </c>
      <c r="AP324" s="77">
        <v>0.629</v>
      </c>
      <c r="AQ324" s="77">
        <v>5.26</v>
      </c>
      <c r="AR324" s="77">
        <v>4.54</v>
      </c>
      <c r="AS324" s="77">
        <v>7.41</v>
      </c>
      <c r="AT324" s="77">
        <v>1.1599999999999999</v>
      </c>
      <c r="AU324" s="77">
        <v>15.9</v>
      </c>
    </row>
    <row r="325" spans="1:47" x14ac:dyDescent="0.2">
      <c r="A325" s="77">
        <v>11</v>
      </c>
      <c r="B325" s="78" t="s">
        <v>468</v>
      </c>
      <c r="C325" s="77" t="s">
        <v>259</v>
      </c>
      <c r="D325" s="77"/>
      <c r="E325" s="77">
        <v>218596</v>
      </c>
      <c r="F325" s="77">
        <v>9</v>
      </c>
      <c r="G325" s="77">
        <v>13</v>
      </c>
      <c r="H325" s="77">
        <v>3.57</v>
      </c>
      <c r="I325" s="77">
        <v>31</v>
      </c>
      <c r="J325" s="77">
        <v>31</v>
      </c>
      <c r="K325" s="77">
        <v>0</v>
      </c>
      <c r="L325" s="77">
        <v>0</v>
      </c>
      <c r="M325" s="77">
        <v>189.1</v>
      </c>
      <c r="N325" s="77">
        <v>199</v>
      </c>
      <c r="O325" s="77">
        <v>86</v>
      </c>
      <c r="P325" s="77">
        <v>75</v>
      </c>
      <c r="Q325" s="77">
        <v>15</v>
      </c>
      <c r="R325" s="77">
        <v>34</v>
      </c>
      <c r="S325" s="77">
        <v>120</v>
      </c>
      <c r="T325" s="77">
        <v>0.27</v>
      </c>
      <c r="U325" s="77">
        <v>1.23</v>
      </c>
      <c r="V325" s="77">
        <v>1</v>
      </c>
      <c r="W325" s="77">
        <v>0</v>
      </c>
      <c r="X325" s="77">
        <v>7</v>
      </c>
      <c r="Y325" s="77">
        <v>3</v>
      </c>
      <c r="Z325" s="77">
        <v>0</v>
      </c>
      <c r="AA325" s="77">
        <v>0</v>
      </c>
      <c r="AB325" s="77">
        <v>18</v>
      </c>
      <c r="AC325" s="77">
        <v>268</v>
      </c>
      <c r="AD325" s="77">
        <v>161</v>
      </c>
      <c r="AE325" s="77">
        <v>2</v>
      </c>
      <c r="AF325" s="77">
        <v>0</v>
      </c>
      <c r="AG325" s="77">
        <v>15</v>
      </c>
      <c r="AH325" s="77">
        <v>3</v>
      </c>
      <c r="AI325" s="77">
        <v>1</v>
      </c>
      <c r="AJ325" s="77">
        <v>789</v>
      </c>
      <c r="AK325" s="77">
        <v>2784</v>
      </c>
      <c r="AL325" s="77">
        <v>0.40899999999999997</v>
      </c>
      <c r="AM325" s="77">
        <v>1.66</v>
      </c>
      <c r="AN325" s="77">
        <v>0.30599999999999999</v>
      </c>
      <c r="AO325" s="77">
        <v>0.40699999999999997</v>
      </c>
      <c r="AP325" s="77">
        <v>0.71299999999999997</v>
      </c>
      <c r="AQ325" s="77">
        <v>5.7</v>
      </c>
      <c r="AR325" s="77">
        <v>1.62</v>
      </c>
      <c r="AS325" s="77">
        <v>9.4600000000000009</v>
      </c>
      <c r="AT325" s="77">
        <v>3.53</v>
      </c>
      <c r="AU325" s="77">
        <v>14.7</v>
      </c>
    </row>
    <row r="326" spans="1:47" x14ac:dyDescent="0.2">
      <c r="A326" s="77">
        <v>12</v>
      </c>
      <c r="B326" s="78" t="s">
        <v>657</v>
      </c>
      <c r="C326" s="77" t="s">
        <v>259</v>
      </c>
      <c r="D326" s="77"/>
      <c r="E326" s="77">
        <v>433589</v>
      </c>
      <c r="F326" s="77">
        <v>5</v>
      </c>
      <c r="G326" s="77">
        <v>5</v>
      </c>
      <c r="H326" s="77">
        <v>3.69</v>
      </c>
      <c r="I326" s="77">
        <v>39</v>
      </c>
      <c r="J326" s="77">
        <v>12</v>
      </c>
      <c r="K326" s="77">
        <v>0</v>
      </c>
      <c r="L326" s="77">
        <v>0</v>
      </c>
      <c r="M326" s="77">
        <v>117</v>
      </c>
      <c r="N326" s="77">
        <v>97</v>
      </c>
      <c r="O326" s="77">
        <v>51</v>
      </c>
      <c r="P326" s="77">
        <v>48</v>
      </c>
      <c r="Q326" s="77">
        <v>12</v>
      </c>
      <c r="R326" s="77">
        <v>22</v>
      </c>
      <c r="S326" s="77">
        <v>133</v>
      </c>
      <c r="T326" s="77">
        <v>0.223</v>
      </c>
      <c r="U326" s="77">
        <v>1.02</v>
      </c>
      <c r="V326" s="77">
        <v>1</v>
      </c>
      <c r="W326" s="77">
        <v>0</v>
      </c>
      <c r="X326" s="77">
        <v>1</v>
      </c>
      <c r="Y326" s="77">
        <v>5</v>
      </c>
      <c r="Z326" s="77">
        <v>14</v>
      </c>
      <c r="AA326" s="77">
        <v>0</v>
      </c>
      <c r="AB326" s="77">
        <v>7</v>
      </c>
      <c r="AC326" s="77">
        <v>81</v>
      </c>
      <c r="AD326" s="77">
        <v>127</v>
      </c>
      <c r="AE326" s="77">
        <v>0</v>
      </c>
      <c r="AF326" s="77">
        <v>0</v>
      </c>
      <c r="AG326" s="77">
        <v>15</v>
      </c>
      <c r="AH326" s="77">
        <v>4</v>
      </c>
      <c r="AI326" s="77">
        <v>0</v>
      </c>
      <c r="AJ326" s="77">
        <v>461</v>
      </c>
      <c r="AK326" s="77">
        <v>1678</v>
      </c>
      <c r="AL326" s="77">
        <v>0.5</v>
      </c>
      <c r="AM326" s="77">
        <v>0.64</v>
      </c>
      <c r="AN326" s="77">
        <v>0.26</v>
      </c>
      <c r="AO326" s="77">
        <v>0.375</v>
      </c>
      <c r="AP326" s="77">
        <v>0.63500000000000001</v>
      </c>
      <c r="AQ326" s="77">
        <v>10.23</v>
      </c>
      <c r="AR326" s="77">
        <v>1.69</v>
      </c>
      <c r="AS326" s="77">
        <v>7.46</v>
      </c>
      <c r="AT326" s="77">
        <v>6.05</v>
      </c>
      <c r="AU326" s="77">
        <v>14.34</v>
      </c>
    </row>
    <row r="327" spans="1:47" x14ac:dyDescent="0.2">
      <c r="A327" s="77">
        <v>13</v>
      </c>
      <c r="B327" s="78" t="s">
        <v>654</v>
      </c>
      <c r="C327" s="77" t="s">
        <v>259</v>
      </c>
      <c r="D327" s="77"/>
      <c r="E327" s="77">
        <v>489265</v>
      </c>
      <c r="F327" s="77">
        <v>6</v>
      </c>
      <c r="G327" s="77">
        <v>4</v>
      </c>
      <c r="H327" s="77">
        <v>3.72</v>
      </c>
      <c r="I327" s="77">
        <v>64</v>
      </c>
      <c r="J327" s="77">
        <v>0</v>
      </c>
      <c r="K327" s="77">
        <v>23</v>
      </c>
      <c r="L327" s="77">
        <v>28</v>
      </c>
      <c r="M327" s="77">
        <v>58</v>
      </c>
      <c r="N327" s="77">
        <v>43</v>
      </c>
      <c r="O327" s="77">
        <v>24</v>
      </c>
      <c r="P327" s="77">
        <v>24</v>
      </c>
      <c r="Q327" s="77">
        <v>9</v>
      </c>
      <c r="R327" s="77">
        <v>12</v>
      </c>
      <c r="S327" s="77">
        <v>59</v>
      </c>
      <c r="T327" s="77">
        <v>0.20300000000000001</v>
      </c>
      <c r="U327" s="77">
        <v>0.95</v>
      </c>
      <c r="V327" s="77">
        <v>0</v>
      </c>
      <c r="W327" s="77">
        <v>0</v>
      </c>
      <c r="X327" s="77">
        <v>4</v>
      </c>
      <c r="Y327" s="77">
        <v>2</v>
      </c>
      <c r="Z327" s="77">
        <v>35</v>
      </c>
      <c r="AA327" s="77">
        <v>11</v>
      </c>
      <c r="AB327" s="77">
        <v>3</v>
      </c>
      <c r="AC327" s="77">
        <v>47</v>
      </c>
      <c r="AD327" s="77">
        <v>65</v>
      </c>
      <c r="AE327" s="77">
        <v>2</v>
      </c>
      <c r="AF327" s="77">
        <v>0</v>
      </c>
      <c r="AG327" s="77">
        <v>2</v>
      </c>
      <c r="AH327" s="77">
        <v>1</v>
      </c>
      <c r="AI327" s="77">
        <v>0</v>
      </c>
      <c r="AJ327" s="77">
        <v>230</v>
      </c>
      <c r="AK327" s="77">
        <v>866</v>
      </c>
      <c r="AL327" s="77">
        <v>0.6</v>
      </c>
      <c r="AM327" s="77">
        <v>0.72</v>
      </c>
      <c r="AN327" s="77">
        <v>0.25900000000000001</v>
      </c>
      <c r="AO327" s="77">
        <v>0.36299999999999999</v>
      </c>
      <c r="AP327" s="77">
        <v>0.622</v>
      </c>
      <c r="AQ327" s="77">
        <v>9.16</v>
      </c>
      <c r="AR327" s="77">
        <v>1.86</v>
      </c>
      <c r="AS327" s="77">
        <v>6.67</v>
      </c>
      <c r="AT327" s="77">
        <v>4.92</v>
      </c>
      <c r="AU327" s="77">
        <v>14.93</v>
      </c>
    </row>
    <row r="328" spans="1:47" x14ac:dyDescent="0.2">
      <c r="A328" s="77">
        <v>14</v>
      </c>
      <c r="B328" s="78" t="s">
        <v>809</v>
      </c>
      <c r="C328" s="77" t="s">
        <v>259</v>
      </c>
      <c r="D328" s="77"/>
      <c r="E328" s="77">
        <v>434641</v>
      </c>
      <c r="F328" s="77">
        <v>1</v>
      </c>
      <c r="G328" s="77">
        <v>2</v>
      </c>
      <c r="H328" s="77">
        <v>3.96</v>
      </c>
      <c r="I328" s="77">
        <v>61</v>
      </c>
      <c r="J328" s="77">
        <v>0</v>
      </c>
      <c r="K328" s="77">
        <v>0</v>
      </c>
      <c r="L328" s="77">
        <v>1</v>
      </c>
      <c r="M328" s="77">
        <v>63.2</v>
      </c>
      <c r="N328" s="77">
        <v>60</v>
      </c>
      <c r="O328" s="77">
        <v>30</v>
      </c>
      <c r="P328" s="77">
        <v>28</v>
      </c>
      <c r="Q328" s="77">
        <v>7</v>
      </c>
      <c r="R328" s="77">
        <v>16</v>
      </c>
      <c r="S328" s="77">
        <v>44</v>
      </c>
      <c r="T328" s="77">
        <v>0.247</v>
      </c>
      <c r="U328" s="77">
        <v>1.19</v>
      </c>
      <c r="V328" s="77">
        <v>0</v>
      </c>
      <c r="W328" s="77">
        <v>0</v>
      </c>
      <c r="X328" s="77">
        <v>2</v>
      </c>
      <c r="Y328" s="77">
        <v>2</v>
      </c>
      <c r="Z328" s="77">
        <v>14</v>
      </c>
      <c r="AA328" s="77">
        <v>10</v>
      </c>
      <c r="AB328" s="77">
        <v>2</v>
      </c>
      <c r="AC328" s="77">
        <v>60</v>
      </c>
      <c r="AD328" s="77">
        <v>86</v>
      </c>
      <c r="AE328" s="77">
        <v>1</v>
      </c>
      <c r="AF328" s="77">
        <v>0</v>
      </c>
      <c r="AG328" s="77">
        <v>7</v>
      </c>
      <c r="AH328" s="77">
        <v>1</v>
      </c>
      <c r="AI328" s="77">
        <v>0</v>
      </c>
      <c r="AJ328" s="77">
        <v>268</v>
      </c>
      <c r="AK328" s="77">
        <v>960</v>
      </c>
      <c r="AL328" s="77">
        <v>0.33300000000000002</v>
      </c>
      <c r="AM328" s="77">
        <v>0.7</v>
      </c>
      <c r="AN328" s="77">
        <v>0.29399999999999998</v>
      </c>
      <c r="AO328" s="77">
        <v>0.436</v>
      </c>
      <c r="AP328" s="77">
        <v>0.73099999999999998</v>
      </c>
      <c r="AQ328" s="77">
        <v>6.22</v>
      </c>
      <c r="AR328" s="77">
        <v>2.2599999999999998</v>
      </c>
      <c r="AS328" s="77">
        <v>8.48</v>
      </c>
      <c r="AT328" s="77">
        <v>2.75</v>
      </c>
      <c r="AU328" s="77">
        <v>15.08</v>
      </c>
    </row>
    <row r="329" spans="1:47" x14ac:dyDescent="0.2">
      <c r="A329" s="77">
        <v>15</v>
      </c>
      <c r="B329" s="78" t="s">
        <v>662</v>
      </c>
      <c r="C329" s="77" t="s">
        <v>259</v>
      </c>
      <c r="D329" s="77"/>
      <c r="E329" s="77">
        <v>285064</v>
      </c>
      <c r="F329" s="77">
        <v>8</v>
      </c>
      <c r="G329" s="77">
        <v>13</v>
      </c>
      <c r="H329" s="77">
        <v>4</v>
      </c>
      <c r="I329" s="77">
        <v>32</v>
      </c>
      <c r="J329" s="77">
        <v>32</v>
      </c>
      <c r="K329" s="77">
        <v>0</v>
      </c>
      <c r="L329" s="77">
        <v>0</v>
      </c>
      <c r="M329" s="77">
        <v>184.2</v>
      </c>
      <c r="N329" s="77">
        <v>178</v>
      </c>
      <c r="O329" s="77">
        <v>86</v>
      </c>
      <c r="P329" s="77">
        <v>82</v>
      </c>
      <c r="Q329" s="77">
        <v>18</v>
      </c>
      <c r="R329" s="77">
        <v>58</v>
      </c>
      <c r="S329" s="77">
        <v>151</v>
      </c>
      <c r="T329" s="77">
        <v>0.254</v>
      </c>
      <c r="U329" s="77">
        <v>1.28</v>
      </c>
      <c r="V329" s="77">
        <v>1</v>
      </c>
      <c r="W329" s="77">
        <v>0</v>
      </c>
      <c r="X329" s="77">
        <v>9</v>
      </c>
      <c r="Y329" s="77">
        <v>2</v>
      </c>
      <c r="Z329" s="77">
        <v>0</v>
      </c>
      <c r="AA329" s="77">
        <v>0</v>
      </c>
      <c r="AB329" s="77">
        <v>15</v>
      </c>
      <c r="AC329" s="77">
        <v>184</v>
      </c>
      <c r="AD329" s="77">
        <v>200</v>
      </c>
      <c r="AE329" s="77">
        <v>2</v>
      </c>
      <c r="AF329" s="77">
        <v>0</v>
      </c>
      <c r="AG329" s="77">
        <v>12</v>
      </c>
      <c r="AH329" s="77">
        <v>6</v>
      </c>
      <c r="AI329" s="77">
        <v>1</v>
      </c>
      <c r="AJ329" s="77">
        <v>780</v>
      </c>
      <c r="AK329" s="77">
        <v>3058</v>
      </c>
      <c r="AL329" s="77">
        <v>0.38100000000000001</v>
      </c>
      <c r="AM329" s="77">
        <v>0.92</v>
      </c>
      <c r="AN329" s="77">
        <v>0.318</v>
      </c>
      <c r="AO329" s="77">
        <v>0.41099999999999998</v>
      </c>
      <c r="AP329" s="77">
        <v>0.73</v>
      </c>
      <c r="AQ329" s="77">
        <v>7.36</v>
      </c>
      <c r="AR329" s="77">
        <v>2.83</v>
      </c>
      <c r="AS329" s="77">
        <v>8.68</v>
      </c>
      <c r="AT329" s="77">
        <v>2.6</v>
      </c>
      <c r="AU329" s="77">
        <v>16.559999999999999</v>
      </c>
    </row>
    <row r="330" spans="1:47" x14ac:dyDescent="0.2">
      <c r="A330" s="77">
        <v>16</v>
      </c>
      <c r="B330" s="78" t="s">
        <v>659</v>
      </c>
      <c r="C330" s="77" t="s">
        <v>259</v>
      </c>
      <c r="D330" s="77"/>
      <c r="E330" s="77">
        <v>430912</v>
      </c>
      <c r="F330" s="77">
        <v>2</v>
      </c>
      <c r="G330" s="77">
        <v>7</v>
      </c>
      <c r="H330" s="77">
        <v>4.18</v>
      </c>
      <c r="I330" s="77">
        <v>15</v>
      </c>
      <c r="J330" s="77">
        <v>15</v>
      </c>
      <c r="K330" s="77">
        <v>0</v>
      </c>
      <c r="L330" s="77">
        <v>0</v>
      </c>
      <c r="M330" s="77">
        <v>90.1</v>
      </c>
      <c r="N330" s="77">
        <v>81</v>
      </c>
      <c r="O330" s="77">
        <v>47</v>
      </c>
      <c r="P330" s="77">
        <v>42</v>
      </c>
      <c r="Q330" s="77">
        <v>13</v>
      </c>
      <c r="R330" s="77">
        <v>32</v>
      </c>
      <c r="S330" s="77">
        <v>70</v>
      </c>
      <c r="T330" s="77">
        <v>0.24199999999999999</v>
      </c>
      <c r="U330" s="77">
        <v>1.25</v>
      </c>
      <c r="V330" s="77">
        <v>0</v>
      </c>
      <c r="W330" s="77">
        <v>0</v>
      </c>
      <c r="X330" s="77">
        <v>2</v>
      </c>
      <c r="Y330" s="77">
        <v>2</v>
      </c>
      <c r="Z330" s="77">
        <v>0</v>
      </c>
      <c r="AA330" s="77">
        <v>0</v>
      </c>
      <c r="AB330" s="77">
        <v>9</v>
      </c>
      <c r="AC330" s="77">
        <v>95</v>
      </c>
      <c r="AD330" s="77">
        <v>94</v>
      </c>
      <c r="AE330" s="77">
        <v>2</v>
      </c>
      <c r="AF330" s="77">
        <v>0</v>
      </c>
      <c r="AG330" s="77">
        <v>8</v>
      </c>
      <c r="AH330" s="77">
        <v>5</v>
      </c>
      <c r="AI330" s="77">
        <v>1</v>
      </c>
      <c r="AJ330" s="77">
        <v>374</v>
      </c>
      <c r="AK330" s="77">
        <v>1440</v>
      </c>
      <c r="AL330" s="77">
        <v>0.222</v>
      </c>
      <c r="AM330" s="77">
        <v>1.01</v>
      </c>
      <c r="AN330" s="77">
        <v>0.31</v>
      </c>
      <c r="AO330" s="77">
        <v>0.41499999999999998</v>
      </c>
      <c r="AP330" s="77">
        <v>0.72499999999999998</v>
      </c>
      <c r="AQ330" s="77">
        <v>6.97</v>
      </c>
      <c r="AR330" s="77">
        <v>3.19</v>
      </c>
      <c r="AS330" s="77">
        <v>8.07</v>
      </c>
      <c r="AT330" s="77">
        <v>2.19</v>
      </c>
      <c r="AU330" s="77">
        <v>15.94</v>
      </c>
    </row>
    <row r="331" spans="1:47" x14ac:dyDescent="0.2">
      <c r="A331" s="77">
        <v>17</v>
      </c>
      <c r="B331" s="78" t="s">
        <v>660</v>
      </c>
      <c r="C331" s="77" t="s">
        <v>259</v>
      </c>
      <c r="D331" s="77"/>
      <c r="E331" s="77">
        <v>453311</v>
      </c>
      <c r="F331" s="77">
        <v>12</v>
      </c>
      <c r="G331" s="77">
        <v>9</v>
      </c>
      <c r="H331" s="77">
        <v>4.74</v>
      </c>
      <c r="I331" s="77">
        <v>33</v>
      </c>
      <c r="J331" s="77">
        <v>26</v>
      </c>
      <c r="K331" s="77">
        <v>1</v>
      </c>
      <c r="L331" s="77">
        <v>1</v>
      </c>
      <c r="M331" s="77">
        <v>155.19999999999999</v>
      </c>
      <c r="N331" s="77">
        <v>154</v>
      </c>
      <c r="O331" s="77">
        <v>86</v>
      </c>
      <c r="P331" s="77">
        <v>82</v>
      </c>
      <c r="Q331" s="77">
        <v>19</v>
      </c>
      <c r="R331" s="77">
        <v>63</v>
      </c>
      <c r="S331" s="77">
        <v>134</v>
      </c>
      <c r="T331" s="77">
        <v>0.25800000000000001</v>
      </c>
      <c r="U331" s="77">
        <v>1.39</v>
      </c>
      <c r="V331" s="77">
        <v>1</v>
      </c>
      <c r="W331" s="77">
        <v>1</v>
      </c>
      <c r="X331" s="77">
        <v>5</v>
      </c>
      <c r="Y331" s="77">
        <v>0</v>
      </c>
      <c r="Z331" s="77">
        <v>3</v>
      </c>
      <c r="AA331" s="77">
        <v>0</v>
      </c>
      <c r="AB331" s="77">
        <v>11</v>
      </c>
      <c r="AC331" s="77">
        <v>187</v>
      </c>
      <c r="AD331" s="77">
        <v>130</v>
      </c>
      <c r="AE331" s="77">
        <v>15</v>
      </c>
      <c r="AF331" s="77">
        <v>1</v>
      </c>
      <c r="AG331" s="77">
        <v>22</v>
      </c>
      <c r="AH331" s="77">
        <v>6</v>
      </c>
      <c r="AI331" s="77">
        <v>0</v>
      </c>
      <c r="AJ331" s="77">
        <v>673</v>
      </c>
      <c r="AK331" s="77">
        <v>2665</v>
      </c>
      <c r="AL331" s="77">
        <v>0.57099999999999995</v>
      </c>
      <c r="AM331" s="77">
        <v>1.44</v>
      </c>
      <c r="AN331" s="77">
        <v>0.33200000000000002</v>
      </c>
      <c r="AO331" s="77">
        <v>0.441</v>
      </c>
      <c r="AP331" s="77">
        <v>0.77200000000000002</v>
      </c>
      <c r="AQ331" s="77">
        <v>7.75</v>
      </c>
      <c r="AR331" s="77">
        <v>3.64</v>
      </c>
      <c r="AS331" s="77">
        <v>8.9</v>
      </c>
      <c r="AT331" s="77">
        <v>2.13</v>
      </c>
      <c r="AU331" s="77">
        <v>17.12</v>
      </c>
    </row>
    <row r="332" spans="1:47" x14ac:dyDescent="0.2">
      <c r="A332" s="77">
        <v>18</v>
      </c>
      <c r="B332" s="78" t="s">
        <v>1164</v>
      </c>
      <c r="C332" s="77" t="s">
        <v>259</v>
      </c>
      <c r="D332" s="77"/>
      <c r="E332" s="77">
        <v>518790</v>
      </c>
      <c r="F332" s="77">
        <v>0</v>
      </c>
      <c r="G332" s="77">
        <v>0</v>
      </c>
      <c r="H332" s="77">
        <v>5.0599999999999996</v>
      </c>
      <c r="I332" s="77">
        <v>3</v>
      </c>
      <c r="J332" s="77">
        <v>1</v>
      </c>
      <c r="K332" s="77">
        <v>0</v>
      </c>
      <c r="L332" s="77">
        <v>0</v>
      </c>
      <c r="M332" s="77">
        <v>5.0999999999999996</v>
      </c>
      <c r="N332" s="77">
        <v>6</v>
      </c>
      <c r="O332" s="77">
        <v>3</v>
      </c>
      <c r="P332" s="77">
        <v>3</v>
      </c>
      <c r="Q332" s="77">
        <v>0</v>
      </c>
      <c r="R332" s="77">
        <v>3</v>
      </c>
      <c r="S332" s="77">
        <v>4</v>
      </c>
      <c r="T332" s="77">
        <v>0.3</v>
      </c>
      <c r="U332" s="77">
        <v>1.69</v>
      </c>
      <c r="V332" s="77">
        <v>0</v>
      </c>
      <c r="W332" s="77">
        <v>0</v>
      </c>
      <c r="X332" s="77">
        <v>0</v>
      </c>
      <c r="Y332" s="77">
        <v>0</v>
      </c>
      <c r="Z332" s="77">
        <v>2</v>
      </c>
      <c r="AA332" s="77">
        <v>0</v>
      </c>
      <c r="AB332" s="77">
        <v>1</v>
      </c>
      <c r="AC332" s="77">
        <v>6</v>
      </c>
      <c r="AD332" s="77">
        <v>5</v>
      </c>
      <c r="AE332" s="77">
        <v>1</v>
      </c>
      <c r="AF332" s="77">
        <v>0</v>
      </c>
      <c r="AG332" s="77">
        <v>0</v>
      </c>
      <c r="AH332" s="77">
        <v>0</v>
      </c>
      <c r="AI332" s="77">
        <v>0</v>
      </c>
      <c r="AJ332" s="77">
        <v>24</v>
      </c>
      <c r="AK332" s="77">
        <v>103</v>
      </c>
      <c r="AL332" s="77" t="s">
        <v>342</v>
      </c>
      <c r="AM332" s="77">
        <v>1.2</v>
      </c>
      <c r="AN332" s="77">
        <v>0.375</v>
      </c>
      <c r="AO332" s="77">
        <v>0.3</v>
      </c>
      <c r="AP332" s="77">
        <v>0.67500000000000004</v>
      </c>
      <c r="AQ332" s="77">
        <v>6.75</v>
      </c>
      <c r="AR332" s="77">
        <v>5.0599999999999996</v>
      </c>
      <c r="AS332" s="77">
        <v>10.130000000000001</v>
      </c>
      <c r="AT332" s="77">
        <v>1.33</v>
      </c>
      <c r="AU332" s="77">
        <v>19.309999999999999</v>
      </c>
    </row>
    <row r="333" spans="1:47" x14ac:dyDescent="0.2">
      <c r="A333" s="77">
        <v>19</v>
      </c>
      <c r="B333" s="78" t="s">
        <v>1165</v>
      </c>
      <c r="C333" s="77" t="s">
        <v>259</v>
      </c>
      <c r="D333" s="77"/>
      <c r="E333" s="77">
        <v>594762</v>
      </c>
      <c r="F333" s="77">
        <v>0</v>
      </c>
      <c r="G333" s="77">
        <v>0</v>
      </c>
      <c r="H333" s="77">
        <v>5.4</v>
      </c>
      <c r="I333" s="77">
        <v>3</v>
      </c>
      <c r="J333" s="77">
        <v>0</v>
      </c>
      <c r="K333" s="77">
        <v>0</v>
      </c>
      <c r="L333" s="77">
        <v>0</v>
      </c>
      <c r="M333" s="77">
        <v>3.1</v>
      </c>
      <c r="N333" s="77">
        <v>1</v>
      </c>
      <c r="O333" s="77">
        <v>2</v>
      </c>
      <c r="P333" s="77">
        <v>2</v>
      </c>
      <c r="Q333" s="77">
        <v>1</v>
      </c>
      <c r="R333" s="77">
        <v>2</v>
      </c>
      <c r="S333" s="77">
        <v>3</v>
      </c>
      <c r="T333" s="77">
        <v>9.0999999999999998E-2</v>
      </c>
      <c r="U333" s="77">
        <v>0.9</v>
      </c>
      <c r="V333" s="77">
        <v>0</v>
      </c>
      <c r="W333" s="77">
        <v>0</v>
      </c>
      <c r="X333" s="77">
        <v>1</v>
      </c>
      <c r="Y333" s="77">
        <v>0</v>
      </c>
      <c r="Z333" s="77">
        <v>2</v>
      </c>
      <c r="AA333" s="77">
        <v>0</v>
      </c>
      <c r="AB333" s="77">
        <v>0</v>
      </c>
      <c r="AC333" s="77">
        <v>3</v>
      </c>
      <c r="AD333" s="77">
        <v>4</v>
      </c>
      <c r="AE333" s="77">
        <v>0</v>
      </c>
      <c r="AF333" s="77">
        <v>0</v>
      </c>
      <c r="AG333" s="77">
        <v>0</v>
      </c>
      <c r="AH333" s="77">
        <v>0</v>
      </c>
      <c r="AI333" s="77">
        <v>0</v>
      </c>
      <c r="AJ333" s="77">
        <v>14</v>
      </c>
      <c r="AK333" s="77">
        <v>64</v>
      </c>
      <c r="AL333" s="77" t="s">
        <v>342</v>
      </c>
      <c r="AM333" s="77">
        <v>0.75</v>
      </c>
      <c r="AN333" s="77">
        <v>0.28599999999999998</v>
      </c>
      <c r="AO333" s="77">
        <v>0.36399999999999999</v>
      </c>
      <c r="AP333" s="77">
        <v>0.64900000000000002</v>
      </c>
      <c r="AQ333" s="77">
        <v>8.1</v>
      </c>
      <c r="AR333" s="77">
        <v>5.4</v>
      </c>
      <c r="AS333" s="77">
        <v>2.7</v>
      </c>
      <c r="AT333" s="77">
        <v>1.5</v>
      </c>
      <c r="AU333" s="77">
        <v>19.2</v>
      </c>
    </row>
    <row r="334" spans="1:47" x14ac:dyDescent="0.2">
      <c r="A334" s="77">
        <v>20</v>
      </c>
      <c r="B334" s="78" t="s">
        <v>766</v>
      </c>
      <c r="C334" s="77" t="s">
        <v>259</v>
      </c>
      <c r="D334" s="77"/>
      <c r="E334" s="77">
        <v>453307</v>
      </c>
      <c r="F334" s="77">
        <v>1</v>
      </c>
      <c r="G334" s="77">
        <v>0</v>
      </c>
      <c r="H334" s="77">
        <v>6.3</v>
      </c>
      <c r="I334" s="77">
        <v>16</v>
      </c>
      <c r="J334" s="77">
        <v>0</v>
      </c>
      <c r="K334" s="77">
        <v>0</v>
      </c>
      <c r="L334" s="77">
        <v>0</v>
      </c>
      <c r="M334" s="77">
        <v>20</v>
      </c>
      <c r="N334" s="77">
        <v>27</v>
      </c>
      <c r="O334" s="77">
        <v>15</v>
      </c>
      <c r="P334" s="77">
        <v>14</v>
      </c>
      <c r="Q334" s="77">
        <v>2</v>
      </c>
      <c r="R334" s="77">
        <v>6</v>
      </c>
      <c r="S334" s="77">
        <v>11</v>
      </c>
      <c r="T334" s="77">
        <v>0.318</v>
      </c>
      <c r="U334" s="77">
        <v>1.65</v>
      </c>
      <c r="V334" s="77">
        <v>0</v>
      </c>
      <c r="W334" s="77">
        <v>0</v>
      </c>
      <c r="X334" s="77">
        <v>1</v>
      </c>
      <c r="Y334" s="77">
        <v>0</v>
      </c>
      <c r="Z334" s="77">
        <v>3</v>
      </c>
      <c r="AA334" s="77">
        <v>1</v>
      </c>
      <c r="AB334" s="77">
        <v>3</v>
      </c>
      <c r="AC334" s="77">
        <v>27</v>
      </c>
      <c r="AD334" s="77">
        <v>20</v>
      </c>
      <c r="AE334" s="77">
        <v>0</v>
      </c>
      <c r="AF334" s="77">
        <v>0</v>
      </c>
      <c r="AG334" s="77">
        <v>2</v>
      </c>
      <c r="AH334" s="77">
        <v>0</v>
      </c>
      <c r="AI334" s="77">
        <v>0</v>
      </c>
      <c r="AJ334" s="77">
        <v>92</v>
      </c>
      <c r="AK334" s="77">
        <v>331</v>
      </c>
      <c r="AL334" s="77">
        <v>1</v>
      </c>
      <c r="AM334" s="77">
        <v>1.35</v>
      </c>
      <c r="AN334" s="77">
        <v>0.37</v>
      </c>
      <c r="AO334" s="77">
        <v>0.42399999999999999</v>
      </c>
      <c r="AP334" s="77">
        <v>0.79300000000000004</v>
      </c>
      <c r="AQ334" s="77">
        <v>4.95</v>
      </c>
      <c r="AR334" s="77">
        <v>2.7</v>
      </c>
      <c r="AS334" s="77">
        <v>12.15</v>
      </c>
      <c r="AT334" s="77">
        <v>1.83</v>
      </c>
      <c r="AU334" s="77">
        <v>16.55</v>
      </c>
    </row>
    <row r="335" spans="1:47" x14ac:dyDescent="0.2">
      <c r="A335" s="77">
        <v>21</v>
      </c>
      <c r="B335" s="78" t="s">
        <v>663</v>
      </c>
      <c r="C335" s="77" t="s">
        <v>259</v>
      </c>
      <c r="D335" s="77"/>
      <c r="E335" s="77">
        <v>592464</v>
      </c>
      <c r="F335" s="77">
        <v>0</v>
      </c>
      <c r="G335" s="77">
        <v>0</v>
      </c>
      <c r="H335" s="77">
        <v>22.5</v>
      </c>
      <c r="I335" s="77">
        <v>2</v>
      </c>
      <c r="J335" s="77">
        <v>0</v>
      </c>
      <c r="K335" s="77">
        <v>0</v>
      </c>
      <c r="L335" s="77">
        <v>0</v>
      </c>
      <c r="M335" s="77">
        <v>2</v>
      </c>
      <c r="N335" s="77">
        <v>8</v>
      </c>
      <c r="O335" s="77">
        <v>5</v>
      </c>
      <c r="P335" s="77">
        <v>5</v>
      </c>
      <c r="Q335" s="77">
        <v>1</v>
      </c>
      <c r="R335" s="77">
        <v>1</v>
      </c>
      <c r="S335" s="77">
        <v>1</v>
      </c>
      <c r="T335" s="77">
        <v>0.53300000000000003</v>
      </c>
      <c r="U335" s="77">
        <v>4.5</v>
      </c>
      <c r="V335" s="77">
        <v>0</v>
      </c>
      <c r="W335" s="77">
        <v>0</v>
      </c>
      <c r="X335" s="77">
        <v>0</v>
      </c>
      <c r="Y335" s="77">
        <v>0</v>
      </c>
      <c r="Z335" s="77">
        <v>0</v>
      </c>
      <c r="AA335" s="77">
        <v>0</v>
      </c>
      <c r="AB335" s="77">
        <v>0</v>
      </c>
      <c r="AC335" s="77">
        <v>5</v>
      </c>
      <c r="AD335" s="77">
        <v>1</v>
      </c>
      <c r="AE335" s="77">
        <v>0</v>
      </c>
      <c r="AF335" s="77">
        <v>0</v>
      </c>
      <c r="AG335" s="77">
        <v>1</v>
      </c>
      <c r="AH335" s="77">
        <v>0</v>
      </c>
      <c r="AI335" s="77">
        <v>0</v>
      </c>
      <c r="AJ335" s="77">
        <v>16</v>
      </c>
      <c r="AK335" s="77">
        <v>53</v>
      </c>
      <c r="AL335" s="77" t="s">
        <v>342</v>
      </c>
      <c r="AM335" s="77">
        <v>5</v>
      </c>
      <c r="AN335" s="77">
        <v>0.56299999999999994</v>
      </c>
      <c r="AO335" s="77">
        <v>0.73299999999999998</v>
      </c>
      <c r="AP335" s="77">
        <v>1.296</v>
      </c>
      <c r="AQ335" s="77">
        <v>4.5</v>
      </c>
      <c r="AR335" s="77">
        <v>4.5</v>
      </c>
      <c r="AS335" s="77">
        <v>36</v>
      </c>
      <c r="AT335" s="77">
        <v>1</v>
      </c>
      <c r="AU335" s="77">
        <v>26.5</v>
      </c>
    </row>
    <row r="336" spans="1:47" x14ac:dyDescent="0.2">
      <c r="A336" s="77"/>
      <c r="B336" s="96"/>
      <c r="C336" s="77"/>
      <c r="D336" s="77"/>
      <c r="E336" s="77"/>
      <c r="F336" s="77"/>
      <c r="G336" s="77"/>
      <c r="H336" s="98"/>
      <c r="I336" s="77"/>
      <c r="J336" s="77"/>
      <c r="K336" s="77"/>
      <c r="L336" s="98"/>
      <c r="M336" s="98"/>
      <c r="N336" s="77"/>
      <c r="O336" s="77"/>
      <c r="P336" s="77"/>
      <c r="Q336" s="77"/>
      <c r="R336" s="77"/>
      <c r="S336" s="77"/>
      <c r="T336" s="101"/>
      <c r="U336" s="98"/>
      <c r="V336" s="77"/>
      <c r="W336" s="77"/>
      <c r="X336" s="77"/>
      <c r="Y336" s="77"/>
      <c r="Z336" s="77"/>
      <c r="AA336" s="77"/>
      <c r="AB336" s="77"/>
      <c r="AC336" s="77"/>
      <c r="AD336" s="77"/>
      <c r="AE336" s="77"/>
      <c r="AF336" s="77"/>
      <c r="AG336" s="77"/>
      <c r="AH336" s="77"/>
      <c r="AI336" s="77"/>
      <c r="AJ336" s="77"/>
      <c r="AK336" s="101"/>
      <c r="AL336" s="101"/>
      <c r="AM336" s="101"/>
      <c r="AN336" s="101"/>
      <c r="AO336" s="101"/>
      <c r="AP336" s="101"/>
      <c r="AQ336" s="98"/>
      <c r="AR336" s="98"/>
      <c r="AS336" s="98"/>
      <c r="AT336" s="98"/>
    </row>
    <row r="337" spans="1:47" ht="25.5" x14ac:dyDescent="0.2">
      <c r="A337" s="76" t="s">
        <v>150</v>
      </c>
      <c r="B337" s="95" t="s">
        <v>151</v>
      </c>
      <c r="C337" s="76" t="s">
        <v>245</v>
      </c>
      <c r="D337" s="76"/>
      <c r="E337" s="76" t="s">
        <v>300</v>
      </c>
      <c r="F337" s="76" t="s">
        <v>301</v>
      </c>
      <c r="G337" s="76" t="s">
        <v>302</v>
      </c>
      <c r="H337" s="97" t="s">
        <v>152</v>
      </c>
      <c r="I337" s="76" t="s">
        <v>303</v>
      </c>
      <c r="J337" s="76" t="s">
        <v>304</v>
      </c>
      <c r="K337" s="76" t="s">
        <v>305</v>
      </c>
      <c r="L337" s="97" t="s">
        <v>306</v>
      </c>
      <c r="M337" s="97" t="s">
        <v>307</v>
      </c>
      <c r="N337" s="76" t="s">
        <v>308</v>
      </c>
      <c r="O337" s="76" t="s">
        <v>309</v>
      </c>
      <c r="P337" s="76" t="s">
        <v>310</v>
      </c>
      <c r="Q337" s="76" t="s">
        <v>311</v>
      </c>
      <c r="R337" s="76" t="s">
        <v>312</v>
      </c>
      <c r="S337" s="76" t="s">
        <v>313</v>
      </c>
      <c r="T337" s="100" t="s">
        <v>314</v>
      </c>
      <c r="U337" s="97" t="s">
        <v>315</v>
      </c>
      <c r="V337" s="76" t="s">
        <v>316</v>
      </c>
      <c r="W337" s="76" t="s">
        <v>317</v>
      </c>
      <c r="X337" s="76" t="s">
        <v>318</v>
      </c>
      <c r="Y337" s="76" t="s">
        <v>319</v>
      </c>
      <c r="Z337" s="76" t="s">
        <v>320</v>
      </c>
      <c r="AA337" s="76" t="s">
        <v>321</v>
      </c>
      <c r="AB337" s="76" t="s">
        <v>322</v>
      </c>
      <c r="AC337" s="76" t="s">
        <v>323</v>
      </c>
      <c r="AD337" s="76" t="s">
        <v>324</v>
      </c>
      <c r="AE337" s="76" t="s">
        <v>325</v>
      </c>
      <c r="AF337" s="76" t="s">
        <v>326</v>
      </c>
      <c r="AG337" s="76" t="s">
        <v>327</v>
      </c>
      <c r="AH337" s="76" t="s">
        <v>328</v>
      </c>
      <c r="AI337" s="76" t="s">
        <v>329</v>
      </c>
      <c r="AJ337" s="76" t="s">
        <v>330</v>
      </c>
      <c r="AK337" s="100" t="s">
        <v>331</v>
      </c>
      <c r="AL337" s="100" t="s">
        <v>332</v>
      </c>
      <c r="AM337" s="100" t="s">
        <v>333</v>
      </c>
      <c r="AN337" s="100" t="s">
        <v>334</v>
      </c>
      <c r="AO337" s="100" t="s">
        <v>335</v>
      </c>
      <c r="AP337" s="100" t="s">
        <v>336</v>
      </c>
      <c r="AQ337" s="97" t="s">
        <v>337</v>
      </c>
      <c r="AR337" s="97" t="s">
        <v>338</v>
      </c>
      <c r="AS337" s="97" t="s">
        <v>339</v>
      </c>
      <c r="AT337" s="97" t="s">
        <v>340</v>
      </c>
      <c r="AU337" s="18" t="s">
        <v>341</v>
      </c>
    </row>
    <row r="338" spans="1:47" x14ac:dyDescent="0.2">
      <c r="A338" s="77">
        <v>1</v>
      </c>
      <c r="B338" s="78" t="s">
        <v>1166</v>
      </c>
      <c r="C338" s="77" t="s">
        <v>260</v>
      </c>
      <c r="D338" s="77"/>
      <c r="E338" s="77">
        <v>518614</v>
      </c>
      <c r="F338" s="77">
        <v>0</v>
      </c>
      <c r="G338" s="77">
        <v>0</v>
      </c>
      <c r="H338" s="77">
        <v>0</v>
      </c>
      <c r="I338" s="77">
        <v>1</v>
      </c>
      <c r="J338" s="77">
        <v>0</v>
      </c>
      <c r="K338" s="77">
        <v>0</v>
      </c>
      <c r="L338" s="77">
        <v>0</v>
      </c>
      <c r="M338" s="77">
        <v>0.1</v>
      </c>
      <c r="N338" s="77">
        <v>0</v>
      </c>
      <c r="O338" s="77">
        <v>0</v>
      </c>
      <c r="P338" s="77">
        <v>0</v>
      </c>
      <c r="Q338" s="77">
        <v>0</v>
      </c>
      <c r="R338" s="77">
        <v>0</v>
      </c>
      <c r="S338" s="77">
        <v>0</v>
      </c>
      <c r="T338" s="77">
        <v>0</v>
      </c>
      <c r="U338" s="77">
        <v>0</v>
      </c>
      <c r="V338" s="77">
        <v>0</v>
      </c>
      <c r="W338" s="77">
        <v>0</v>
      </c>
      <c r="X338" s="77">
        <v>0</v>
      </c>
      <c r="Y338" s="77">
        <v>0</v>
      </c>
      <c r="Z338" s="77">
        <v>1</v>
      </c>
      <c r="AA338" s="77">
        <v>0</v>
      </c>
      <c r="AB338" s="77">
        <v>0</v>
      </c>
      <c r="AC338" s="77">
        <v>0</v>
      </c>
      <c r="AD338" s="77">
        <v>1</v>
      </c>
      <c r="AE338" s="77">
        <v>0</v>
      </c>
      <c r="AF338" s="77">
        <v>0</v>
      </c>
      <c r="AG338" s="77">
        <v>0</v>
      </c>
      <c r="AH338" s="77">
        <v>0</v>
      </c>
      <c r="AI338" s="77">
        <v>0</v>
      </c>
      <c r="AJ338" s="77">
        <v>1</v>
      </c>
      <c r="AK338" s="77">
        <v>2</v>
      </c>
      <c r="AL338" s="77" t="s">
        <v>342</v>
      </c>
      <c r="AM338" s="77">
        <v>0</v>
      </c>
      <c r="AN338" s="77">
        <v>0</v>
      </c>
      <c r="AO338" s="77">
        <v>0</v>
      </c>
      <c r="AP338" s="77">
        <v>0</v>
      </c>
      <c r="AQ338" s="77">
        <v>0</v>
      </c>
      <c r="AR338" s="77">
        <v>0</v>
      </c>
      <c r="AS338" s="77">
        <v>0</v>
      </c>
      <c r="AT338" s="77" t="s">
        <v>342</v>
      </c>
      <c r="AU338" s="77">
        <v>6</v>
      </c>
    </row>
    <row r="339" spans="1:47" x14ac:dyDescent="0.2">
      <c r="A339" s="77">
        <v>1</v>
      </c>
      <c r="B339" s="78" t="s">
        <v>1167</v>
      </c>
      <c r="C339" s="77" t="s">
        <v>260</v>
      </c>
      <c r="D339" s="77"/>
      <c r="E339" s="77">
        <v>504083</v>
      </c>
      <c r="F339" s="77">
        <v>0</v>
      </c>
      <c r="G339" s="77">
        <v>0</v>
      </c>
      <c r="H339" s="77">
        <v>0</v>
      </c>
      <c r="I339" s="77">
        <v>1</v>
      </c>
      <c r="J339" s="77">
        <v>0</v>
      </c>
      <c r="K339" s="77">
        <v>0</v>
      </c>
      <c r="L339" s="77">
        <v>0</v>
      </c>
      <c r="M339" s="77">
        <v>1</v>
      </c>
      <c r="N339" s="77">
        <v>0</v>
      </c>
      <c r="O339" s="77">
        <v>0</v>
      </c>
      <c r="P339" s="77">
        <v>0</v>
      </c>
      <c r="Q339" s="77">
        <v>0</v>
      </c>
      <c r="R339" s="77">
        <v>1</v>
      </c>
      <c r="S339" s="77">
        <v>0</v>
      </c>
      <c r="T339" s="77">
        <v>0</v>
      </c>
      <c r="U339" s="77">
        <v>1</v>
      </c>
      <c r="V339" s="77">
        <v>0</v>
      </c>
      <c r="W339" s="77">
        <v>0</v>
      </c>
      <c r="X339" s="77">
        <v>0</v>
      </c>
      <c r="Y339" s="77">
        <v>0</v>
      </c>
      <c r="Z339" s="77">
        <v>0</v>
      </c>
      <c r="AA339" s="77">
        <v>0</v>
      </c>
      <c r="AB339" s="77">
        <v>0</v>
      </c>
      <c r="AC339" s="77">
        <v>2</v>
      </c>
      <c r="AD339" s="77">
        <v>1</v>
      </c>
      <c r="AE339" s="77">
        <v>0</v>
      </c>
      <c r="AF339" s="77">
        <v>0</v>
      </c>
      <c r="AG339" s="77">
        <v>0</v>
      </c>
      <c r="AH339" s="77">
        <v>0</v>
      </c>
      <c r="AI339" s="77">
        <v>0</v>
      </c>
      <c r="AJ339" s="77">
        <v>4</v>
      </c>
      <c r="AK339" s="77">
        <v>15</v>
      </c>
      <c r="AL339" s="77" t="s">
        <v>342</v>
      </c>
      <c r="AM339" s="77">
        <v>2</v>
      </c>
      <c r="AN339" s="77">
        <v>0.25</v>
      </c>
      <c r="AO339" s="77">
        <v>0</v>
      </c>
      <c r="AP339" s="77">
        <v>0.25</v>
      </c>
      <c r="AQ339" s="77">
        <v>0</v>
      </c>
      <c r="AR339" s="77">
        <v>9</v>
      </c>
      <c r="AS339" s="77">
        <v>0</v>
      </c>
      <c r="AT339" s="77">
        <v>0</v>
      </c>
      <c r="AU339" s="77">
        <v>15</v>
      </c>
    </row>
    <row r="340" spans="1:47" x14ac:dyDescent="0.2">
      <c r="A340" s="77">
        <v>3</v>
      </c>
      <c r="B340" s="78" t="s">
        <v>868</v>
      </c>
      <c r="C340" s="77" t="s">
        <v>260</v>
      </c>
      <c r="D340" s="77"/>
      <c r="E340" s="77">
        <v>450212</v>
      </c>
      <c r="F340" s="77">
        <v>7</v>
      </c>
      <c r="G340" s="77">
        <v>2</v>
      </c>
      <c r="H340" s="77">
        <v>1.87</v>
      </c>
      <c r="I340" s="77">
        <v>71</v>
      </c>
      <c r="J340" s="77">
        <v>0</v>
      </c>
      <c r="K340" s="77">
        <v>6</v>
      </c>
      <c r="L340" s="77">
        <v>10</v>
      </c>
      <c r="M340" s="77">
        <v>67.099999999999994</v>
      </c>
      <c r="N340" s="77">
        <v>44</v>
      </c>
      <c r="O340" s="77">
        <v>14</v>
      </c>
      <c r="P340" s="77">
        <v>14</v>
      </c>
      <c r="Q340" s="77">
        <v>4</v>
      </c>
      <c r="R340" s="77">
        <v>9</v>
      </c>
      <c r="S340" s="77">
        <v>68</v>
      </c>
      <c r="T340" s="77">
        <v>0.183</v>
      </c>
      <c r="U340" s="77">
        <v>0.79</v>
      </c>
      <c r="V340" s="77">
        <v>0</v>
      </c>
      <c r="W340" s="77">
        <v>0</v>
      </c>
      <c r="X340" s="77">
        <v>2</v>
      </c>
      <c r="Y340" s="77">
        <v>2</v>
      </c>
      <c r="Z340" s="77">
        <v>17</v>
      </c>
      <c r="AA340" s="77">
        <v>25</v>
      </c>
      <c r="AB340" s="77">
        <v>2</v>
      </c>
      <c r="AC340" s="77">
        <v>49</v>
      </c>
      <c r="AD340" s="77">
        <v>83</v>
      </c>
      <c r="AE340" s="77">
        <v>1</v>
      </c>
      <c r="AF340" s="77">
        <v>0</v>
      </c>
      <c r="AG340" s="77">
        <v>2</v>
      </c>
      <c r="AH340" s="77">
        <v>1</v>
      </c>
      <c r="AI340" s="77">
        <v>0</v>
      </c>
      <c r="AJ340" s="77">
        <v>255</v>
      </c>
      <c r="AK340" s="77">
        <v>985</v>
      </c>
      <c r="AL340" s="77">
        <v>0.77800000000000002</v>
      </c>
      <c r="AM340" s="77">
        <v>0.59</v>
      </c>
      <c r="AN340" s="77">
        <v>0.217</v>
      </c>
      <c r="AO340" s="77">
        <v>0.26300000000000001</v>
      </c>
      <c r="AP340" s="77">
        <v>0.48</v>
      </c>
      <c r="AQ340" s="77">
        <v>9.09</v>
      </c>
      <c r="AR340" s="77">
        <v>1.2</v>
      </c>
      <c r="AS340" s="77">
        <v>5.88</v>
      </c>
      <c r="AT340" s="77">
        <v>7.56</v>
      </c>
      <c r="AU340" s="77">
        <v>14.63</v>
      </c>
    </row>
    <row r="341" spans="1:47" x14ac:dyDescent="0.2">
      <c r="A341" s="77">
        <v>4</v>
      </c>
      <c r="B341" s="78" t="s">
        <v>674</v>
      </c>
      <c r="C341" s="77" t="s">
        <v>260</v>
      </c>
      <c r="D341" s="77"/>
      <c r="E341" s="77">
        <v>425794</v>
      </c>
      <c r="F341" s="77">
        <v>20</v>
      </c>
      <c r="G341" s="77">
        <v>9</v>
      </c>
      <c r="H341" s="77">
        <v>2.38</v>
      </c>
      <c r="I341" s="77">
        <v>32</v>
      </c>
      <c r="J341" s="77">
        <v>32</v>
      </c>
      <c r="K341" s="77">
        <v>0</v>
      </c>
      <c r="L341" s="77">
        <v>0</v>
      </c>
      <c r="M341" s="77">
        <v>227</v>
      </c>
      <c r="N341" s="77">
        <v>184</v>
      </c>
      <c r="O341" s="77">
        <v>64</v>
      </c>
      <c r="P341" s="77">
        <v>60</v>
      </c>
      <c r="Q341" s="77">
        <v>10</v>
      </c>
      <c r="R341" s="77">
        <v>50</v>
      </c>
      <c r="S341" s="77">
        <v>179</v>
      </c>
      <c r="T341" s="77">
        <v>0.222</v>
      </c>
      <c r="U341" s="77">
        <v>1.03</v>
      </c>
      <c r="V341" s="77">
        <v>5</v>
      </c>
      <c r="W341" s="77">
        <v>3</v>
      </c>
      <c r="X341" s="77">
        <v>7</v>
      </c>
      <c r="Y341" s="77">
        <v>5</v>
      </c>
      <c r="Z341" s="77">
        <v>0</v>
      </c>
      <c r="AA341" s="77">
        <v>0</v>
      </c>
      <c r="AB341" s="77">
        <v>24</v>
      </c>
      <c r="AC341" s="77">
        <v>258</v>
      </c>
      <c r="AD341" s="77">
        <v>220</v>
      </c>
      <c r="AE341" s="77">
        <v>4</v>
      </c>
      <c r="AF341" s="77">
        <v>1</v>
      </c>
      <c r="AG341" s="77">
        <v>6</v>
      </c>
      <c r="AH341" s="77">
        <v>2</v>
      </c>
      <c r="AI341" s="77">
        <v>0</v>
      </c>
      <c r="AJ341" s="77">
        <v>898</v>
      </c>
      <c r="AK341" s="77">
        <v>3258</v>
      </c>
      <c r="AL341" s="77">
        <v>0.69</v>
      </c>
      <c r="AM341" s="77">
        <v>1.17</v>
      </c>
      <c r="AN341" s="77">
        <v>0.27100000000000002</v>
      </c>
      <c r="AO341" s="77">
        <v>0.31</v>
      </c>
      <c r="AP341" s="77">
        <v>0.57999999999999996</v>
      </c>
      <c r="AQ341" s="77">
        <v>7.1</v>
      </c>
      <c r="AR341" s="77">
        <v>1.98</v>
      </c>
      <c r="AS341" s="77">
        <v>7.3</v>
      </c>
      <c r="AT341" s="77">
        <v>3.58</v>
      </c>
      <c r="AU341" s="77">
        <v>14.35</v>
      </c>
    </row>
    <row r="342" spans="1:47" x14ac:dyDescent="0.2">
      <c r="A342" s="77">
        <v>5</v>
      </c>
      <c r="B342" s="78" t="s">
        <v>667</v>
      </c>
      <c r="C342" s="77" t="s">
        <v>260</v>
      </c>
      <c r="D342" s="77"/>
      <c r="E342" s="77">
        <v>518693</v>
      </c>
      <c r="F342" s="77">
        <v>2</v>
      </c>
      <c r="G342" s="77">
        <v>0</v>
      </c>
      <c r="H342" s="77">
        <v>2.61</v>
      </c>
      <c r="I342" s="77">
        <v>44</v>
      </c>
      <c r="J342" s="77">
        <v>0</v>
      </c>
      <c r="K342" s="77">
        <v>0</v>
      </c>
      <c r="L342" s="77">
        <v>0</v>
      </c>
      <c r="M342" s="77">
        <v>38</v>
      </c>
      <c r="N342" s="77">
        <v>34</v>
      </c>
      <c r="O342" s="77">
        <v>13</v>
      </c>
      <c r="P342" s="77">
        <v>11</v>
      </c>
      <c r="Q342" s="77">
        <v>2</v>
      </c>
      <c r="R342" s="77">
        <v>19</v>
      </c>
      <c r="S342" s="77">
        <v>35</v>
      </c>
      <c r="T342" s="77">
        <v>0.23599999999999999</v>
      </c>
      <c r="U342" s="77">
        <v>1.39</v>
      </c>
      <c r="V342" s="77">
        <v>0</v>
      </c>
      <c r="W342" s="77">
        <v>0</v>
      </c>
      <c r="X342" s="77">
        <v>4</v>
      </c>
      <c r="Y342" s="77">
        <v>0</v>
      </c>
      <c r="Z342" s="77">
        <v>9</v>
      </c>
      <c r="AA342" s="77">
        <v>11</v>
      </c>
      <c r="AB342" s="77">
        <v>5</v>
      </c>
      <c r="AC342" s="77">
        <v>48</v>
      </c>
      <c r="AD342" s="77">
        <v>29</v>
      </c>
      <c r="AE342" s="77">
        <v>3</v>
      </c>
      <c r="AF342" s="77">
        <v>0</v>
      </c>
      <c r="AG342" s="77">
        <v>1</v>
      </c>
      <c r="AH342" s="77">
        <v>1</v>
      </c>
      <c r="AI342" s="77">
        <v>0</v>
      </c>
      <c r="AJ342" s="77">
        <v>169</v>
      </c>
      <c r="AK342" s="77">
        <v>667</v>
      </c>
      <c r="AL342" s="77">
        <v>1</v>
      </c>
      <c r="AM342" s="77">
        <v>1.66</v>
      </c>
      <c r="AN342" s="77">
        <v>0.33900000000000002</v>
      </c>
      <c r="AO342" s="77">
        <v>0.29899999999999999</v>
      </c>
      <c r="AP342" s="77">
        <v>0.63800000000000001</v>
      </c>
      <c r="AQ342" s="77">
        <v>8.2899999999999991</v>
      </c>
      <c r="AR342" s="77">
        <v>4.5</v>
      </c>
      <c r="AS342" s="77">
        <v>8.0500000000000007</v>
      </c>
      <c r="AT342" s="77">
        <v>1.84</v>
      </c>
      <c r="AU342" s="77">
        <v>17.55</v>
      </c>
    </row>
    <row r="343" spans="1:47" x14ac:dyDescent="0.2">
      <c r="A343" s="77">
        <v>6</v>
      </c>
      <c r="B343" s="78" t="s">
        <v>677</v>
      </c>
      <c r="C343" s="77" t="s">
        <v>260</v>
      </c>
      <c r="D343" s="77"/>
      <c r="E343" s="77">
        <v>458681</v>
      </c>
      <c r="F343" s="77">
        <v>15</v>
      </c>
      <c r="G343" s="77">
        <v>10</v>
      </c>
      <c r="H343" s="77">
        <v>2.74</v>
      </c>
      <c r="I343" s="77">
        <v>33</v>
      </c>
      <c r="J343" s="77">
        <v>33</v>
      </c>
      <c r="K343" s="77">
        <v>0</v>
      </c>
      <c r="L343" s="77">
        <v>0</v>
      </c>
      <c r="M343" s="77">
        <v>203.2</v>
      </c>
      <c r="N343" s="77">
        <v>185</v>
      </c>
      <c r="O343" s="77">
        <v>72</v>
      </c>
      <c r="P343" s="77">
        <v>62</v>
      </c>
      <c r="Q343" s="77">
        <v>13</v>
      </c>
      <c r="R343" s="77">
        <v>72</v>
      </c>
      <c r="S343" s="77">
        <v>181</v>
      </c>
      <c r="T343" s="77">
        <v>0.23799999999999999</v>
      </c>
      <c r="U343" s="77">
        <v>1.26</v>
      </c>
      <c r="V343" s="77">
        <v>2</v>
      </c>
      <c r="W343" s="77">
        <v>1</v>
      </c>
      <c r="X343" s="77">
        <v>7</v>
      </c>
      <c r="Y343" s="77">
        <v>1</v>
      </c>
      <c r="Z343" s="77">
        <v>0</v>
      </c>
      <c r="AA343" s="77">
        <v>0</v>
      </c>
      <c r="AB343" s="77">
        <v>12</v>
      </c>
      <c r="AC343" s="77">
        <v>211</v>
      </c>
      <c r="AD343" s="77">
        <v>210</v>
      </c>
      <c r="AE343" s="77">
        <v>7</v>
      </c>
      <c r="AF343" s="77">
        <v>0</v>
      </c>
      <c r="AG343" s="77">
        <v>1</v>
      </c>
      <c r="AH343" s="77">
        <v>3</v>
      </c>
      <c r="AI343" s="77">
        <v>0</v>
      </c>
      <c r="AJ343" s="77">
        <v>866</v>
      </c>
      <c r="AK343" s="77">
        <v>3450</v>
      </c>
      <c r="AL343" s="77">
        <v>0.6</v>
      </c>
      <c r="AM343" s="77">
        <v>1</v>
      </c>
      <c r="AN343" s="77">
        <v>0.307</v>
      </c>
      <c r="AO343" s="77">
        <v>0.35499999999999998</v>
      </c>
      <c r="AP343" s="77">
        <v>0.66200000000000003</v>
      </c>
      <c r="AQ343" s="77">
        <v>8</v>
      </c>
      <c r="AR343" s="77">
        <v>3.18</v>
      </c>
      <c r="AS343" s="77">
        <v>8.18</v>
      </c>
      <c r="AT343" s="77">
        <v>2.5099999999999998</v>
      </c>
      <c r="AU343" s="77">
        <v>16.940000000000001</v>
      </c>
    </row>
    <row r="344" spans="1:47" x14ac:dyDescent="0.2">
      <c r="A344" s="77">
        <v>7</v>
      </c>
      <c r="B344" s="78" t="s">
        <v>669</v>
      </c>
      <c r="C344" s="77" t="s">
        <v>260</v>
      </c>
      <c r="D344" s="77"/>
      <c r="E344" s="77">
        <v>595307</v>
      </c>
      <c r="F344" s="77">
        <v>6</v>
      </c>
      <c r="G344" s="77">
        <v>4</v>
      </c>
      <c r="H344" s="77">
        <v>2.91</v>
      </c>
      <c r="I344" s="77">
        <v>73</v>
      </c>
      <c r="J344" s="77">
        <v>0</v>
      </c>
      <c r="K344" s="77">
        <v>3</v>
      </c>
      <c r="L344" s="77">
        <v>3</v>
      </c>
      <c r="M344" s="77">
        <v>80.099999999999994</v>
      </c>
      <c r="N344" s="77">
        <v>77</v>
      </c>
      <c r="O344" s="77">
        <v>29</v>
      </c>
      <c r="P344" s="77">
        <v>26</v>
      </c>
      <c r="Q344" s="77">
        <v>7</v>
      </c>
      <c r="R344" s="77">
        <v>11</v>
      </c>
      <c r="S344" s="77">
        <v>55</v>
      </c>
      <c r="T344" s="77">
        <v>0.26100000000000001</v>
      </c>
      <c r="U344" s="77">
        <v>1.1000000000000001</v>
      </c>
      <c r="V344" s="77">
        <v>0</v>
      </c>
      <c r="W344" s="77">
        <v>0</v>
      </c>
      <c r="X344" s="77">
        <v>2</v>
      </c>
      <c r="Y344" s="77">
        <v>3</v>
      </c>
      <c r="Z344" s="77">
        <v>17</v>
      </c>
      <c r="AA344" s="77">
        <v>11</v>
      </c>
      <c r="AB344" s="77">
        <v>12</v>
      </c>
      <c r="AC344" s="77">
        <v>113</v>
      </c>
      <c r="AD344" s="77">
        <v>59</v>
      </c>
      <c r="AE344" s="77">
        <v>2</v>
      </c>
      <c r="AF344" s="77">
        <v>1</v>
      </c>
      <c r="AG344" s="77">
        <v>1</v>
      </c>
      <c r="AH344" s="77">
        <v>3</v>
      </c>
      <c r="AI344" s="77">
        <v>0</v>
      </c>
      <c r="AJ344" s="77">
        <v>317</v>
      </c>
      <c r="AK344" s="77">
        <v>1094</v>
      </c>
      <c r="AL344" s="77">
        <v>0.6</v>
      </c>
      <c r="AM344" s="77">
        <v>1.92</v>
      </c>
      <c r="AN344" s="77">
        <v>0.28799999999999998</v>
      </c>
      <c r="AO344" s="77">
        <v>0.38</v>
      </c>
      <c r="AP344" s="77">
        <v>0.66800000000000004</v>
      </c>
      <c r="AQ344" s="77">
        <v>6.16</v>
      </c>
      <c r="AR344" s="77">
        <v>1.23</v>
      </c>
      <c r="AS344" s="77">
        <v>8.6300000000000008</v>
      </c>
      <c r="AT344" s="77">
        <v>5</v>
      </c>
      <c r="AU344" s="77">
        <v>13.62</v>
      </c>
    </row>
    <row r="345" spans="1:47" x14ac:dyDescent="0.2">
      <c r="A345" s="77">
        <v>8</v>
      </c>
      <c r="B345" s="78" t="s">
        <v>673</v>
      </c>
      <c r="C345" s="77" t="s">
        <v>260</v>
      </c>
      <c r="D345" s="77"/>
      <c r="E345" s="77">
        <v>608379</v>
      </c>
      <c r="F345" s="77">
        <v>5</v>
      </c>
      <c r="G345" s="77">
        <v>6</v>
      </c>
      <c r="H345" s="77">
        <v>3.2</v>
      </c>
      <c r="I345" s="77">
        <v>19</v>
      </c>
      <c r="J345" s="77">
        <v>19</v>
      </c>
      <c r="K345" s="77">
        <v>0</v>
      </c>
      <c r="L345" s="77">
        <v>0</v>
      </c>
      <c r="M345" s="77">
        <v>107</v>
      </c>
      <c r="N345" s="77">
        <v>95</v>
      </c>
      <c r="O345" s="77">
        <v>41</v>
      </c>
      <c r="P345" s="77">
        <v>38</v>
      </c>
      <c r="Q345" s="77">
        <v>6</v>
      </c>
      <c r="R345" s="77">
        <v>33</v>
      </c>
      <c r="S345" s="77">
        <v>94</v>
      </c>
      <c r="T345" s="77">
        <v>0.23400000000000001</v>
      </c>
      <c r="U345" s="77">
        <v>1.2</v>
      </c>
      <c r="V345" s="77">
        <v>0</v>
      </c>
      <c r="W345" s="77">
        <v>0</v>
      </c>
      <c r="X345" s="77">
        <v>5</v>
      </c>
      <c r="Y345" s="77">
        <v>0</v>
      </c>
      <c r="Z345" s="77">
        <v>0</v>
      </c>
      <c r="AA345" s="77">
        <v>0</v>
      </c>
      <c r="AB345" s="77">
        <v>10</v>
      </c>
      <c r="AC345" s="77">
        <v>102</v>
      </c>
      <c r="AD345" s="77">
        <v>118</v>
      </c>
      <c r="AE345" s="77">
        <v>2</v>
      </c>
      <c r="AF345" s="77">
        <v>0</v>
      </c>
      <c r="AG345" s="77">
        <v>0</v>
      </c>
      <c r="AH345" s="77">
        <v>2</v>
      </c>
      <c r="AI345" s="77">
        <v>1</v>
      </c>
      <c r="AJ345" s="77">
        <v>447</v>
      </c>
      <c r="AK345" s="77">
        <v>1694</v>
      </c>
      <c r="AL345" s="77">
        <v>0.45500000000000002</v>
      </c>
      <c r="AM345" s="77">
        <v>0.86</v>
      </c>
      <c r="AN345" s="77">
        <v>0.29799999999999999</v>
      </c>
      <c r="AO345" s="77">
        <v>0.33700000000000002</v>
      </c>
      <c r="AP345" s="77">
        <v>0.63600000000000001</v>
      </c>
      <c r="AQ345" s="77">
        <v>7.91</v>
      </c>
      <c r="AR345" s="77">
        <v>2.78</v>
      </c>
      <c r="AS345" s="77">
        <v>7.99</v>
      </c>
      <c r="AT345" s="77">
        <v>2.85</v>
      </c>
      <c r="AU345" s="77">
        <v>15.83</v>
      </c>
    </row>
    <row r="346" spans="1:47" x14ac:dyDescent="0.2">
      <c r="A346" s="77">
        <v>9</v>
      </c>
      <c r="B346" s="78" t="s">
        <v>670</v>
      </c>
      <c r="C346" s="77" t="s">
        <v>260</v>
      </c>
      <c r="D346" s="77"/>
      <c r="E346" s="77">
        <v>572096</v>
      </c>
      <c r="F346" s="77">
        <v>2</v>
      </c>
      <c r="G346" s="77">
        <v>6</v>
      </c>
      <c r="H346" s="77">
        <v>3.2</v>
      </c>
      <c r="I346" s="77">
        <v>72</v>
      </c>
      <c r="J346" s="77">
        <v>0</v>
      </c>
      <c r="K346" s="77">
        <v>45</v>
      </c>
      <c r="L346" s="77">
        <v>51</v>
      </c>
      <c r="M346" s="77">
        <v>70.099999999999994</v>
      </c>
      <c r="N346" s="77">
        <v>57</v>
      </c>
      <c r="O346" s="77">
        <v>25</v>
      </c>
      <c r="P346" s="77">
        <v>25</v>
      </c>
      <c r="Q346" s="77">
        <v>2</v>
      </c>
      <c r="R346" s="77">
        <v>42</v>
      </c>
      <c r="S346" s="77">
        <v>87</v>
      </c>
      <c r="T346" s="77">
        <v>0.223</v>
      </c>
      <c r="U346" s="77">
        <v>1.41</v>
      </c>
      <c r="V346" s="77">
        <v>0</v>
      </c>
      <c r="W346" s="77">
        <v>0</v>
      </c>
      <c r="X346" s="77">
        <v>4</v>
      </c>
      <c r="Y346" s="77">
        <v>5</v>
      </c>
      <c r="Z346" s="77">
        <v>59</v>
      </c>
      <c r="AA346" s="77">
        <v>2</v>
      </c>
      <c r="AB346" s="77">
        <v>8</v>
      </c>
      <c r="AC346" s="77">
        <v>53</v>
      </c>
      <c r="AD346" s="77">
        <v>65</v>
      </c>
      <c r="AE346" s="77">
        <v>1</v>
      </c>
      <c r="AF346" s="77">
        <v>1</v>
      </c>
      <c r="AG346" s="77">
        <v>2</v>
      </c>
      <c r="AH346" s="77">
        <v>0</v>
      </c>
      <c r="AI346" s="77">
        <v>0</v>
      </c>
      <c r="AJ346" s="77">
        <v>308</v>
      </c>
      <c r="AK346" s="77">
        <v>1263</v>
      </c>
      <c r="AL346" s="77">
        <v>0.25</v>
      </c>
      <c r="AM346" s="77">
        <v>0.82</v>
      </c>
      <c r="AN346" s="77">
        <v>0.33700000000000002</v>
      </c>
      <c r="AO346" s="77">
        <v>0.30499999999999999</v>
      </c>
      <c r="AP346" s="77">
        <v>0.64100000000000001</v>
      </c>
      <c r="AQ346" s="77">
        <v>11.13</v>
      </c>
      <c r="AR346" s="77">
        <v>5.37</v>
      </c>
      <c r="AS346" s="77">
        <v>7.29</v>
      </c>
      <c r="AT346" s="77">
        <v>2.0699999999999998</v>
      </c>
      <c r="AU346" s="77">
        <v>17.96</v>
      </c>
    </row>
    <row r="347" spans="1:47" x14ac:dyDescent="0.2">
      <c r="A347" s="77">
        <v>10</v>
      </c>
      <c r="B347" s="78" t="s">
        <v>675</v>
      </c>
      <c r="C347" s="77" t="s">
        <v>260</v>
      </c>
      <c r="D347" s="77"/>
      <c r="E347" s="77">
        <v>571946</v>
      </c>
      <c r="F347" s="77">
        <v>10</v>
      </c>
      <c r="G347" s="77">
        <v>9</v>
      </c>
      <c r="H347" s="77">
        <v>3.74</v>
      </c>
      <c r="I347" s="77">
        <v>32</v>
      </c>
      <c r="J347" s="77">
        <v>31</v>
      </c>
      <c r="K347" s="77">
        <v>0</v>
      </c>
      <c r="L347" s="77">
        <v>0</v>
      </c>
      <c r="M347" s="77">
        <v>183</v>
      </c>
      <c r="N347" s="77">
        <v>160</v>
      </c>
      <c r="O347" s="77">
        <v>78</v>
      </c>
      <c r="P347" s="77">
        <v>76</v>
      </c>
      <c r="Q347" s="77">
        <v>22</v>
      </c>
      <c r="R347" s="77">
        <v>73</v>
      </c>
      <c r="S347" s="77">
        <v>127</v>
      </c>
      <c r="T347" s="77">
        <v>0.23599999999999999</v>
      </c>
      <c r="U347" s="77">
        <v>1.27</v>
      </c>
      <c r="V347" s="77">
        <v>1</v>
      </c>
      <c r="W347" s="77">
        <v>1</v>
      </c>
      <c r="X347" s="77">
        <v>2</v>
      </c>
      <c r="Y347" s="77">
        <v>4</v>
      </c>
      <c r="Z347" s="77">
        <v>0</v>
      </c>
      <c r="AA347" s="77">
        <v>0</v>
      </c>
      <c r="AB347" s="77">
        <v>14</v>
      </c>
      <c r="AC347" s="77">
        <v>179</v>
      </c>
      <c r="AD347" s="77">
        <v>223</v>
      </c>
      <c r="AE347" s="77">
        <v>4</v>
      </c>
      <c r="AF347" s="77">
        <v>0</v>
      </c>
      <c r="AG347" s="77">
        <v>14</v>
      </c>
      <c r="AH347" s="77">
        <v>6</v>
      </c>
      <c r="AI347" s="77">
        <v>1</v>
      </c>
      <c r="AJ347" s="77">
        <v>764</v>
      </c>
      <c r="AK347" s="77">
        <v>2858</v>
      </c>
      <c r="AL347" s="77">
        <v>0.52600000000000002</v>
      </c>
      <c r="AM347" s="77">
        <v>0.8</v>
      </c>
      <c r="AN347" s="77">
        <v>0.31</v>
      </c>
      <c r="AO347" s="77">
        <v>0.38800000000000001</v>
      </c>
      <c r="AP347" s="77">
        <v>0.69799999999999995</v>
      </c>
      <c r="AQ347" s="77">
        <v>6.25</v>
      </c>
      <c r="AR347" s="77">
        <v>3.59</v>
      </c>
      <c r="AS347" s="77">
        <v>7.87</v>
      </c>
      <c r="AT347" s="77">
        <v>1.74</v>
      </c>
      <c r="AU347" s="77">
        <v>15.62</v>
      </c>
    </row>
    <row r="348" spans="1:47" x14ac:dyDescent="0.2">
      <c r="A348" s="77">
        <v>11</v>
      </c>
      <c r="B348" s="78" t="s">
        <v>470</v>
      </c>
      <c r="C348" s="77" t="s">
        <v>260</v>
      </c>
      <c r="D348" s="77"/>
      <c r="E348" s="77">
        <v>593372</v>
      </c>
      <c r="F348" s="77">
        <v>2</v>
      </c>
      <c r="G348" s="77">
        <v>4</v>
      </c>
      <c r="H348" s="77">
        <v>4.03</v>
      </c>
      <c r="I348" s="77">
        <v>57</v>
      </c>
      <c r="J348" s="77">
        <v>7</v>
      </c>
      <c r="K348" s="77">
        <v>1</v>
      </c>
      <c r="L348" s="77">
        <v>6</v>
      </c>
      <c r="M348" s="77">
        <v>89.1</v>
      </c>
      <c r="N348" s="77">
        <v>90</v>
      </c>
      <c r="O348" s="77">
        <v>41</v>
      </c>
      <c r="P348" s="77">
        <v>40</v>
      </c>
      <c r="Q348" s="77">
        <v>4</v>
      </c>
      <c r="R348" s="77">
        <v>36</v>
      </c>
      <c r="S348" s="77">
        <v>84</v>
      </c>
      <c r="T348" s="77">
        <v>0.26600000000000001</v>
      </c>
      <c r="U348" s="77">
        <v>1.41</v>
      </c>
      <c r="V348" s="77">
        <v>0</v>
      </c>
      <c r="W348" s="77">
        <v>0</v>
      </c>
      <c r="X348" s="77">
        <v>4</v>
      </c>
      <c r="Y348" s="77">
        <v>8</v>
      </c>
      <c r="Z348" s="77">
        <v>13</v>
      </c>
      <c r="AA348" s="77">
        <v>17</v>
      </c>
      <c r="AB348" s="77">
        <v>5</v>
      </c>
      <c r="AC348" s="77">
        <v>103</v>
      </c>
      <c r="AD348" s="77">
        <v>69</v>
      </c>
      <c r="AE348" s="77">
        <v>8</v>
      </c>
      <c r="AF348" s="77">
        <v>1</v>
      </c>
      <c r="AG348" s="77">
        <v>5</v>
      </c>
      <c r="AH348" s="77">
        <v>3</v>
      </c>
      <c r="AI348" s="77">
        <v>0</v>
      </c>
      <c r="AJ348" s="77">
        <v>386</v>
      </c>
      <c r="AK348" s="77">
        <v>1379</v>
      </c>
      <c r="AL348" s="77">
        <v>0.33300000000000002</v>
      </c>
      <c r="AM348" s="77">
        <v>1.49</v>
      </c>
      <c r="AN348" s="77">
        <v>0.34300000000000003</v>
      </c>
      <c r="AO348" s="77">
        <v>0.37</v>
      </c>
      <c r="AP348" s="77">
        <v>0.71299999999999997</v>
      </c>
      <c r="AQ348" s="77">
        <v>8.4600000000000009</v>
      </c>
      <c r="AR348" s="77">
        <v>3.63</v>
      </c>
      <c r="AS348" s="77">
        <v>9.07</v>
      </c>
      <c r="AT348" s="77">
        <v>2.33</v>
      </c>
      <c r="AU348" s="77">
        <v>15.44</v>
      </c>
    </row>
    <row r="349" spans="1:47" x14ac:dyDescent="0.2">
      <c r="A349" s="77">
        <v>12</v>
      </c>
      <c r="B349" s="78" t="s">
        <v>676</v>
      </c>
      <c r="C349" s="77" t="s">
        <v>260</v>
      </c>
      <c r="D349" s="77"/>
      <c r="E349" s="77">
        <v>448802</v>
      </c>
      <c r="F349" s="77">
        <v>3</v>
      </c>
      <c r="G349" s="77">
        <v>1</v>
      </c>
      <c r="H349" s="77">
        <v>4.12</v>
      </c>
      <c r="I349" s="77">
        <v>7</v>
      </c>
      <c r="J349" s="77">
        <v>7</v>
      </c>
      <c r="K349" s="77">
        <v>0</v>
      </c>
      <c r="L349" s="77">
        <v>0</v>
      </c>
      <c r="M349" s="77">
        <v>43.2</v>
      </c>
      <c r="N349" s="77">
        <v>39</v>
      </c>
      <c r="O349" s="77">
        <v>20</v>
      </c>
      <c r="P349" s="77">
        <v>20</v>
      </c>
      <c r="Q349" s="77">
        <v>6</v>
      </c>
      <c r="R349" s="77">
        <v>7</v>
      </c>
      <c r="S349" s="77">
        <v>39</v>
      </c>
      <c r="T349" s="77">
        <v>0.23400000000000001</v>
      </c>
      <c r="U349" s="77">
        <v>1.05</v>
      </c>
      <c r="V349" s="77">
        <v>0</v>
      </c>
      <c r="W349" s="77">
        <v>0</v>
      </c>
      <c r="X349" s="77">
        <v>3</v>
      </c>
      <c r="Y349" s="77">
        <v>0</v>
      </c>
      <c r="Z349" s="77">
        <v>0</v>
      </c>
      <c r="AA349" s="77">
        <v>0</v>
      </c>
      <c r="AB349" s="77">
        <v>3</v>
      </c>
      <c r="AC349" s="77">
        <v>58</v>
      </c>
      <c r="AD349" s="77">
        <v>31</v>
      </c>
      <c r="AE349" s="77">
        <v>1</v>
      </c>
      <c r="AF349" s="77">
        <v>0</v>
      </c>
      <c r="AG349" s="77">
        <v>0</v>
      </c>
      <c r="AH349" s="77">
        <v>0</v>
      </c>
      <c r="AI349" s="77">
        <v>0</v>
      </c>
      <c r="AJ349" s="77">
        <v>177</v>
      </c>
      <c r="AK349" s="77">
        <v>631</v>
      </c>
      <c r="AL349" s="77">
        <v>0.75</v>
      </c>
      <c r="AM349" s="77">
        <v>1.87</v>
      </c>
      <c r="AN349" s="77">
        <v>0.27700000000000002</v>
      </c>
      <c r="AO349" s="77">
        <v>0.41899999999999998</v>
      </c>
      <c r="AP349" s="77">
        <v>0.69599999999999995</v>
      </c>
      <c r="AQ349" s="77">
        <v>8.0399999999999991</v>
      </c>
      <c r="AR349" s="77">
        <v>1.44</v>
      </c>
      <c r="AS349" s="77">
        <v>8.0399999999999991</v>
      </c>
      <c r="AT349" s="77">
        <v>5.57</v>
      </c>
      <c r="AU349" s="77">
        <v>14.45</v>
      </c>
    </row>
    <row r="350" spans="1:47" x14ac:dyDescent="0.2">
      <c r="A350" s="77">
        <v>13</v>
      </c>
      <c r="B350" s="78" t="s">
        <v>1168</v>
      </c>
      <c r="C350" s="77" t="s">
        <v>260</v>
      </c>
      <c r="D350" s="77"/>
      <c r="E350" s="77">
        <v>594835</v>
      </c>
      <c r="F350" s="77">
        <v>4</v>
      </c>
      <c r="G350" s="77">
        <v>2</v>
      </c>
      <c r="H350" s="77">
        <v>4.1500000000000004</v>
      </c>
      <c r="I350" s="77">
        <v>10</v>
      </c>
      <c r="J350" s="77">
        <v>5</v>
      </c>
      <c r="K350" s="77">
        <v>0</v>
      </c>
      <c r="L350" s="77">
        <v>0</v>
      </c>
      <c r="M350" s="77">
        <v>34.200000000000003</v>
      </c>
      <c r="N350" s="77">
        <v>32</v>
      </c>
      <c r="O350" s="77">
        <v>16</v>
      </c>
      <c r="P350" s="77">
        <v>16</v>
      </c>
      <c r="Q350" s="77">
        <v>4</v>
      </c>
      <c r="R350" s="77">
        <v>21</v>
      </c>
      <c r="S350" s="77">
        <v>31</v>
      </c>
      <c r="T350" s="77">
        <v>0.24099999999999999</v>
      </c>
      <c r="U350" s="77">
        <v>1.53</v>
      </c>
      <c r="V350" s="77">
        <v>0</v>
      </c>
      <c r="W350" s="77">
        <v>0</v>
      </c>
      <c r="X350" s="77">
        <v>1</v>
      </c>
      <c r="Y350" s="77">
        <v>1</v>
      </c>
      <c r="Z350" s="77">
        <v>0</v>
      </c>
      <c r="AA350" s="77">
        <v>1</v>
      </c>
      <c r="AB350" s="77">
        <v>3</v>
      </c>
      <c r="AC350" s="77">
        <v>32</v>
      </c>
      <c r="AD350" s="77">
        <v>39</v>
      </c>
      <c r="AE350" s="77">
        <v>0</v>
      </c>
      <c r="AF350" s="77">
        <v>0</v>
      </c>
      <c r="AG350" s="77">
        <v>0</v>
      </c>
      <c r="AH350" s="77">
        <v>2</v>
      </c>
      <c r="AI350" s="77">
        <v>1</v>
      </c>
      <c r="AJ350" s="77">
        <v>156</v>
      </c>
      <c r="AK350" s="77">
        <v>623</v>
      </c>
      <c r="AL350" s="77">
        <v>0.66700000000000004</v>
      </c>
      <c r="AM350" s="77">
        <v>0.82</v>
      </c>
      <c r="AN350" s="77">
        <v>0.34599999999999997</v>
      </c>
      <c r="AO350" s="77">
        <v>0.39100000000000001</v>
      </c>
      <c r="AP350" s="77">
        <v>0.73699999999999999</v>
      </c>
      <c r="AQ350" s="77">
        <v>8.0500000000000007</v>
      </c>
      <c r="AR350" s="77">
        <v>5.45</v>
      </c>
      <c r="AS350" s="77">
        <v>8.31</v>
      </c>
      <c r="AT350" s="77">
        <v>1.48</v>
      </c>
      <c r="AU350" s="77">
        <v>17.97</v>
      </c>
    </row>
    <row r="351" spans="1:47" x14ac:dyDescent="0.2">
      <c r="A351" s="77">
        <v>14</v>
      </c>
      <c r="B351" s="78" t="s">
        <v>718</v>
      </c>
      <c r="C351" s="77" t="s">
        <v>260</v>
      </c>
      <c r="D351" s="77"/>
      <c r="E351" s="77">
        <v>407793</v>
      </c>
      <c r="F351" s="77">
        <v>3</v>
      </c>
      <c r="G351" s="77">
        <v>3</v>
      </c>
      <c r="H351" s="77">
        <v>4.3</v>
      </c>
      <c r="I351" s="77">
        <v>10</v>
      </c>
      <c r="J351" s="77">
        <v>10</v>
      </c>
      <c r="K351" s="77">
        <v>0</v>
      </c>
      <c r="L351" s="77">
        <v>0</v>
      </c>
      <c r="M351" s="77">
        <v>60.2</v>
      </c>
      <c r="N351" s="77">
        <v>69</v>
      </c>
      <c r="O351" s="77">
        <v>34</v>
      </c>
      <c r="P351" s="77">
        <v>29</v>
      </c>
      <c r="Q351" s="77">
        <v>9</v>
      </c>
      <c r="R351" s="77">
        <v>15</v>
      </c>
      <c r="S351" s="77">
        <v>48</v>
      </c>
      <c r="T351" s="77">
        <v>0.28599999999999998</v>
      </c>
      <c r="U351" s="77">
        <v>1.38</v>
      </c>
      <c r="V351" s="77">
        <v>0</v>
      </c>
      <c r="W351" s="77">
        <v>0</v>
      </c>
      <c r="X351" s="77">
        <v>1</v>
      </c>
      <c r="Y351" s="77">
        <v>1</v>
      </c>
      <c r="Z351" s="77">
        <v>0</v>
      </c>
      <c r="AA351" s="77">
        <v>0</v>
      </c>
      <c r="AB351" s="77">
        <v>7</v>
      </c>
      <c r="AC351" s="77">
        <v>56</v>
      </c>
      <c r="AD351" s="77">
        <v>72</v>
      </c>
      <c r="AE351" s="77">
        <v>1</v>
      </c>
      <c r="AF351" s="77">
        <v>1</v>
      </c>
      <c r="AG351" s="77">
        <v>2</v>
      </c>
      <c r="AH351" s="77">
        <v>2</v>
      </c>
      <c r="AI351" s="77">
        <v>0</v>
      </c>
      <c r="AJ351" s="77">
        <v>261</v>
      </c>
      <c r="AK351" s="77">
        <v>936</v>
      </c>
      <c r="AL351" s="77">
        <v>0.5</v>
      </c>
      <c r="AM351" s="77">
        <v>0.78</v>
      </c>
      <c r="AN351" s="77">
        <v>0.33100000000000002</v>
      </c>
      <c r="AO351" s="77">
        <v>0.46100000000000002</v>
      </c>
      <c r="AP351" s="77">
        <v>0.79100000000000004</v>
      </c>
      <c r="AQ351" s="77">
        <v>7.12</v>
      </c>
      <c r="AR351" s="77">
        <v>2.23</v>
      </c>
      <c r="AS351" s="77">
        <v>10.24</v>
      </c>
      <c r="AT351" s="77">
        <v>3.2</v>
      </c>
      <c r="AU351" s="77">
        <v>15.43</v>
      </c>
    </row>
    <row r="352" spans="1:47" x14ac:dyDescent="0.2">
      <c r="A352" s="77">
        <v>15</v>
      </c>
      <c r="B352" s="78" t="s">
        <v>671</v>
      </c>
      <c r="C352" s="77" t="s">
        <v>260</v>
      </c>
      <c r="D352" s="77"/>
      <c r="E352" s="77">
        <v>523260</v>
      </c>
      <c r="F352" s="77">
        <v>2</v>
      </c>
      <c r="G352" s="77">
        <v>2</v>
      </c>
      <c r="H352" s="77">
        <v>4.37</v>
      </c>
      <c r="I352" s="77">
        <v>7</v>
      </c>
      <c r="J352" s="77">
        <v>7</v>
      </c>
      <c r="K352" s="77">
        <v>0</v>
      </c>
      <c r="L352" s="77">
        <v>0</v>
      </c>
      <c r="M352" s="77">
        <v>35</v>
      </c>
      <c r="N352" s="77">
        <v>41</v>
      </c>
      <c r="O352" s="77">
        <v>19</v>
      </c>
      <c r="P352" s="77">
        <v>17</v>
      </c>
      <c r="Q352" s="77">
        <v>3</v>
      </c>
      <c r="R352" s="77">
        <v>10</v>
      </c>
      <c r="S352" s="77">
        <v>25</v>
      </c>
      <c r="T352" s="77">
        <v>0.29099999999999998</v>
      </c>
      <c r="U352" s="77">
        <v>1.46</v>
      </c>
      <c r="V352" s="77">
        <v>0</v>
      </c>
      <c r="W352" s="77">
        <v>0</v>
      </c>
      <c r="X352" s="77">
        <v>3</v>
      </c>
      <c r="Y352" s="77">
        <v>0</v>
      </c>
      <c r="Z352" s="77">
        <v>0</v>
      </c>
      <c r="AA352" s="77">
        <v>0</v>
      </c>
      <c r="AB352" s="77">
        <v>6</v>
      </c>
      <c r="AC352" s="77">
        <v>50</v>
      </c>
      <c r="AD352" s="77">
        <v>27</v>
      </c>
      <c r="AE352" s="77">
        <v>3</v>
      </c>
      <c r="AF352" s="77">
        <v>0</v>
      </c>
      <c r="AG352" s="77">
        <v>4</v>
      </c>
      <c r="AH352" s="77">
        <v>1</v>
      </c>
      <c r="AI352" s="77">
        <v>0</v>
      </c>
      <c r="AJ352" s="77">
        <v>156</v>
      </c>
      <c r="AK352" s="77">
        <v>602</v>
      </c>
      <c r="AL352" s="77">
        <v>0.5</v>
      </c>
      <c r="AM352" s="77">
        <v>1.85</v>
      </c>
      <c r="AN352" s="77">
        <v>0.34799999999999998</v>
      </c>
      <c r="AO352" s="77">
        <v>0.42599999999999999</v>
      </c>
      <c r="AP352" s="77">
        <v>0.77400000000000002</v>
      </c>
      <c r="AQ352" s="77">
        <v>6.43</v>
      </c>
      <c r="AR352" s="77">
        <v>2.57</v>
      </c>
      <c r="AS352" s="77">
        <v>10.54</v>
      </c>
      <c r="AT352" s="77">
        <v>2.5</v>
      </c>
      <c r="AU352" s="77">
        <v>17.2</v>
      </c>
    </row>
    <row r="353" spans="1:47" x14ac:dyDescent="0.2">
      <c r="A353" s="77">
        <v>16</v>
      </c>
      <c r="B353" s="78" t="s">
        <v>680</v>
      </c>
      <c r="C353" s="77" t="s">
        <v>260</v>
      </c>
      <c r="D353" s="77"/>
      <c r="E353" s="77">
        <v>544928</v>
      </c>
      <c r="F353" s="77">
        <v>0</v>
      </c>
      <c r="G353" s="77">
        <v>4</v>
      </c>
      <c r="H353" s="77">
        <v>4.42</v>
      </c>
      <c r="I353" s="77">
        <v>11</v>
      </c>
      <c r="J353" s="77">
        <v>4</v>
      </c>
      <c r="K353" s="77">
        <v>0</v>
      </c>
      <c r="L353" s="77">
        <v>0</v>
      </c>
      <c r="M353" s="77">
        <v>36.200000000000003</v>
      </c>
      <c r="N353" s="77">
        <v>33</v>
      </c>
      <c r="O353" s="77">
        <v>23</v>
      </c>
      <c r="P353" s="77">
        <v>18</v>
      </c>
      <c r="Q353" s="77">
        <v>4</v>
      </c>
      <c r="R353" s="77">
        <v>11</v>
      </c>
      <c r="S353" s="77">
        <v>36</v>
      </c>
      <c r="T353" s="77">
        <v>0.23599999999999999</v>
      </c>
      <c r="U353" s="77">
        <v>1.2</v>
      </c>
      <c r="V353" s="77">
        <v>0</v>
      </c>
      <c r="W353" s="77">
        <v>0</v>
      </c>
      <c r="X353" s="77">
        <v>2</v>
      </c>
      <c r="Y353" s="77">
        <v>2</v>
      </c>
      <c r="Z353" s="77">
        <v>1</v>
      </c>
      <c r="AA353" s="77">
        <v>0</v>
      </c>
      <c r="AB353" s="77">
        <v>3</v>
      </c>
      <c r="AC353" s="77">
        <v>37</v>
      </c>
      <c r="AD353" s="77">
        <v>36</v>
      </c>
      <c r="AE353" s="77">
        <v>0</v>
      </c>
      <c r="AF353" s="77">
        <v>0</v>
      </c>
      <c r="AG353" s="77">
        <v>1</v>
      </c>
      <c r="AH353" s="77">
        <v>1</v>
      </c>
      <c r="AI353" s="77">
        <v>1</v>
      </c>
      <c r="AJ353" s="77">
        <v>155</v>
      </c>
      <c r="AK353" s="77">
        <v>535</v>
      </c>
      <c r="AL353" s="77">
        <v>0</v>
      </c>
      <c r="AM353" s="77">
        <v>1.03</v>
      </c>
      <c r="AN353" s="77">
        <v>0.29899999999999999</v>
      </c>
      <c r="AO353" s="77">
        <v>0.379</v>
      </c>
      <c r="AP353" s="77">
        <v>0.67700000000000005</v>
      </c>
      <c r="AQ353" s="77">
        <v>8.84</v>
      </c>
      <c r="AR353" s="77">
        <v>2.7</v>
      </c>
      <c r="AS353" s="77">
        <v>8.1</v>
      </c>
      <c r="AT353" s="77">
        <v>3.27</v>
      </c>
      <c r="AU353" s="77">
        <v>14.59</v>
      </c>
    </row>
    <row r="354" spans="1:47" x14ac:dyDescent="0.2">
      <c r="A354" s="77">
        <v>17</v>
      </c>
      <c r="B354" s="78" t="s">
        <v>668</v>
      </c>
      <c r="C354" s="77" t="s">
        <v>260</v>
      </c>
      <c r="D354" s="77"/>
      <c r="E354" s="77">
        <v>329092</v>
      </c>
      <c r="F354" s="77">
        <v>2</v>
      </c>
      <c r="G354" s="77">
        <v>2</v>
      </c>
      <c r="H354" s="77">
        <v>4.5</v>
      </c>
      <c r="I354" s="77">
        <v>61</v>
      </c>
      <c r="J354" s="77">
        <v>0</v>
      </c>
      <c r="K354" s="77">
        <v>0</v>
      </c>
      <c r="L354" s="77">
        <v>0</v>
      </c>
      <c r="M354" s="77">
        <v>36</v>
      </c>
      <c r="N354" s="77">
        <v>27</v>
      </c>
      <c r="O354" s="77">
        <v>18</v>
      </c>
      <c r="P354" s="77">
        <v>18</v>
      </c>
      <c r="Q354" s="77">
        <v>2</v>
      </c>
      <c r="R354" s="77">
        <v>13</v>
      </c>
      <c r="S354" s="77">
        <v>32</v>
      </c>
      <c r="T354" s="77">
        <v>0.21299999999999999</v>
      </c>
      <c r="U354" s="77">
        <v>1.1100000000000001</v>
      </c>
      <c r="V354" s="77">
        <v>0</v>
      </c>
      <c r="W354" s="77">
        <v>0</v>
      </c>
      <c r="X354" s="77">
        <v>5</v>
      </c>
      <c r="Y354" s="77">
        <v>2</v>
      </c>
      <c r="Z354" s="77">
        <v>6</v>
      </c>
      <c r="AA354" s="77">
        <v>10</v>
      </c>
      <c r="AB354" s="77">
        <v>6</v>
      </c>
      <c r="AC354" s="77">
        <v>46</v>
      </c>
      <c r="AD354" s="77">
        <v>25</v>
      </c>
      <c r="AE354" s="77">
        <v>0</v>
      </c>
      <c r="AF354" s="77">
        <v>0</v>
      </c>
      <c r="AG354" s="77">
        <v>3</v>
      </c>
      <c r="AH354" s="77">
        <v>1</v>
      </c>
      <c r="AI354" s="77">
        <v>0</v>
      </c>
      <c r="AJ354" s="77">
        <v>148</v>
      </c>
      <c r="AK354" s="77">
        <v>589</v>
      </c>
      <c r="AL354" s="77">
        <v>0.5</v>
      </c>
      <c r="AM354" s="77">
        <v>1.84</v>
      </c>
      <c r="AN354" s="77">
        <v>0.30599999999999999</v>
      </c>
      <c r="AO354" s="77">
        <v>0.28299999999999997</v>
      </c>
      <c r="AP354" s="77">
        <v>0.59</v>
      </c>
      <c r="AQ354" s="77">
        <v>8</v>
      </c>
      <c r="AR354" s="77">
        <v>3.25</v>
      </c>
      <c r="AS354" s="77">
        <v>6.75</v>
      </c>
      <c r="AT354" s="77">
        <v>2.46</v>
      </c>
      <c r="AU354" s="77">
        <v>16.36</v>
      </c>
    </row>
    <row r="355" spans="1:47" x14ac:dyDescent="0.2">
      <c r="A355" s="77">
        <v>18</v>
      </c>
      <c r="B355" s="78" t="s">
        <v>1169</v>
      </c>
      <c r="C355" s="77" t="s">
        <v>260</v>
      </c>
      <c r="D355" s="77"/>
      <c r="E355" s="77">
        <v>543174</v>
      </c>
      <c r="F355" s="77">
        <v>0</v>
      </c>
      <c r="G355" s="77">
        <v>0</v>
      </c>
      <c r="H355" s="77">
        <v>4.66</v>
      </c>
      <c r="I355" s="77">
        <v>8</v>
      </c>
      <c r="J355" s="77">
        <v>0</v>
      </c>
      <c r="K355" s="77">
        <v>0</v>
      </c>
      <c r="L355" s="77">
        <v>0</v>
      </c>
      <c r="M355" s="77">
        <v>9.1999999999999993</v>
      </c>
      <c r="N355" s="77">
        <v>11</v>
      </c>
      <c r="O355" s="77">
        <v>6</v>
      </c>
      <c r="P355" s="77">
        <v>5</v>
      </c>
      <c r="Q355" s="77">
        <v>0</v>
      </c>
      <c r="R355" s="77">
        <v>1</v>
      </c>
      <c r="S355" s="77">
        <v>3</v>
      </c>
      <c r="T355" s="77">
        <v>0.28199999999999997</v>
      </c>
      <c r="U355" s="77">
        <v>1.24</v>
      </c>
      <c r="V355" s="77">
        <v>0</v>
      </c>
      <c r="W355" s="77">
        <v>0</v>
      </c>
      <c r="X355" s="77">
        <v>1</v>
      </c>
      <c r="Y355" s="77">
        <v>0</v>
      </c>
      <c r="Z355" s="77">
        <v>6</v>
      </c>
      <c r="AA355" s="77">
        <v>0</v>
      </c>
      <c r="AB355" s="77">
        <v>1</v>
      </c>
      <c r="AC355" s="77">
        <v>12</v>
      </c>
      <c r="AD355" s="77">
        <v>14</v>
      </c>
      <c r="AE355" s="77">
        <v>0</v>
      </c>
      <c r="AF355" s="77">
        <v>0</v>
      </c>
      <c r="AG355" s="77">
        <v>0</v>
      </c>
      <c r="AH355" s="77">
        <v>0</v>
      </c>
      <c r="AI355" s="77">
        <v>0</v>
      </c>
      <c r="AJ355" s="77">
        <v>42</v>
      </c>
      <c r="AK355" s="77">
        <v>159</v>
      </c>
      <c r="AL355" s="77" t="s">
        <v>342</v>
      </c>
      <c r="AM355" s="77">
        <v>0.86</v>
      </c>
      <c r="AN355" s="77">
        <v>0.31</v>
      </c>
      <c r="AO355" s="77">
        <v>0.35899999999999999</v>
      </c>
      <c r="AP355" s="77">
        <v>0.66800000000000004</v>
      </c>
      <c r="AQ355" s="77">
        <v>2.79</v>
      </c>
      <c r="AR355" s="77">
        <v>0.93</v>
      </c>
      <c r="AS355" s="77">
        <v>10.24</v>
      </c>
      <c r="AT355" s="77">
        <v>3</v>
      </c>
      <c r="AU355" s="77">
        <v>16.45</v>
      </c>
    </row>
    <row r="356" spans="1:47" x14ac:dyDescent="0.2">
      <c r="A356" s="77">
        <v>19</v>
      </c>
      <c r="B356" s="78" t="s">
        <v>1170</v>
      </c>
      <c r="C356" s="77" t="s">
        <v>260</v>
      </c>
      <c r="D356" s="77"/>
      <c r="E356" s="77">
        <v>435400</v>
      </c>
      <c r="F356" s="77">
        <v>1</v>
      </c>
      <c r="G356" s="77">
        <v>0</v>
      </c>
      <c r="H356" s="77">
        <v>4.68</v>
      </c>
      <c r="I356" s="77">
        <v>29</v>
      </c>
      <c r="J356" s="77">
        <v>0</v>
      </c>
      <c r="K356" s="77">
        <v>0</v>
      </c>
      <c r="L356" s="77">
        <v>0</v>
      </c>
      <c r="M356" s="77">
        <v>25</v>
      </c>
      <c r="N356" s="77">
        <v>29</v>
      </c>
      <c r="O356" s="77">
        <v>14</v>
      </c>
      <c r="P356" s="77">
        <v>13</v>
      </c>
      <c r="Q356" s="77">
        <v>7</v>
      </c>
      <c r="R356" s="77">
        <v>9</v>
      </c>
      <c r="S356" s="77">
        <v>17</v>
      </c>
      <c r="T356" s="77">
        <v>0.29299999999999998</v>
      </c>
      <c r="U356" s="77">
        <v>1.52</v>
      </c>
      <c r="V356" s="77">
        <v>0</v>
      </c>
      <c r="W356" s="77">
        <v>0</v>
      </c>
      <c r="X356" s="77">
        <v>0</v>
      </c>
      <c r="Y356" s="77">
        <v>0</v>
      </c>
      <c r="Z356" s="77">
        <v>10</v>
      </c>
      <c r="AA356" s="77">
        <v>1</v>
      </c>
      <c r="AB356" s="77">
        <v>1</v>
      </c>
      <c r="AC356" s="77">
        <v>22</v>
      </c>
      <c r="AD356" s="77">
        <v>33</v>
      </c>
      <c r="AE356" s="77">
        <v>1</v>
      </c>
      <c r="AF356" s="77">
        <v>0</v>
      </c>
      <c r="AG356" s="77">
        <v>1</v>
      </c>
      <c r="AH356" s="77">
        <v>0</v>
      </c>
      <c r="AI356" s="77">
        <v>1</v>
      </c>
      <c r="AJ356" s="77">
        <v>110</v>
      </c>
      <c r="AK356" s="77">
        <v>410</v>
      </c>
      <c r="AL356" s="77">
        <v>1</v>
      </c>
      <c r="AM356" s="77">
        <v>0.67</v>
      </c>
      <c r="AN356" s="77">
        <v>0.34499999999999997</v>
      </c>
      <c r="AO356" s="77">
        <v>0.54500000000000004</v>
      </c>
      <c r="AP356" s="77">
        <v>0.89100000000000001</v>
      </c>
      <c r="AQ356" s="77">
        <v>6.12</v>
      </c>
      <c r="AR356" s="77">
        <v>3.24</v>
      </c>
      <c r="AS356" s="77">
        <v>10.44</v>
      </c>
      <c r="AT356" s="77">
        <v>1.89</v>
      </c>
      <c r="AU356" s="77">
        <v>16.399999999999999</v>
      </c>
    </row>
    <row r="357" spans="1:47" x14ac:dyDescent="0.2">
      <c r="A357" s="77">
        <v>20</v>
      </c>
      <c r="B357" s="78" t="s">
        <v>1171</v>
      </c>
      <c r="C357" s="77" t="s">
        <v>260</v>
      </c>
      <c r="D357" s="77"/>
      <c r="E357" s="77">
        <v>572889</v>
      </c>
      <c r="F357" s="77">
        <v>2</v>
      </c>
      <c r="G357" s="77">
        <v>1</v>
      </c>
      <c r="H357" s="77">
        <v>4.75</v>
      </c>
      <c r="I357" s="77">
        <v>19</v>
      </c>
      <c r="J357" s="77">
        <v>1</v>
      </c>
      <c r="K357" s="77">
        <v>0</v>
      </c>
      <c r="L357" s="77">
        <v>0</v>
      </c>
      <c r="M357" s="77">
        <v>36</v>
      </c>
      <c r="N357" s="77">
        <v>36</v>
      </c>
      <c r="O357" s="77">
        <v>19</v>
      </c>
      <c r="P357" s="77">
        <v>19</v>
      </c>
      <c r="Q357" s="77">
        <v>5</v>
      </c>
      <c r="R357" s="77">
        <v>5</v>
      </c>
      <c r="S357" s="77">
        <v>17</v>
      </c>
      <c r="T357" s="77">
        <v>0.25900000000000001</v>
      </c>
      <c r="U357" s="77">
        <v>1.1399999999999999</v>
      </c>
      <c r="V357" s="77">
        <v>0</v>
      </c>
      <c r="W357" s="77">
        <v>0</v>
      </c>
      <c r="X357" s="77">
        <v>1</v>
      </c>
      <c r="Y357" s="77">
        <v>1</v>
      </c>
      <c r="Z357" s="77">
        <v>8</v>
      </c>
      <c r="AA357" s="77">
        <v>1</v>
      </c>
      <c r="AB357" s="77">
        <v>4</v>
      </c>
      <c r="AC357" s="77">
        <v>61</v>
      </c>
      <c r="AD357" s="77">
        <v>25</v>
      </c>
      <c r="AE357" s="77">
        <v>0</v>
      </c>
      <c r="AF357" s="77">
        <v>0</v>
      </c>
      <c r="AG357" s="77">
        <v>1</v>
      </c>
      <c r="AH357" s="77">
        <v>0</v>
      </c>
      <c r="AI357" s="77">
        <v>0</v>
      </c>
      <c r="AJ357" s="77">
        <v>145</v>
      </c>
      <c r="AK357" s="77">
        <v>489</v>
      </c>
      <c r="AL357" s="77">
        <v>0.66700000000000004</v>
      </c>
      <c r="AM357" s="77">
        <v>2.44</v>
      </c>
      <c r="AN357" s="77">
        <v>0.28999999999999998</v>
      </c>
      <c r="AO357" s="77">
        <v>0.41</v>
      </c>
      <c r="AP357" s="77">
        <v>0.7</v>
      </c>
      <c r="AQ357" s="77">
        <v>4.25</v>
      </c>
      <c r="AR357" s="77">
        <v>1.25</v>
      </c>
      <c r="AS357" s="77">
        <v>9</v>
      </c>
      <c r="AT357" s="77">
        <v>3.4</v>
      </c>
      <c r="AU357" s="77">
        <v>13.58</v>
      </c>
    </row>
    <row r="358" spans="1:47" x14ac:dyDescent="0.2">
      <c r="A358" s="77">
        <v>21</v>
      </c>
      <c r="B358" s="78" t="s">
        <v>666</v>
      </c>
      <c r="C358" s="77" t="s">
        <v>260</v>
      </c>
      <c r="D358" s="77"/>
      <c r="E358" s="77">
        <v>543779</v>
      </c>
      <c r="F358" s="77">
        <v>1</v>
      </c>
      <c r="G358" s="77">
        <v>4</v>
      </c>
      <c r="H358" s="77">
        <v>6.82</v>
      </c>
      <c r="I358" s="77">
        <v>37</v>
      </c>
      <c r="J358" s="77">
        <v>0</v>
      </c>
      <c r="K358" s="77">
        <v>0</v>
      </c>
      <c r="L358" s="77">
        <v>1</v>
      </c>
      <c r="M358" s="77">
        <v>30.1</v>
      </c>
      <c r="N358" s="77">
        <v>32</v>
      </c>
      <c r="O358" s="77">
        <v>23</v>
      </c>
      <c r="P358" s="77">
        <v>23</v>
      </c>
      <c r="Q358" s="77">
        <v>5</v>
      </c>
      <c r="R358" s="77">
        <v>16</v>
      </c>
      <c r="S358" s="77">
        <v>37</v>
      </c>
      <c r="T358" s="77">
        <v>0.26700000000000002</v>
      </c>
      <c r="U358" s="77">
        <v>1.58</v>
      </c>
      <c r="V358" s="77">
        <v>0</v>
      </c>
      <c r="W358" s="77">
        <v>0</v>
      </c>
      <c r="X358" s="77">
        <v>2</v>
      </c>
      <c r="Y358" s="77">
        <v>0</v>
      </c>
      <c r="Z358" s="77">
        <v>5</v>
      </c>
      <c r="AA358" s="77">
        <v>16</v>
      </c>
      <c r="AB358" s="77">
        <v>0</v>
      </c>
      <c r="AC358" s="77">
        <v>19</v>
      </c>
      <c r="AD358" s="77">
        <v>34</v>
      </c>
      <c r="AE358" s="77">
        <v>1</v>
      </c>
      <c r="AF358" s="77">
        <v>0</v>
      </c>
      <c r="AG358" s="77">
        <v>6</v>
      </c>
      <c r="AH358" s="77">
        <v>1</v>
      </c>
      <c r="AI358" s="77">
        <v>0</v>
      </c>
      <c r="AJ358" s="77">
        <v>140</v>
      </c>
      <c r="AK358" s="77">
        <v>579</v>
      </c>
      <c r="AL358" s="77">
        <v>0.2</v>
      </c>
      <c r="AM358" s="77">
        <v>0.56000000000000005</v>
      </c>
      <c r="AN358" s="77">
        <v>0.36</v>
      </c>
      <c r="AO358" s="77">
        <v>0.45800000000000002</v>
      </c>
      <c r="AP358" s="77">
        <v>0.81799999999999995</v>
      </c>
      <c r="AQ358" s="77">
        <v>10.98</v>
      </c>
      <c r="AR358" s="77">
        <v>4.75</v>
      </c>
      <c r="AS358" s="77">
        <v>9.49</v>
      </c>
      <c r="AT358" s="77">
        <v>2.31</v>
      </c>
      <c r="AU358" s="77">
        <v>19.09</v>
      </c>
    </row>
    <row r="359" spans="1:47" x14ac:dyDescent="0.2">
      <c r="A359" s="77">
        <v>22</v>
      </c>
      <c r="B359" s="78" t="s">
        <v>755</v>
      </c>
      <c r="C359" s="77" t="s">
        <v>260</v>
      </c>
      <c r="D359" s="77"/>
      <c r="E359" s="77">
        <v>475416</v>
      </c>
      <c r="F359" s="77">
        <v>3</v>
      </c>
      <c r="G359" s="77">
        <v>3</v>
      </c>
      <c r="H359" s="77">
        <v>7.04</v>
      </c>
      <c r="I359" s="77">
        <v>9</v>
      </c>
      <c r="J359" s="77">
        <v>6</v>
      </c>
      <c r="K359" s="77">
        <v>0</v>
      </c>
      <c r="L359" s="77">
        <v>0</v>
      </c>
      <c r="M359" s="77">
        <v>30.2</v>
      </c>
      <c r="N359" s="77">
        <v>35</v>
      </c>
      <c r="O359" s="77">
        <v>24</v>
      </c>
      <c r="P359" s="77">
        <v>24</v>
      </c>
      <c r="Q359" s="77">
        <v>6</v>
      </c>
      <c r="R359" s="77">
        <v>13</v>
      </c>
      <c r="S359" s="77">
        <v>23</v>
      </c>
      <c r="T359" s="77">
        <v>0.29399999999999998</v>
      </c>
      <c r="U359" s="77">
        <v>1.57</v>
      </c>
      <c r="V359" s="77">
        <v>0</v>
      </c>
      <c r="W359" s="77">
        <v>0</v>
      </c>
      <c r="X359" s="77">
        <v>4</v>
      </c>
      <c r="Y359" s="77">
        <v>0</v>
      </c>
      <c r="Z359" s="77">
        <v>1</v>
      </c>
      <c r="AA359" s="77">
        <v>0</v>
      </c>
      <c r="AB359" s="77">
        <v>4</v>
      </c>
      <c r="AC359" s="77">
        <v>45</v>
      </c>
      <c r="AD359" s="77">
        <v>20</v>
      </c>
      <c r="AE359" s="77">
        <v>5</v>
      </c>
      <c r="AF359" s="77">
        <v>0</v>
      </c>
      <c r="AG359" s="77">
        <v>4</v>
      </c>
      <c r="AH359" s="77">
        <v>0</v>
      </c>
      <c r="AI359" s="77">
        <v>0</v>
      </c>
      <c r="AJ359" s="77">
        <v>140</v>
      </c>
      <c r="AK359" s="77">
        <v>536</v>
      </c>
      <c r="AL359" s="77">
        <v>0.5</v>
      </c>
      <c r="AM359" s="77">
        <v>2.25</v>
      </c>
      <c r="AN359" s="77">
        <v>0.38200000000000001</v>
      </c>
      <c r="AO359" s="77">
        <v>0.496</v>
      </c>
      <c r="AP359" s="77">
        <v>0.878</v>
      </c>
      <c r="AQ359" s="77">
        <v>6.75</v>
      </c>
      <c r="AR359" s="77">
        <v>3.82</v>
      </c>
      <c r="AS359" s="77">
        <v>10.27</v>
      </c>
      <c r="AT359" s="77">
        <v>1.77</v>
      </c>
      <c r="AU359" s="77">
        <v>17.48</v>
      </c>
    </row>
    <row r="360" spans="1:47" x14ac:dyDescent="0.2">
      <c r="A360" s="77">
        <v>23</v>
      </c>
      <c r="B360" s="78" t="s">
        <v>678</v>
      </c>
      <c r="C360" s="77" t="s">
        <v>260</v>
      </c>
      <c r="D360" s="77"/>
      <c r="E360" s="77">
        <v>572751</v>
      </c>
      <c r="F360" s="77">
        <v>0</v>
      </c>
      <c r="G360" s="77">
        <v>0</v>
      </c>
      <c r="H360" s="77">
        <v>27</v>
      </c>
      <c r="I360" s="77">
        <v>2</v>
      </c>
      <c r="J360" s="77">
        <v>0</v>
      </c>
      <c r="K360" s="77">
        <v>0</v>
      </c>
      <c r="L360" s="77">
        <v>0</v>
      </c>
      <c r="M360" s="77">
        <v>2</v>
      </c>
      <c r="N360" s="77">
        <v>6</v>
      </c>
      <c r="O360" s="77">
        <v>6</v>
      </c>
      <c r="P360" s="77">
        <v>6</v>
      </c>
      <c r="Q360" s="77">
        <v>0</v>
      </c>
      <c r="R360" s="77">
        <v>1</v>
      </c>
      <c r="S360" s="77">
        <v>2</v>
      </c>
      <c r="T360" s="77">
        <v>0.5</v>
      </c>
      <c r="U360" s="77">
        <v>3.5</v>
      </c>
      <c r="V360" s="77">
        <v>0</v>
      </c>
      <c r="W360" s="77">
        <v>0</v>
      </c>
      <c r="X360" s="77">
        <v>1</v>
      </c>
      <c r="Y360" s="77">
        <v>0</v>
      </c>
      <c r="Z360" s="77">
        <v>1</v>
      </c>
      <c r="AA360" s="77">
        <v>0</v>
      </c>
      <c r="AB360" s="77">
        <v>0</v>
      </c>
      <c r="AC360" s="77">
        <v>3</v>
      </c>
      <c r="AD360" s="77">
        <v>1</v>
      </c>
      <c r="AE360" s="77">
        <v>0</v>
      </c>
      <c r="AF360" s="77">
        <v>0</v>
      </c>
      <c r="AG360" s="77">
        <v>0</v>
      </c>
      <c r="AH360" s="77">
        <v>0</v>
      </c>
      <c r="AI360" s="77">
        <v>0</v>
      </c>
      <c r="AJ360" s="77">
        <v>14</v>
      </c>
      <c r="AK360" s="77">
        <v>54</v>
      </c>
      <c r="AL360" s="77" t="s">
        <v>342</v>
      </c>
      <c r="AM360" s="77">
        <v>3</v>
      </c>
      <c r="AN360" s="77">
        <v>0.57099999999999995</v>
      </c>
      <c r="AO360" s="77">
        <v>0.75</v>
      </c>
      <c r="AP360" s="77">
        <v>1.321</v>
      </c>
      <c r="AQ360" s="77">
        <v>9</v>
      </c>
      <c r="AR360" s="77">
        <v>4.5</v>
      </c>
      <c r="AS360" s="77">
        <v>27</v>
      </c>
      <c r="AT360" s="77">
        <v>2</v>
      </c>
      <c r="AU360" s="77">
        <v>27</v>
      </c>
    </row>
    <row r="361" spans="1:47" x14ac:dyDescent="0.2">
      <c r="A361" s="77">
        <v>24</v>
      </c>
      <c r="B361" s="78" t="s">
        <v>1172</v>
      </c>
      <c r="C361" s="77" t="s">
        <v>260</v>
      </c>
      <c r="D361" s="77"/>
      <c r="E361" s="77">
        <v>592815</v>
      </c>
      <c r="F361" s="77">
        <v>0</v>
      </c>
      <c r="G361" s="77">
        <v>0</v>
      </c>
      <c r="H361" s="77">
        <v>36</v>
      </c>
      <c r="I361" s="77">
        <v>2</v>
      </c>
      <c r="J361" s="77">
        <v>0</v>
      </c>
      <c r="K361" s="77">
        <v>0</v>
      </c>
      <c r="L361" s="77">
        <v>0</v>
      </c>
      <c r="M361" s="77">
        <v>1</v>
      </c>
      <c r="N361" s="77">
        <v>5</v>
      </c>
      <c r="O361" s="77">
        <v>4</v>
      </c>
      <c r="P361" s="77">
        <v>4</v>
      </c>
      <c r="Q361" s="77">
        <v>2</v>
      </c>
      <c r="R361" s="77">
        <v>2</v>
      </c>
      <c r="S361" s="77">
        <v>1</v>
      </c>
      <c r="T361" s="77">
        <v>0.625</v>
      </c>
      <c r="U361" s="77">
        <v>7</v>
      </c>
      <c r="V361" s="77">
        <v>0</v>
      </c>
      <c r="W361" s="77">
        <v>0</v>
      </c>
      <c r="X361" s="77">
        <v>0</v>
      </c>
      <c r="Y361" s="77">
        <v>0</v>
      </c>
      <c r="Z361" s="77">
        <v>0</v>
      </c>
      <c r="AA361" s="77">
        <v>0</v>
      </c>
      <c r="AB361" s="77">
        <v>0</v>
      </c>
      <c r="AC361" s="77">
        <v>0</v>
      </c>
      <c r="AD361" s="77">
        <v>2</v>
      </c>
      <c r="AE361" s="77">
        <v>0</v>
      </c>
      <c r="AF361" s="77">
        <v>0</v>
      </c>
      <c r="AG361" s="77">
        <v>0</v>
      </c>
      <c r="AH361" s="77">
        <v>0</v>
      </c>
      <c r="AI361" s="77">
        <v>0</v>
      </c>
      <c r="AJ361" s="77">
        <v>10</v>
      </c>
      <c r="AK361" s="77">
        <v>42</v>
      </c>
      <c r="AL361" s="77" t="s">
        <v>342</v>
      </c>
      <c r="AM361" s="77">
        <v>0</v>
      </c>
      <c r="AN361" s="77">
        <v>0.7</v>
      </c>
      <c r="AO361" s="77">
        <v>1.375</v>
      </c>
      <c r="AP361" s="77">
        <v>2.0750000000000002</v>
      </c>
      <c r="AQ361" s="77">
        <v>9</v>
      </c>
      <c r="AR361" s="77">
        <v>18</v>
      </c>
      <c r="AS361" s="77">
        <v>45</v>
      </c>
      <c r="AT361" s="77">
        <v>0.5</v>
      </c>
      <c r="AU361" s="77">
        <v>42</v>
      </c>
    </row>
    <row r="362" spans="1:47" x14ac:dyDescent="0.2">
      <c r="A362" s="77"/>
      <c r="B362" s="96"/>
      <c r="C362" s="77"/>
      <c r="D362" s="77"/>
      <c r="E362" s="77"/>
      <c r="F362" s="77"/>
      <c r="G362" s="77"/>
      <c r="H362" s="98"/>
      <c r="I362" s="77"/>
      <c r="J362" s="77"/>
      <c r="K362" s="77"/>
      <c r="L362" s="98"/>
      <c r="M362" s="98"/>
      <c r="N362" s="77"/>
      <c r="O362" s="77"/>
      <c r="P362" s="77"/>
      <c r="Q362" s="77"/>
      <c r="R362" s="77"/>
      <c r="S362" s="77"/>
      <c r="T362" s="101"/>
      <c r="U362" s="98"/>
      <c r="V362" s="77"/>
      <c r="W362" s="77"/>
      <c r="X362" s="77"/>
      <c r="Y362" s="77"/>
      <c r="Z362" s="77"/>
      <c r="AA362" s="77"/>
      <c r="AB362" s="77"/>
      <c r="AC362" s="77"/>
      <c r="AD362" s="77"/>
      <c r="AE362" s="77"/>
      <c r="AF362" s="77"/>
      <c r="AG362" s="77"/>
      <c r="AH362" s="77"/>
      <c r="AI362" s="77"/>
      <c r="AJ362" s="77"/>
      <c r="AK362" s="101"/>
      <c r="AL362" s="101"/>
      <c r="AM362" s="101"/>
      <c r="AN362" s="101"/>
      <c r="AO362" s="101"/>
      <c r="AP362" s="101"/>
      <c r="AQ362" s="98"/>
      <c r="AR362" s="98"/>
      <c r="AS362" s="98"/>
      <c r="AT362" s="98"/>
    </row>
    <row r="363" spans="1:47" ht="25.5" x14ac:dyDescent="0.2">
      <c r="A363" s="76" t="s">
        <v>150</v>
      </c>
      <c r="B363" s="95" t="s">
        <v>151</v>
      </c>
      <c r="C363" s="76" t="s">
        <v>245</v>
      </c>
      <c r="D363" s="76"/>
      <c r="E363" s="76" t="s">
        <v>300</v>
      </c>
      <c r="F363" s="76" t="s">
        <v>301</v>
      </c>
      <c r="G363" s="76" t="s">
        <v>302</v>
      </c>
      <c r="H363" s="97" t="s">
        <v>152</v>
      </c>
      <c r="I363" s="76" t="s">
        <v>303</v>
      </c>
      <c r="J363" s="76" t="s">
        <v>304</v>
      </c>
      <c r="K363" s="76" t="s">
        <v>305</v>
      </c>
      <c r="L363" s="97" t="s">
        <v>306</v>
      </c>
      <c r="M363" s="97" t="s">
        <v>307</v>
      </c>
      <c r="N363" s="76" t="s">
        <v>308</v>
      </c>
      <c r="O363" s="76" t="s">
        <v>309</v>
      </c>
      <c r="P363" s="76" t="s">
        <v>310</v>
      </c>
      <c r="Q363" s="76" t="s">
        <v>311</v>
      </c>
      <c r="R363" s="76" t="s">
        <v>312</v>
      </c>
      <c r="S363" s="76" t="s">
        <v>313</v>
      </c>
      <c r="T363" s="100" t="s">
        <v>314</v>
      </c>
      <c r="U363" s="97" t="s">
        <v>315</v>
      </c>
      <c r="V363" s="76" t="s">
        <v>316</v>
      </c>
      <c r="W363" s="76" t="s">
        <v>317</v>
      </c>
      <c r="X363" s="76" t="s">
        <v>318</v>
      </c>
      <c r="Y363" s="76" t="s">
        <v>319</v>
      </c>
      <c r="Z363" s="76" t="s">
        <v>320</v>
      </c>
      <c r="AA363" s="76" t="s">
        <v>321</v>
      </c>
      <c r="AB363" s="76" t="s">
        <v>322</v>
      </c>
      <c r="AC363" s="76" t="s">
        <v>323</v>
      </c>
      <c r="AD363" s="76" t="s">
        <v>324</v>
      </c>
      <c r="AE363" s="76" t="s">
        <v>325</v>
      </c>
      <c r="AF363" s="76" t="s">
        <v>326</v>
      </c>
      <c r="AG363" s="76" t="s">
        <v>327</v>
      </c>
      <c r="AH363" s="76" t="s">
        <v>328</v>
      </c>
      <c r="AI363" s="76" t="s">
        <v>329</v>
      </c>
      <c r="AJ363" s="76" t="s">
        <v>330</v>
      </c>
      <c r="AK363" s="100" t="s">
        <v>331</v>
      </c>
      <c r="AL363" s="100" t="s">
        <v>332</v>
      </c>
      <c r="AM363" s="100" t="s">
        <v>333</v>
      </c>
      <c r="AN363" s="100" t="s">
        <v>334</v>
      </c>
      <c r="AO363" s="100" t="s">
        <v>335</v>
      </c>
      <c r="AP363" s="100" t="s">
        <v>336</v>
      </c>
      <c r="AQ363" s="97" t="s">
        <v>337</v>
      </c>
      <c r="AR363" s="97" t="s">
        <v>338</v>
      </c>
      <c r="AS363" s="97" t="s">
        <v>339</v>
      </c>
      <c r="AT363" s="97" t="s">
        <v>340</v>
      </c>
      <c r="AU363" s="18" t="s">
        <v>341</v>
      </c>
    </row>
    <row r="364" spans="1:47" x14ac:dyDescent="0.2">
      <c r="A364" s="77">
        <v>1</v>
      </c>
      <c r="B364" s="78" t="s">
        <v>719</v>
      </c>
      <c r="C364" s="77" t="s">
        <v>261</v>
      </c>
      <c r="D364" s="77"/>
      <c r="E364" s="77">
        <v>407819</v>
      </c>
      <c r="F364" s="77">
        <v>1</v>
      </c>
      <c r="G364" s="77">
        <v>0</v>
      </c>
      <c r="H364" s="77">
        <v>0</v>
      </c>
      <c r="I364" s="77">
        <v>18</v>
      </c>
      <c r="J364" s="77">
        <v>0</v>
      </c>
      <c r="K364" s="77">
        <v>0</v>
      </c>
      <c r="L364" s="77">
        <v>0</v>
      </c>
      <c r="M364" s="77">
        <v>11.1</v>
      </c>
      <c r="N364" s="77">
        <v>10</v>
      </c>
      <c r="O364" s="77">
        <v>0</v>
      </c>
      <c r="P364" s="77">
        <v>0</v>
      </c>
      <c r="Q364" s="77">
        <v>0</v>
      </c>
      <c r="R364" s="77">
        <v>2</v>
      </c>
      <c r="S364" s="77">
        <v>8</v>
      </c>
      <c r="T364" s="77">
        <v>0.23799999999999999</v>
      </c>
      <c r="U364" s="77">
        <v>1.06</v>
      </c>
      <c r="V364" s="77">
        <v>0</v>
      </c>
      <c r="W364" s="77">
        <v>0</v>
      </c>
      <c r="X364" s="77">
        <v>1</v>
      </c>
      <c r="Y364" s="77">
        <v>0</v>
      </c>
      <c r="Z364" s="77">
        <v>2</v>
      </c>
      <c r="AA364" s="77">
        <v>6</v>
      </c>
      <c r="AB364" s="77">
        <v>1</v>
      </c>
      <c r="AC364" s="77">
        <v>12</v>
      </c>
      <c r="AD364" s="77">
        <v>12</v>
      </c>
      <c r="AE364" s="77">
        <v>0</v>
      </c>
      <c r="AF364" s="77">
        <v>0</v>
      </c>
      <c r="AG364" s="77">
        <v>1</v>
      </c>
      <c r="AH364" s="77">
        <v>0</v>
      </c>
      <c r="AI364" s="77">
        <v>0</v>
      </c>
      <c r="AJ364" s="77">
        <v>45</v>
      </c>
      <c r="AK364" s="77">
        <v>177</v>
      </c>
      <c r="AL364" s="77">
        <v>1</v>
      </c>
      <c r="AM364" s="77">
        <v>1</v>
      </c>
      <c r="AN364" s="77">
        <v>0.28899999999999998</v>
      </c>
      <c r="AO364" s="77">
        <v>0.26200000000000001</v>
      </c>
      <c r="AP364" s="77">
        <v>0.55100000000000005</v>
      </c>
      <c r="AQ364" s="77">
        <v>6.35</v>
      </c>
      <c r="AR364" s="77">
        <v>1.59</v>
      </c>
      <c r="AS364" s="77">
        <v>7.94</v>
      </c>
      <c r="AT364" s="77">
        <v>4</v>
      </c>
      <c r="AU364" s="77">
        <v>15.62</v>
      </c>
    </row>
    <row r="365" spans="1:47" x14ac:dyDescent="0.2">
      <c r="A365" s="77">
        <v>2</v>
      </c>
      <c r="B365" s="78" t="s">
        <v>697</v>
      </c>
      <c r="C365" s="77" t="s">
        <v>261</v>
      </c>
      <c r="D365" s="77"/>
      <c r="E365" s="77">
        <v>458919</v>
      </c>
      <c r="F365" s="77">
        <v>0</v>
      </c>
      <c r="G365" s="77">
        <v>0</v>
      </c>
      <c r="H365" s="77">
        <v>1.04</v>
      </c>
      <c r="I365" s="77">
        <v>7</v>
      </c>
      <c r="J365" s="77">
        <v>0</v>
      </c>
      <c r="K365" s="77">
        <v>0</v>
      </c>
      <c r="L365" s="77">
        <v>0</v>
      </c>
      <c r="M365" s="77">
        <v>8.1999999999999993</v>
      </c>
      <c r="N365" s="77">
        <v>7</v>
      </c>
      <c r="O365" s="77">
        <v>1</v>
      </c>
      <c r="P365" s="77">
        <v>1</v>
      </c>
      <c r="Q365" s="77">
        <v>0</v>
      </c>
      <c r="R365" s="77">
        <v>4</v>
      </c>
      <c r="S365" s="77">
        <v>4</v>
      </c>
      <c r="T365" s="77">
        <v>0.23300000000000001</v>
      </c>
      <c r="U365" s="77">
        <v>1.27</v>
      </c>
      <c r="V365" s="77">
        <v>0</v>
      </c>
      <c r="W365" s="77">
        <v>0</v>
      </c>
      <c r="X365" s="77">
        <v>1</v>
      </c>
      <c r="Y365" s="77">
        <v>0</v>
      </c>
      <c r="Z365" s="77">
        <v>4</v>
      </c>
      <c r="AA365" s="77">
        <v>0</v>
      </c>
      <c r="AB365" s="77">
        <v>3</v>
      </c>
      <c r="AC365" s="77">
        <v>10</v>
      </c>
      <c r="AD365" s="77">
        <v>9</v>
      </c>
      <c r="AE365" s="77">
        <v>0</v>
      </c>
      <c r="AF365" s="77">
        <v>0</v>
      </c>
      <c r="AG365" s="77">
        <v>0</v>
      </c>
      <c r="AH365" s="77">
        <v>0</v>
      </c>
      <c r="AI365" s="77">
        <v>0</v>
      </c>
      <c r="AJ365" s="77">
        <v>35</v>
      </c>
      <c r="AK365" s="77">
        <v>121</v>
      </c>
      <c r="AL365" s="77" t="s">
        <v>342</v>
      </c>
      <c r="AM365" s="77">
        <v>1.1100000000000001</v>
      </c>
      <c r="AN365" s="77">
        <v>0.34300000000000003</v>
      </c>
      <c r="AO365" s="77">
        <v>0.33300000000000002</v>
      </c>
      <c r="AP365" s="77">
        <v>0.67600000000000005</v>
      </c>
      <c r="AQ365" s="77">
        <v>4.1500000000000004</v>
      </c>
      <c r="AR365" s="77">
        <v>4.1500000000000004</v>
      </c>
      <c r="AS365" s="77">
        <v>7.27</v>
      </c>
      <c r="AT365" s="77">
        <v>1</v>
      </c>
      <c r="AU365" s="77">
        <v>13.96</v>
      </c>
    </row>
    <row r="366" spans="1:47" x14ac:dyDescent="0.2">
      <c r="A366" s="77">
        <v>3</v>
      </c>
      <c r="B366" s="78" t="s">
        <v>695</v>
      </c>
      <c r="C366" s="77" t="s">
        <v>261</v>
      </c>
      <c r="D366" s="77"/>
      <c r="E366" s="77">
        <v>519322</v>
      </c>
      <c r="F366" s="77">
        <v>2</v>
      </c>
      <c r="G366" s="77">
        <v>1</v>
      </c>
      <c r="H366" s="77">
        <v>1.1200000000000001</v>
      </c>
      <c r="I366" s="77">
        <v>65</v>
      </c>
      <c r="J366" s="77">
        <v>0</v>
      </c>
      <c r="K366" s="77">
        <v>11</v>
      </c>
      <c r="L366" s="77">
        <v>14</v>
      </c>
      <c r="M366" s="77">
        <v>56.1</v>
      </c>
      <c r="N366" s="77">
        <v>44</v>
      </c>
      <c r="O366" s="77">
        <v>8</v>
      </c>
      <c r="P366" s="77">
        <v>7</v>
      </c>
      <c r="Q366" s="77">
        <v>2</v>
      </c>
      <c r="R366" s="77">
        <v>11</v>
      </c>
      <c r="S366" s="77">
        <v>46</v>
      </c>
      <c r="T366" s="77">
        <v>0.215</v>
      </c>
      <c r="U366" s="77">
        <v>0.98</v>
      </c>
      <c r="V366" s="77">
        <v>0</v>
      </c>
      <c r="W366" s="77">
        <v>0</v>
      </c>
      <c r="X366" s="77">
        <v>3</v>
      </c>
      <c r="Y366" s="77">
        <v>3</v>
      </c>
      <c r="Z366" s="77">
        <v>18</v>
      </c>
      <c r="AA366" s="77">
        <v>20</v>
      </c>
      <c r="AB366" s="77">
        <v>4</v>
      </c>
      <c r="AC366" s="77">
        <v>67</v>
      </c>
      <c r="AD366" s="77">
        <v>53</v>
      </c>
      <c r="AE366" s="77">
        <v>4</v>
      </c>
      <c r="AF366" s="77">
        <v>0</v>
      </c>
      <c r="AG366" s="77">
        <v>4</v>
      </c>
      <c r="AH366" s="77">
        <v>1</v>
      </c>
      <c r="AI366" s="77">
        <v>0</v>
      </c>
      <c r="AJ366" s="77">
        <v>224</v>
      </c>
      <c r="AK366" s="77">
        <v>807</v>
      </c>
      <c r="AL366" s="77">
        <v>0.66700000000000004</v>
      </c>
      <c r="AM366" s="77">
        <v>1.26</v>
      </c>
      <c r="AN366" s="77">
        <v>0.26200000000000001</v>
      </c>
      <c r="AO366" s="77">
        <v>0.27800000000000002</v>
      </c>
      <c r="AP366" s="77">
        <v>0.54</v>
      </c>
      <c r="AQ366" s="77">
        <v>7.35</v>
      </c>
      <c r="AR366" s="77">
        <v>1.76</v>
      </c>
      <c r="AS366" s="77">
        <v>7.03</v>
      </c>
      <c r="AT366" s="77">
        <v>4.18</v>
      </c>
      <c r="AU366" s="77">
        <v>14.33</v>
      </c>
    </row>
    <row r="367" spans="1:47" x14ac:dyDescent="0.2">
      <c r="A367" s="77">
        <v>4</v>
      </c>
      <c r="B367" s="78" t="s">
        <v>685</v>
      </c>
      <c r="C367" s="77" t="s">
        <v>261</v>
      </c>
      <c r="D367" s="77"/>
      <c r="E367" s="77">
        <v>461325</v>
      </c>
      <c r="F367" s="77">
        <v>7</v>
      </c>
      <c r="G367" s="77">
        <v>4</v>
      </c>
      <c r="H367" s="77">
        <v>2.1800000000000002</v>
      </c>
      <c r="I367" s="77">
        <v>75</v>
      </c>
      <c r="J367" s="77">
        <v>0</v>
      </c>
      <c r="K367" s="77">
        <v>1</v>
      </c>
      <c r="L367" s="77">
        <v>7</v>
      </c>
      <c r="M367" s="77">
        <v>70.099999999999994</v>
      </c>
      <c r="N367" s="77">
        <v>47</v>
      </c>
      <c r="O367" s="77">
        <v>22</v>
      </c>
      <c r="P367" s="77">
        <v>17</v>
      </c>
      <c r="Q367" s="77">
        <v>5</v>
      </c>
      <c r="R367" s="77">
        <v>23</v>
      </c>
      <c r="S367" s="77">
        <v>82</v>
      </c>
      <c r="T367" s="77">
        <v>0.188</v>
      </c>
      <c r="U367" s="77">
        <v>1</v>
      </c>
      <c r="V367" s="77">
        <v>0</v>
      </c>
      <c r="W367" s="77">
        <v>0</v>
      </c>
      <c r="X367" s="77">
        <v>1</v>
      </c>
      <c r="Y367" s="77">
        <v>1</v>
      </c>
      <c r="Z367" s="77">
        <v>6</v>
      </c>
      <c r="AA367" s="77">
        <v>40</v>
      </c>
      <c r="AB367" s="77">
        <v>1</v>
      </c>
      <c r="AC367" s="77">
        <v>48</v>
      </c>
      <c r="AD367" s="77">
        <v>77</v>
      </c>
      <c r="AE367" s="77">
        <v>0</v>
      </c>
      <c r="AF367" s="77">
        <v>0</v>
      </c>
      <c r="AG367" s="77">
        <v>4</v>
      </c>
      <c r="AH367" s="77">
        <v>2</v>
      </c>
      <c r="AI367" s="77">
        <v>0</v>
      </c>
      <c r="AJ367" s="77">
        <v>278</v>
      </c>
      <c r="AK367" s="77">
        <v>1148</v>
      </c>
      <c r="AL367" s="77">
        <v>0.63600000000000001</v>
      </c>
      <c r="AM367" s="77">
        <v>0.62</v>
      </c>
      <c r="AN367" s="77">
        <v>0.25700000000000001</v>
      </c>
      <c r="AO367" s="77">
        <v>0.28399999999999997</v>
      </c>
      <c r="AP367" s="77">
        <v>0.54100000000000004</v>
      </c>
      <c r="AQ367" s="77">
        <v>10.49</v>
      </c>
      <c r="AR367" s="77">
        <v>2.94</v>
      </c>
      <c r="AS367" s="77">
        <v>6.01</v>
      </c>
      <c r="AT367" s="77">
        <v>3.57</v>
      </c>
      <c r="AU367" s="77">
        <v>16.32</v>
      </c>
    </row>
    <row r="368" spans="1:47" x14ac:dyDescent="0.2">
      <c r="A368" s="77">
        <v>5</v>
      </c>
      <c r="B368" s="78" t="s">
        <v>774</v>
      </c>
      <c r="C368" s="77" t="s">
        <v>261</v>
      </c>
      <c r="D368" s="77"/>
      <c r="E368" s="77">
        <v>450729</v>
      </c>
      <c r="F368" s="77">
        <v>16</v>
      </c>
      <c r="G368" s="77">
        <v>6</v>
      </c>
      <c r="H368" s="77">
        <v>2.41</v>
      </c>
      <c r="I368" s="77">
        <v>25</v>
      </c>
      <c r="J368" s="77">
        <v>25</v>
      </c>
      <c r="K368" s="77">
        <v>0</v>
      </c>
      <c r="L368" s="77">
        <v>0</v>
      </c>
      <c r="M368" s="77">
        <v>164</v>
      </c>
      <c r="N368" s="77">
        <v>153</v>
      </c>
      <c r="O368" s="77">
        <v>52</v>
      </c>
      <c r="P368" s="77">
        <v>44</v>
      </c>
      <c r="Q368" s="77">
        <v>18</v>
      </c>
      <c r="R368" s="77">
        <v>24</v>
      </c>
      <c r="S368" s="77">
        <v>98</v>
      </c>
      <c r="T368" s="77">
        <v>0.246</v>
      </c>
      <c r="U368" s="77">
        <v>1.08</v>
      </c>
      <c r="V368" s="77">
        <v>1</v>
      </c>
      <c r="W368" s="77">
        <v>1</v>
      </c>
      <c r="X368" s="77">
        <v>7</v>
      </c>
      <c r="Y368" s="77">
        <v>0</v>
      </c>
      <c r="Z368" s="77">
        <v>0</v>
      </c>
      <c r="AA368" s="77">
        <v>0</v>
      </c>
      <c r="AB368" s="77">
        <v>16</v>
      </c>
      <c r="AC368" s="77">
        <v>212</v>
      </c>
      <c r="AD368" s="77">
        <v>168</v>
      </c>
      <c r="AE368" s="77">
        <v>5</v>
      </c>
      <c r="AF368" s="77">
        <v>0</v>
      </c>
      <c r="AG368" s="77">
        <v>0</v>
      </c>
      <c r="AH368" s="77">
        <v>1</v>
      </c>
      <c r="AI368" s="77">
        <v>1</v>
      </c>
      <c r="AJ368" s="77">
        <v>662</v>
      </c>
      <c r="AK368" s="77">
        <v>2468</v>
      </c>
      <c r="AL368" s="77">
        <v>0.72699999999999998</v>
      </c>
      <c r="AM368" s="77">
        <v>1.26</v>
      </c>
      <c r="AN368" s="77">
        <v>0.28000000000000003</v>
      </c>
      <c r="AO368" s="77">
        <v>0.374</v>
      </c>
      <c r="AP368" s="77">
        <v>0.65400000000000003</v>
      </c>
      <c r="AQ368" s="77">
        <v>5.38</v>
      </c>
      <c r="AR368" s="77">
        <v>1.32</v>
      </c>
      <c r="AS368" s="77">
        <v>8.4</v>
      </c>
      <c r="AT368" s="77">
        <v>4.08</v>
      </c>
      <c r="AU368" s="77">
        <v>15.05</v>
      </c>
    </row>
    <row r="369" spans="1:47" x14ac:dyDescent="0.2">
      <c r="A369" s="77">
        <v>6</v>
      </c>
      <c r="B369" s="78" t="s">
        <v>1173</v>
      </c>
      <c r="C369" s="77" t="s">
        <v>261</v>
      </c>
      <c r="D369" s="77"/>
      <c r="E369" s="77">
        <v>595014</v>
      </c>
      <c r="F369" s="77">
        <v>2</v>
      </c>
      <c r="G369" s="77">
        <v>3</v>
      </c>
      <c r="H369" s="77">
        <v>2.4900000000000002</v>
      </c>
      <c r="I369" s="77">
        <v>15</v>
      </c>
      <c r="J369" s="77">
        <v>7</v>
      </c>
      <c r="K369" s="77">
        <v>0</v>
      </c>
      <c r="L369" s="77">
        <v>0</v>
      </c>
      <c r="M369" s="77">
        <v>50.2</v>
      </c>
      <c r="N369" s="77">
        <v>57</v>
      </c>
      <c r="O369" s="77">
        <v>17</v>
      </c>
      <c r="P369" s="77">
        <v>14</v>
      </c>
      <c r="Q369" s="77">
        <v>1</v>
      </c>
      <c r="R369" s="77">
        <v>13</v>
      </c>
      <c r="S369" s="77">
        <v>30</v>
      </c>
      <c r="T369" s="77">
        <v>0.28599999999999998</v>
      </c>
      <c r="U369" s="77">
        <v>1.38</v>
      </c>
      <c r="V369" s="77">
        <v>0</v>
      </c>
      <c r="W369" s="77">
        <v>0</v>
      </c>
      <c r="X369" s="77">
        <v>2</v>
      </c>
      <c r="Y369" s="77">
        <v>1</v>
      </c>
      <c r="Z369" s="77">
        <v>6</v>
      </c>
      <c r="AA369" s="77">
        <v>0</v>
      </c>
      <c r="AB369" s="77">
        <v>9</v>
      </c>
      <c r="AC369" s="77">
        <v>79</v>
      </c>
      <c r="AD369" s="77">
        <v>33</v>
      </c>
      <c r="AE369" s="77">
        <v>1</v>
      </c>
      <c r="AF369" s="77">
        <v>0</v>
      </c>
      <c r="AG369" s="77">
        <v>1</v>
      </c>
      <c r="AH369" s="77">
        <v>1</v>
      </c>
      <c r="AI369" s="77">
        <v>0</v>
      </c>
      <c r="AJ369" s="77">
        <v>214</v>
      </c>
      <c r="AK369" s="77">
        <v>734</v>
      </c>
      <c r="AL369" s="77">
        <v>0.4</v>
      </c>
      <c r="AM369" s="77">
        <v>2.39</v>
      </c>
      <c r="AN369" s="77">
        <v>0.33600000000000002</v>
      </c>
      <c r="AO369" s="77">
        <v>0.34200000000000003</v>
      </c>
      <c r="AP369" s="77">
        <v>0.67800000000000005</v>
      </c>
      <c r="AQ369" s="77">
        <v>5.33</v>
      </c>
      <c r="AR369" s="77">
        <v>2.31</v>
      </c>
      <c r="AS369" s="77">
        <v>10.130000000000001</v>
      </c>
      <c r="AT369" s="77">
        <v>2.31</v>
      </c>
      <c r="AU369" s="77">
        <v>14.49</v>
      </c>
    </row>
    <row r="370" spans="1:47" x14ac:dyDescent="0.2">
      <c r="A370" s="77">
        <v>7</v>
      </c>
      <c r="B370" s="78" t="s">
        <v>1174</v>
      </c>
      <c r="C370" s="77" t="s">
        <v>261</v>
      </c>
      <c r="D370" s="77"/>
      <c r="E370" s="77">
        <v>502578</v>
      </c>
      <c r="F370" s="77">
        <v>3</v>
      </c>
      <c r="G370" s="77">
        <v>0</v>
      </c>
      <c r="H370" s="77">
        <v>2.66</v>
      </c>
      <c r="I370" s="77">
        <v>50</v>
      </c>
      <c r="J370" s="77">
        <v>0</v>
      </c>
      <c r="K370" s="77">
        <v>0</v>
      </c>
      <c r="L370" s="77">
        <v>0</v>
      </c>
      <c r="M370" s="77">
        <v>40.200000000000003</v>
      </c>
      <c r="N370" s="77">
        <v>33</v>
      </c>
      <c r="O370" s="77">
        <v>17</v>
      </c>
      <c r="P370" s="77">
        <v>12</v>
      </c>
      <c r="Q370" s="77">
        <v>1</v>
      </c>
      <c r="R370" s="77">
        <v>20</v>
      </c>
      <c r="S370" s="77">
        <v>49</v>
      </c>
      <c r="T370" s="77">
        <v>0.22</v>
      </c>
      <c r="U370" s="77">
        <v>1.3</v>
      </c>
      <c r="V370" s="77">
        <v>0</v>
      </c>
      <c r="W370" s="77">
        <v>0</v>
      </c>
      <c r="X370" s="77">
        <v>1</v>
      </c>
      <c r="Y370" s="77">
        <v>2</v>
      </c>
      <c r="Z370" s="77">
        <v>12</v>
      </c>
      <c r="AA370" s="77">
        <v>8</v>
      </c>
      <c r="AB370" s="77">
        <v>4</v>
      </c>
      <c r="AC370" s="77">
        <v>39</v>
      </c>
      <c r="AD370" s="77">
        <v>32</v>
      </c>
      <c r="AE370" s="77">
        <v>6</v>
      </c>
      <c r="AF370" s="77">
        <v>1</v>
      </c>
      <c r="AG370" s="77">
        <v>3</v>
      </c>
      <c r="AH370" s="77">
        <v>2</v>
      </c>
      <c r="AI370" s="77">
        <v>0</v>
      </c>
      <c r="AJ370" s="77">
        <v>174</v>
      </c>
      <c r="AK370" s="77">
        <v>675</v>
      </c>
      <c r="AL370" s="77">
        <v>1</v>
      </c>
      <c r="AM370" s="77">
        <v>1.22</v>
      </c>
      <c r="AN370" s="77">
        <v>0.312</v>
      </c>
      <c r="AO370" s="77">
        <v>0.29299999999999998</v>
      </c>
      <c r="AP370" s="77">
        <v>0.60499999999999998</v>
      </c>
      <c r="AQ370" s="77">
        <v>10.84</v>
      </c>
      <c r="AR370" s="77">
        <v>4.43</v>
      </c>
      <c r="AS370" s="77">
        <v>7.3</v>
      </c>
      <c r="AT370" s="77">
        <v>2.4500000000000002</v>
      </c>
      <c r="AU370" s="77">
        <v>16.600000000000001</v>
      </c>
    </row>
    <row r="371" spans="1:47" x14ac:dyDescent="0.2">
      <c r="A371" s="77">
        <v>8</v>
      </c>
      <c r="B371" s="78" t="s">
        <v>689</v>
      </c>
      <c r="C371" s="77" t="s">
        <v>261</v>
      </c>
      <c r="D371" s="77"/>
      <c r="E371" s="77">
        <v>519455</v>
      </c>
      <c r="F371" s="77">
        <v>14</v>
      </c>
      <c r="G371" s="77">
        <v>5</v>
      </c>
      <c r="H371" s="77">
        <v>2.66</v>
      </c>
      <c r="I371" s="77">
        <v>32</v>
      </c>
      <c r="J371" s="77">
        <v>32</v>
      </c>
      <c r="K371" s="77">
        <v>0</v>
      </c>
      <c r="L371" s="77">
        <v>0</v>
      </c>
      <c r="M371" s="77">
        <v>199.2</v>
      </c>
      <c r="N371" s="77">
        <v>185</v>
      </c>
      <c r="O371" s="77">
        <v>67</v>
      </c>
      <c r="P371" s="77">
        <v>59</v>
      </c>
      <c r="Q371" s="77">
        <v>13</v>
      </c>
      <c r="R371" s="77">
        <v>29</v>
      </c>
      <c r="S371" s="77">
        <v>182</v>
      </c>
      <c r="T371" s="77">
        <v>0.24399999999999999</v>
      </c>
      <c r="U371" s="77">
        <v>1.07</v>
      </c>
      <c r="V371" s="77">
        <v>3</v>
      </c>
      <c r="W371" s="77">
        <v>2</v>
      </c>
      <c r="X371" s="77">
        <v>6</v>
      </c>
      <c r="Y371" s="77">
        <v>0</v>
      </c>
      <c r="Z371" s="77">
        <v>0</v>
      </c>
      <c r="AA371" s="77">
        <v>0</v>
      </c>
      <c r="AB371" s="77">
        <v>11</v>
      </c>
      <c r="AC371" s="77">
        <v>190</v>
      </c>
      <c r="AD371" s="77">
        <v>208</v>
      </c>
      <c r="AE371" s="77">
        <v>4</v>
      </c>
      <c r="AF371" s="77">
        <v>0</v>
      </c>
      <c r="AG371" s="77">
        <v>3</v>
      </c>
      <c r="AH371" s="77">
        <v>4</v>
      </c>
      <c r="AI371" s="77">
        <v>0</v>
      </c>
      <c r="AJ371" s="77">
        <v>800</v>
      </c>
      <c r="AK371" s="77">
        <v>2924</v>
      </c>
      <c r="AL371" s="77">
        <v>0.73699999999999999</v>
      </c>
      <c r="AM371" s="77">
        <v>0.91</v>
      </c>
      <c r="AN371" s="77">
        <v>0.27700000000000002</v>
      </c>
      <c r="AO371" s="77">
        <v>0.35399999999999998</v>
      </c>
      <c r="AP371" s="77">
        <v>0.63100000000000001</v>
      </c>
      <c r="AQ371" s="77">
        <v>8.1999999999999993</v>
      </c>
      <c r="AR371" s="77">
        <v>1.31</v>
      </c>
      <c r="AS371" s="77">
        <v>8.34</v>
      </c>
      <c r="AT371" s="77">
        <v>6.28</v>
      </c>
      <c r="AU371" s="77">
        <v>14.64</v>
      </c>
    </row>
    <row r="372" spans="1:47" x14ac:dyDescent="0.2">
      <c r="A372" s="77">
        <v>9</v>
      </c>
      <c r="B372" s="78" t="s">
        <v>684</v>
      </c>
      <c r="C372" s="77" t="s">
        <v>261</v>
      </c>
      <c r="D372" s="77"/>
      <c r="E372" s="77">
        <v>543699</v>
      </c>
      <c r="F372" s="77">
        <v>15</v>
      </c>
      <c r="G372" s="77">
        <v>10</v>
      </c>
      <c r="H372" s="77">
        <v>2.85</v>
      </c>
      <c r="I372" s="77">
        <v>31</v>
      </c>
      <c r="J372" s="77">
        <v>31</v>
      </c>
      <c r="K372" s="77">
        <v>0</v>
      </c>
      <c r="L372" s="77">
        <v>0</v>
      </c>
      <c r="M372" s="77">
        <v>198.2</v>
      </c>
      <c r="N372" s="77">
        <v>178</v>
      </c>
      <c r="O372" s="77">
        <v>64</v>
      </c>
      <c r="P372" s="77">
        <v>63</v>
      </c>
      <c r="Q372" s="77">
        <v>16</v>
      </c>
      <c r="R372" s="77">
        <v>39</v>
      </c>
      <c r="S372" s="77">
        <v>138</v>
      </c>
      <c r="T372" s="77">
        <v>0.23899999999999999</v>
      </c>
      <c r="U372" s="77">
        <v>1.0900000000000001</v>
      </c>
      <c r="V372" s="77">
        <v>1</v>
      </c>
      <c r="W372" s="77">
        <v>1</v>
      </c>
      <c r="X372" s="77">
        <v>6</v>
      </c>
      <c r="Y372" s="77">
        <v>1</v>
      </c>
      <c r="Z372" s="77">
        <v>0</v>
      </c>
      <c r="AA372" s="77">
        <v>0</v>
      </c>
      <c r="AB372" s="77">
        <v>17</v>
      </c>
      <c r="AC372" s="77">
        <v>206</v>
      </c>
      <c r="AD372" s="77">
        <v>231</v>
      </c>
      <c r="AE372" s="77">
        <v>0</v>
      </c>
      <c r="AF372" s="77">
        <v>0</v>
      </c>
      <c r="AG372" s="77">
        <v>8</v>
      </c>
      <c r="AH372" s="77">
        <v>5</v>
      </c>
      <c r="AI372" s="77">
        <v>1</v>
      </c>
      <c r="AJ372" s="77">
        <v>798</v>
      </c>
      <c r="AK372" s="77">
        <v>2999</v>
      </c>
      <c r="AL372" s="77">
        <v>0.6</v>
      </c>
      <c r="AM372" s="77">
        <v>0.89</v>
      </c>
      <c r="AN372" s="77">
        <v>0.28100000000000003</v>
      </c>
      <c r="AO372" s="77">
        <v>0.35099999999999998</v>
      </c>
      <c r="AP372" s="77">
        <v>0.63200000000000001</v>
      </c>
      <c r="AQ372" s="77">
        <v>6.25</v>
      </c>
      <c r="AR372" s="77">
        <v>1.77</v>
      </c>
      <c r="AS372" s="77">
        <v>8.06</v>
      </c>
      <c r="AT372" s="77">
        <v>3.54</v>
      </c>
      <c r="AU372" s="77">
        <v>15.1</v>
      </c>
    </row>
    <row r="373" spans="1:47" x14ac:dyDescent="0.2">
      <c r="A373" s="77">
        <v>10</v>
      </c>
      <c r="B373" s="78" t="s">
        <v>687</v>
      </c>
      <c r="C373" s="77" t="s">
        <v>261</v>
      </c>
      <c r="D373" s="77"/>
      <c r="E373" s="77">
        <v>544931</v>
      </c>
      <c r="F373" s="77">
        <v>14</v>
      </c>
      <c r="G373" s="77">
        <v>11</v>
      </c>
      <c r="H373" s="77">
        <v>3.14</v>
      </c>
      <c r="I373" s="77">
        <v>34</v>
      </c>
      <c r="J373" s="77">
        <v>34</v>
      </c>
      <c r="K373" s="77">
        <v>0</v>
      </c>
      <c r="L373" s="77">
        <v>0</v>
      </c>
      <c r="M373" s="77">
        <v>215</v>
      </c>
      <c r="N373" s="77">
        <v>198</v>
      </c>
      <c r="O373" s="77">
        <v>86</v>
      </c>
      <c r="P373" s="77">
        <v>75</v>
      </c>
      <c r="Q373" s="77">
        <v>23</v>
      </c>
      <c r="R373" s="77">
        <v>43</v>
      </c>
      <c r="S373" s="77">
        <v>242</v>
      </c>
      <c r="T373" s="77">
        <v>0.245</v>
      </c>
      <c r="U373" s="77">
        <v>1.1200000000000001</v>
      </c>
      <c r="V373" s="77">
        <v>0</v>
      </c>
      <c r="W373" s="77">
        <v>0</v>
      </c>
      <c r="X373" s="77">
        <v>5</v>
      </c>
      <c r="Y373" s="77">
        <v>4</v>
      </c>
      <c r="Z373" s="77">
        <v>0</v>
      </c>
      <c r="AA373" s="77">
        <v>0</v>
      </c>
      <c r="AB373" s="77">
        <v>13</v>
      </c>
      <c r="AC373" s="77">
        <v>211</v>
      </c>
      <c r="AD373" s="77">
        <v>169</v>
      </c>
      <c r="AE373" s="77">
        <v>7</v>
      </c>
      <c r="AF373" s="77">
        <v>0</v>
      </c>
      <c r="AG373" s="77">
        <v>13</v>
      </c>
      <c r="AH373" s="77">
        <v>6</v>
      </c>
      <c r="AI373" s="77">
        <v>0</v>
      </c>
      <c r="AJ373" s="77">
        <v>868</v>
      </c>
      <c r="AK373" s="77">
        <v>3295</v>
      </c>
      <c r="AL373" s="77">
        <v>0.56000000000000005</v>
      </c>
      <c r="AM373" s="77">
        <v>1.25</v>
      </c>
      <c r="AN373" s="77">
        <v>0.28599999999999998</v>
      </c>
      <c r="AO373" s="77">
        <v>0.38500000000000001</v>
      </c>
      <c r="AP373" s="77">
        <v>0.67200000000000004</v>
      </c>
      <c r="AQ373" s="77">
        <v>10.130000000000001</v>
      </c>
      <c r="AR373" s="77">
        <v>1.8</v>
      </c>
      <c r="AS373" s="77">
        <v>8.2899999999999991</v>
      </c>
      <c r="AT373" s="77">
        <v>5.63</v>
      </c>
      <c r="AU373" s="77">
        <v>15.33</v>
      </c>
    </row>
    <row r="374" spans="1:47" x14ac:dyDescent="0.2">
      <c r="A374" s="77">
        <v>11</v>
      </c>
      <c r="B374" s="78" t="s">
        <v>688</v>
      </c>
      <c r="C374" s="77" t="s">
        <v>261</v>
      </c>
      <c r="D374" s="77"/>
      <c r="E374" s="77">
        <v>400089</v>
      </c>
      <c r="F374" s="77">
        <v>4</v>
      </c>
      <c r="G374" s="77">
        <v>1</v>
      </c>
      <c r="H374" s="77">
        <v>3.19</v>
      </c>
      <c r="I374" s="77">
        <v>64</v>
      </c>
      <c r="J374" s="77">
        <v>0</v>
      </c>
      <c r="K374" s="77">
        <v>32</v>
      </c>
      <c r="L374" s="77">
        <v>39</v>
      </c>
      <c r="M374" s="77">
        <v>62</v>
      </c>
      <c r="N374" s="77">
        <v>51</v>
      </c>
      <c r="O374" s="77">
        <v>23</v>
      </c>
      <c r="P374" s="77">
        <v>22</v>
      </c>
      <c r="Q374" s="77">
        <v>4</v>
      </c>
      <c r="R374" s="77">
        <v>19</v>
      </c>
      <c r="S374" s="77">
        <v>59</v>
      </c>
      <c r="T374" s="77">
        <v>0.223</v>
      </c>
      <c r="U374" s="77">
        <v>1.1299999999999999</v>
      </c>
      <c r="V374" s="77">
        <v>0</v>
      </c>
      <c r="W374" s="77">
        <v>0</v>
      </c>
      <c r="X374" s="77">
        <v>2</v>
      </c>
      <c r="Y374" s="77">
        <v>0</v>
      </c>
      <c r="Z374" s="77">
        <v>48</v>
      </c>
      <c r="AA374" s="77">
        <v>0</v>
      </c>
      <c r="AB374" s="77">
        <v>5</v>
      </c>
      <c r="AC374" s="77">
        <v>41</v>
      </c>
      <c r="AD374" s="77">
        <v>80</v>
      </c>
      <c r="AE374" s="77">
        <v>2</v>
      </c>
      <c r="AF374" s="77">
        <v>0</v>
      </c>
      <c r="AG374" s="77">
        <v>3</v>
      </c>
      <c r="AH374" s="77">
        <v>2</v>
      </c>
      <c r="AI374" s="77">
        <v>0</v>
      </c>
      <c r="AJ374" s="77">
        <v>252</v>
      </c>
      <c r="AK374" s="77">
        <v>1008</v>
      </c>
      <c r="AL374" s="77">
        <v>0.8</v>
      </c>
      <c r="AM374" s="77">
        <v>0.51</v>
      </c>
      <c r="AN374" s="77">
        <v>0.28599999999999998</v>
      </c>
      <c r="AO374" s="77">
        <v>0.35399999999999998</v>
      </c>
      <c r="AP374" s="77">
        <v>0.63900000000000001</v>
      </c>
      <c r="AQ374" s="77">
        <v>8.56</v>
      </c>
      <c r="AR374" s="77">
        <v>2.76</v>
      </c>
      <c r="AS374" s="77">
        <v>7.4</v>
      </c>
      <c r="AT374" s="77">
        <v>3.11</v>
      </c>
      <c r="AU374" s="77">
        <v>16.260000000000002</v>
      </c>
    </row>
    <row r="375" spans="1:47" x14ac:dyDescent="0.2">
      <c r="A375" s="77">
        <v>12</v>
      </c>
      <c r="B375" s="78" t="s">
        <v>691</v>
      </c>
      <c r="C375" s="77" t="s">
        <v>261</v>
      </c>
      <c r="D375" s="77"/>
      <c r="E375" s="77">
        <v>461829</v>
      </c>
      <c r="F375" s="77">
        <v>10</v>
      </c>
      <c r="G375" s="77">
        <v>10</v>
      </c>
      <c r="H375" s="77">
        <v>3.57</v>
      </c>
      <c r="I375" s="77">
        <v>27</v>
      </c>
      <c r="J375" s="77">
        <v>27</v>
      </c>
      <c r="K375" s="77">
        <v>0</v>
      </c>
      <c r="L375" s="77">
        <v>0</v>
      </c>
      <c r="M375" s="77">
        <v>158.19999999999999</v>
      </c>
      <c r="N375" s="77">
        <v>134</v>
      </c>
      <c r="O375" s="77">
        <v>66</v>
      </c>
      <c r="P375" s="77">
        <v>63</v>
      </c>
      <c r="Q375" s="77">
        <v>10</v>
      </c>
      <c r="R375" s="77">
        <v>56</v>
      </c>
      <c r="S375" s="77">
        <v>162</v>
      </c>
      <c r="T375" s="77">
        <v>0.23</v>
      </c>
      <c r="U375" s="77">
        <v>1.2</v>
      </c>
      <c r="V375" s="77">
        <v>0</v>
      </c>
      <c r="W375" s="77">
        <v>0</v>
      </c>
      <c r="X375" s="77">
        <v>3</v>
      </c>
      <c r="Y375" s="77">
        <v>0</v>
      </c>
      <c r="Z375" s="77">
        <v>0</v>
      </c>
      <c r="AA375" s="77">
        <v>0</v>
      </c>
      <c r="AB375" s="77">
        <v>9</v>
      </c>
      <c r="AC375" s="77">
        <v>155</v>
      </c>
      <c r="AD375" s="77">
        <v>143</v>
      </c>
      <c r="AE375" s="77">
        <v>2</v>
      </c>
      <c r="AF375" s="77">
        <v>0</v>
      </c>
      <c r="AG375" s="77">
        <v>8</v>
      </c>
      <c r="AH375" s="77">
        <v>6</v>
      </c>
      <c r="AI375" s="77">
        <v>3</v>
      </c>
      <c r="AJ375" s="77">
        <v>653</v>
      </c>
      <c r="AK375" s="77">
        <v>2623</v>
      </c>
      <c r="AL375" s="77">
        <v>0.5</v>
      </c>
      <c r="AM375" s="77">
        <v>1.08</v>
      </c>
      <c r="AN375" s="77">
        <v>0.29899999999999999</v>
      </c>
      <c r="AO375" s="77">
        <v>0.34799999999999998</v>
      </c>
      <c r="AP375" s="77">
        <v>0.64700000000000002</v>
      </c>
      <c r="AQ375" s="77">
        <v>9.19</v>
      </c>
      <c r="AR375" s="77">
        <v>3.18</v>
      </c>
      <c r="AS375" s="77">
        <v>7.6</v>
      </c>
      <c r="AT375" s="77">
        <v>2.89</v>
      </c>
      <c r="AU375" s="77">
        <v>16.53</v>
      </c>
    </row>
    <row r="376" spans="1:47" x14ac:dyDescent="0.2">
      <c r="A376" s="77">
        <v>13</v>
      </c>
      <c r="B376" s="78" t="s">
        <v>686</v>
      </c>
      <c r="C376" s="77" t="s">
        <v>261</v>
      </c>
      <c r="D376" s="77"/>
      <c r="E376" s="77">
        <v>489334</v>
      </c>
      <c r="F376" s="77">
        <v>4</v>
      </c>
      <c r="G376" s="77">
        <v>5</v>
      </c>
      <c r="H376" s="77">
        <v>3.84</v>
      </c>
      <c r="I376" s="77">
        <v>49</v>
      </c>
      <c r="J376" s="77">
        <v>0</v>
      </c>
      <c r="K376" s="77">
        <v>0</v>
      </c>
      <c r="L376" s="77">
        <v>0</v>
      </c>
      <c r="M376" s="77">
        <v>72.2</v>
      </c>
      <c r="N376" s="77">
        <v>78</v>
      </c>
      <c r="O376" s="77">
        <v>34</v>
      </c>
      <c r="P376" s="77">
        <v>31</v>
      </c>
      <c r="Q376" s="77">
        <v>5</v>
      </c>
      <c r="R376" s="77">
        <v>14</v>
      </c>
      <c r="S376" s="77">
        <v>56</v>
      </c>
      <c r="T376" s="77">
        <v>0.27600000000000002</v>
      </c>
      <c r="U376" s="77">
        <v>1.27</v>
      </c>
      <c r="V376" s="77">
        <v>0</v>
      </c>
      <c r="W376" s="77">
        <v>0</v>
      </c>
      <c r="X376" s="77">
        <v>3</v>
      </c>
      <c r="Y376" s="77">
        <v>2</v>
      </c>
      <c r="Z376" s="77">
        <v>15</v>
      </c>
      <c r="AA376" s="77">
        <v>7</v>
      </c>
      <c r="AB376" s="77">
        <v>8</v>
      </c>
      <c r="AC376" s="77">
        <v>84</v>
      </c>
      <c r="AD376" s="77">
        <v>69</v>
      </c>
      <c r="AE376" s="77">
        <v>1</v>
      </c>
      <c r="AF376" s="77">
        <v>1</v>
      </c>
      <c r="AG376" s="77">
        <v>5</v>
      </c>
      <c r="AH376" s="77">
        <v>1</v>
      </c>
      <c r="AI376" s="77">
        <v>0</v>
      </c>
      <c r="AJ376" s="77">
        <v>304</v>
      </c>
      <c r="AK376" s="77">
        <v>1135</v>
      </c>
      <c r="AL376" s="77">
        <v>0.44400000000000001</v>
      </c>
      <c r="AM376" s="77">
        <v>1.22</v>
      </c>
      <c r="AN376" s="77">
        <v>0.316</v>
      </c>
      <c r="AO376" s="77">
        <v>0.39200000000000002</v>
      </c>
      <c r="AP376" s="77">
        <v>0.70799999999999996</v>
      </c>
      <c r="AQ376" s="77">
        <v>6.94</v>
      </c>
      <c r="AR376" s="77">
        <v>1.73</v>
      </c>
      <c r="AS376" s="77">
        <v>9.66</v>
      </c>
      <c r="AT376" s="77">
        <v>4</v>
      </c>
      <c r="AU376" s="77">
        <v>15.62</v>
      </c>
    </row>
    <row r="377" spans="1:47" x14ac:dyDescent="0.2">
      <c r="A377" s="77">
        <v>14</v>
      </c>
      <c r="B377" s="78" t="s">
        <v>683</v>
      </c>
      <c r="C377" s="77" t="s">
        <v>261</v>
      </c>
      <c r="D377" s="77"/>
      <c r="E377" s="77">
        <v>458584</v>
      </c>
      <c r="F377" s="77">
        <v>0</v>
      </c>
      <c r="G377" s="77">
        <v>0</v>
      </c>
      <c r="H377" s="77">
        <v>3.86</v>
      </c>
      <c r="I377" s="77">
        <v>9</v>
      </c>
      <c r="J377" s="77">
        <v>0</v>
      </c>
      <c r="K377" s="77">
        <v>0</v>
      </c>
      <c r="L377" s="77">
        <v>0</v>
      </c>
      <c r="M377" s="77">
        <v>7</v>
      </c>
      <c r="N377" s="77">
        <v>10</v>
      </c>
      <c r="O377" s="77">
        <v>4</v>
      </c>
      <c r="P377" s="77">
        <v>3</v>
      </c>
      <c r="Q377" s="77">
        <v>1</v>
      </c>
      <c r="R377" s="77">
        <v>0</v>
      </c>
      <c r="S377" s="77">
        <v>5</v>
      </c>
      <c r="T377" s="77">
        <v>0.33300000000000002</v>
      </c>
      <c r="U377" s="77">
        <v>1.43</v>
      </c>
      <c r="V377" s="77">
        <v>0</v>
      </c>
      <c r="W377" s="77">
        <v>0</v>
      </c>
      <c r="X377" s="77">
        <v>0</v>
      </c>
      <c r="Y377" s="77">
        <v>0</v>
      </c>
      <c r="Z377" s="77">
        <v>4</v>
      </c>
      <c r="AA377" s="77">
        <v>0</v>
      </c>
      <c r="AB377" s="77">
        <v>0</v>
      </c>
      <c r="AC377" s="77">
        <v>7</v>
      </c>
      <c r="AD377" s="77">
        <v>8</v>
      </c>
      <c r="AE377" s="77">
        <v>0</v>
      </c>
      <c r="AF377" s="77">
        <v>0</v>
      </c>
      <c r="AG377" s="77">
        <v>0</v>
      </c>
      <c r="AH377" s="77">
        <v>0</v>
      </c>
      <c r="AI377" s="77">
        <v>0</v>
      </c>
      <c r="AJ377" s="77">
        <v>30</v>
      </c>
      <c r="AK377" s="77">
        <v>112</v>
      </c>
      <c r="AL377" s="77" t="s">
        <v>342</v>
      </c>
      <c r="AM377" s="77">
        <v>0.88</v>
      </c>
      <c r="AN377" s="77">
        <v>0.33300000000000002</v>
      </c>
      <c r="AO377" s="77">
        <v>0.5</v>
      </c>
      <c r="AP377" s="77">
        <v>0.83299999999999996</v>
      </c>
      <c r="AQ377" s="77">
        <v>6.43</v>
      </c>
      <c r="AR377" s="77">
        <v>0</v>
      </c>
      <c r="AS377" s="77">
        <v>12.86</v>
      </c>
      <c r="AT377" s="77" t="s">
        <v>342</v>
      </c>
      <c r="AU377" s="77">
        <v>16</v>
      </c>
    </row>
    <row r="378" spans="1:47" x14ac:dyDescent="0.2">
      <c r="A378" s="77">
        <v>15</v>
      </c>
      <c r="B378" s="78" t="s">
        <v>694</v>
      </c>
      <c r="C378" s="77" t="s">
        <v>261</v>
      </c>
      <c r="D378" s="77"/>
      <c r="E378" s="77">
        <v>446321</v>
      </c>
      <c r="F378" s="77">
        <v>2</v>
      </c>
      <c r="G378" s="77">
        <v>3</v>
      </c>
      <c r="H378" s="77">
        <v>4</v>
      </c>
      <c r="I378" s="77">
        <v>47</v>
      </c>
      <c r="J378" s="77">
        <v>0</v>
      </c>
      <c r="K378" s="77">
        <v>1</v>
      </c>
      <c r="L378" s="77">
        <v>2</v>
      </c>
      <c r="M378" s="77">
        <v>63</v>
      </c>
      <c r="N378" s="77">
        <v>68</v>
      </c>
      <c r="O378" s="77">
        <v>34</v>
      </c>
      <c r="P378" s="77">
        <v>28</v>
      </c>
      <c r="Q378" s="77">
        <v>5</v>
      </c>
      <c r="R378" s="77">
        <v>21</v>
      </c>
      <c r="S378" s="77">
        <v>39</v>
      </c>
      <c r="T378" s="77">
        <v>0.28199999999999997</v>
      </c>
      <c r="U378" s="77">
        <v>1.41</v>
      </c>
      <c r="V378" s="77">
        <v>0</v>
      </c>
      <c r="W378" s="77">
        <v>0</v>
      </c>
      <c r="X378" s="77">
        <v>5</v>
      </c>
      <c r="Y378" s="77">
        <v>4</v>
      </c>
      <c r="Z378" s="77">
        <v>15</v>
      </c>
      <c r="AA378" s="77">
        <v>3</v>
      </c>
      <c r="AB378" s="77">
        <v>8</v>
      </c>
      <c r="AC378" s="77">
        <v>70</v>
      </c>
      <c r="AD378" s="77">
        <v>71</v>
      </c>
      <c r="AE378" s="77">
        <v>3</v>
      </c>
      <c r="AF378" s="77">
        <v>0</v>
      </c>
      <c r="AG378" s="77">
        <v>3</v>
      </c>
      <c r="AH378" s="77">
        <v>2</v>
      </c>
      <c r="AI378" s="77">
        <v>1</v>
      </c>
      <c r="AJ378" s="77">
        <v>274</v>
      </c>
      <c r="AK378" s="77">
        <v>1036</v>
      </c>
      <c r="AL378" s="77">
        <v>0.4</v>
      </c>
      <c r="AM378" s="77">
        <v>0.99</v>
      </c>
      <c r="AN378" s="77">
        <v>0.34799999999999998</v>
      </c>
      <c r="AO378" s="77">
        <v>0.38600000000000001</v>
      </c>
      <c r="AP378" s="77">
        <v>0.73399999999999999</v>
      </c>
      <c r="AQ378" s="77">
        <v>5.57</v>
      </c>
      <c r="AR378" s="77">
        <v>3</v>
      </c>
      <c r="AS378" s="77">
        <v>9.7100000000000009</v>
      </c>
      <c r="AT378" s="77">
        <v>1.86</v>
      </c>
      <c r="AU378" s="77">
        <v>16.440000000000001</v>
      </c>
    </row>
    <row r="379" spans="1:47" x14ac:dyDescent="0.2">
      <c r="A379" s="77">
        <v>16</v>
      </c>
      <c r="B379" s="78" t="s">
        <v>867</v>
      </c>
      <c r="C379" s="77" t="s">
        <v>261</v>
      </c>
      <c r="D379" s="77"/>
      <c r="E379" s="77">
        <v>460283</v>
      </c>
      <c r="F379" s="77">
        <v>2</v>
      </c>
      <c r="G379" s="77">
        <v>3</v>
      </c>
      <c r="H379" s="77">
        <v>4.87</v>
      </c>
      <c r="I379" s="77">
        <v>64</v>
      </c>
      <c r="J379" s="77">
        <v>0</v>
      </c>
      <c r="K379" s="77">
        <v>0</v>
      </c>
      <c r="L379" s="77">
        <v>0</v>
      </c>
      <c r="M379" s="77">
        <v>57.1</v>
      </c>
      <c r="N379" s="77">
        <v>48</v>
      </c>
      <c r="O379" s="77">
        <v>31</v>
      </c>
      <c r="P379" s="77">
        <v>31</v>
      </c>
      <c r="Q379" s="77">
        <v>3</v>
      </c>
      <c r="R379" s="77">
        <v>23</v>
      </c>
      <c r="S379" s="77">
        <v>66</v>
      </c>
      <c r="T379" s="77">
        <v>0.22900000000000001</v>
      </c>
      <c r="U379" s="77">
        <v>1.24</v>
      </c>
      <c r="V379" s="77">
        <v>0</v>
      </c>
      <c r="W379" s="77">
        <v>0</v>
      </c>
      <c r="X379" s="77">
        <v>1</v>
      </c>
      <c r="Y379" s="77">
        <v>6</v>
      </c>
      <c r="Z379" s="77">
        <v>25</v>
      </c>
      <c r="AA379" s="77">
        <v>9</v>
      </c>
      <c r="AB379" s="77">
        <v>1</v>
      </c>
      <c r="AC379" s="77">
        <v>44</v>
      </c>
      <c r="AD379" s="77">
        <v>58</v>
      </c>
      <c r="AE379" s="77">
        <v>2</v>
      </c>
      <c r="AF379" s="77">
        <v>0</v>
      </c>
      <c r="AG379" s="77">
        <v>4</v>
      </c>
      <c r="AH379" s="77">
        <v>2</v>
      </c>
      <c r="AI379" s="77">
        <v>0</v>
      </c>
      <c r="AJ379" s="77">
        <v>240</v>
      </c>
      <c r="AK379" s="77">
        <v>976</v>
      </c>
      <c r="AL379" s="77">
        <v>0.4</v>
      </c>
      <c r="AM379" s="77">
        <v>0.76</v>
      </c>
      <c r="AN379" s="77">
        <v>0.30399999999999999</v>
      </c>
      <c r="AO379" s="77">
        <v>0.31900000000000001</v>
      </c>
      <c r="AP379" s="77">
        <v>0.623</v>
      </c>
      <c r="AQ379" s="77">
        <v>10.36</v>
      </c>
      <c r="AR379" s="77">
        <v>3.61</v>
      </c>
      <c r="AS379" s="77">
        <v>7.53</v>
      </c>
      <c r="AT379" s="77">
        <v>2.87</v>
      </c>
      <c r="AU379" s="77">
        <v>17.02</v>
      </c>
    </row>
    <row r="380" spans="1:47" x14ac:dyDescent="0.2">
      <c r="A380" s="77">
        <v>17</v>
      </c>
      <c r="B380" s="78" t="s">
        <v>692</v>
      </c>
      <c r="C380" s="77" t="s">
        <v>261</v>
      </c>
      <c r="D380" s="77"/>
      <c r="E380" s="77">
        <v>518863</v>
      </c>
      <c r="F380" s="77">
        <v>0</v>
      </c>
      <c r="G380" s="77">
        <v>3</v>
      </c>
      <c r="H380" s="77">
        <v>5.61</v>
      </c>
      <c r="I380" s="77">
        <v>5</v>
      </c>
      <c r="J380" s="77">
        <v>5</v>
      </c>
      <c r="K380" s="77">
        <v>0</v>
      </c>
      <c r="L380" s="77">
        <v>0</v>
      </c>
      <c r="M380" s="77">
        <v>25.2</v>
      </c>
      <c r="N380" s="77">
        <v>34</v>
      </c>
      <c r="O380" s="77">
        <v>20</v>
      </c>
      <c r="P380" s="77">
        <v>16</v>
      </c>
      <c r="Q380" s="77">
        <v>3</v>
      </c>
      <c r="R380" s="77">
        <v>8</v>
      </c>
      <c r="S380" s="77">
        <v>17</v>
      </c>
      <c r="T380" s="77">
        <v>0.309</v>
      </c>
      <c r="U380" s="77">
        <v>1.64</v>
      </c>
      <c r="V380" s="77">
        <v>0</v>
      </c>
      <c r="W380" s="77">
        <v>0</v>
      </c>
      <c r="X380" s="77">
        <v>2</v>
      </c>
      <c r="Y380" s="77">
        <v>1</v>
      </c>
      <c r="Z380" s="77">
        <v>0</v>
      </c>
      <c r="AA380" s="77">
        <v>0</v>
      </c>
      <c r="AB380" s="77">
        <v>3</v>
      </c>
      <c r="AC380" s="77">
        <v>41</v>
      </c>
      <c r="AD380" s="77">
        <v>22</v>
      </c>
      <c r="AE380" s="77">
        <v>0</v>
      </c>
      <c r="AF380" s="77">
        <v>0</v>
      </c>
      <c r="AG380" s="77">
        <v>0</v>
      </c>
      <c r="AH380" s="77">
        <v>1</v>
      </c>
      <c r="AI380" s="77">
        <v>0</v>
      </c>
      <c r="AJ380" s="77">
        <v>124</v>
      </c>
      <c r="AK380" s="77">
        <v>429</v>
      </c>
      <c r="AL380" s="77">
        <v>0</v>
      </c>
      <c r="AM380" s="77">
        <v>1.86</v>
      </c>
      <c r="AN380" s="77">
        <v>0.36099999999999999</v>
      </c>
      <c r="AO380" s="77">
        <v>0.48199999999999998</v>
      </c>
      <c r="AP380" s="77">
        <v>0.84199999999999997</v>
      </c>
      <c r="AQ380" s="77">
        <v>5.96</v>
      </c>
      <c r="AR380" s="77">
        <v>2.81</v>
      </c>
      <c r="AS380" s="77">
        <v>11.92</v>
      </c>
      <c r="AT380" s="77">
        <v>2.13</v>
      </c>
      <c r="AU380" s="77">
        <v>16.71</v>
      </c>
    </row>
    <row r="381" spans="1:47" x14ac:dyDescent="0.2">
      <c r="A381" s="77">
        <v>18</v>
      </c>
      <c r="B381" s="78" t="s">
        <v>1175</v>
      </c>
      <c r="C381" s="77" t="s">
        <v>261</v>
      </c>
      <c r="D381" s="77"/>
      <c r="E381" s="77">
        <v>592398</v>
      </c>
      <c r="F381" s="77">
        <v>0</v>
      </c>
      <c r="G381" s="77">
        <v>1</v>
      </c>
      <c r="H381" s="77">
        <v>9</v>
      </c>
      <c r="I381" s="77">
        <v>3</v>
      </c>
      <c r="J381" s="77">
        <v>1</v>
      </c>
      <c r="K381" s="77">
        <v>0</v>
      </c>
      <c r="L381" s="77">
        <v>0</v>
      </c>
      <c r="M381" s="77">
        <v>9</v>
      </c>
      <c r="N381" s="77">
        <v>16</v>
      </c>
      <c r="O381" s="77">
        <v>9</v>
      </c>
      <c r="P381" s="77">
        <v>9</v>
      </c>
      <c r="Q381" s="77">
        <v>0</v>
      </c>
      <c r="R381" s="77">
        <v>3</v>
      </c>
      <c r="S381" s="77">
        <v>5</v>
      </c>
      <c r="T381" s="77">
        <v>0.41</v>
      </c>
      <c r="U381" s="77">
        <v>2.11</v>
      </c>
      <c r="V381" s="77">
        <v>0</v>
      </c>
      <c r="W381" s="77">
        <v>0</v>
      </c>
      <c r="X381" s="77">
        <v>2</v>
      </c>
      <c r="Y381" s="77">
        <v>1</v>
      </c>
      <c r="Z381" s="77">
        <v>2</v>
      </c>
      <c r="AA381" s="77">
        <v>0</v>
      </c>
      <c r="AB381" s="77">
        <v>3</v>
      </c>
      <c r="AC381" s="77">
        <v>12</v>
      </c>
      <c r="AD381" s="77">
        <v>7</v>
      </c>
      <c r="AE381" s="77">
        <v>0</v>
      </c>
      <c r="AF381" s="77">
        <v>0</v>
      </c>
      <c r="AG381" s="77">
        <v>0</v>
      </c>
      <c r="AH381" s="77">
        <v>0</v>
      </c>
      <c r="AI381" s="77">
        <v>0</v>
      </c>
      <c r="AJ381" s="77">
        <v>45</v>
      </c>
      <c r="AK381" s="77">
        <v>155</v>
      </c>
      <c r="AL381" s="77">
        <v>0</v>
      </c>
      <c r="AM381" s="77">
        <v>1.71</v>
      </c>
      <c r="AN381" s="77">
        <v>0.47699999999999998</v>
      </c>
      <c r="AO381" s="77">
        <v>0.53800000000000003</v>
      </c>
      <c r="AP381" s="77">
        <v>1.016</v>
      </c>
      <c r="AQ381" s="77">
        <v>5</v>
      </c>
      <c r="AR381" s="77">
        <v>3</v>
      </c>
      <c r="AS381" s="77">
        <v>16</v>
      </c>
      <c r="AT381" s="77">
        <v>1.67</v>
      </c>
      <c r="AU381" s="77">
        <v>17.22</v>
      </c>
    </row>
    <row r="383" spans="1:47" ht="25.5" x14ac:dyDescent="0.2">
      <c r="A383" s="76" t="s">
        <v>150</v>
      </c>
      <c r="B383" s="76" t="s">
        <v>245</v>
      </c>
      <c r="C383" s="76"/>
      <c r="D383" s="76" t="s">
        <v>200</v>
      </c>
      <c r="E383" s="76" t="s">
        <v>301</v>
      </c>
      <c r="F383" s="76" t="s">
        <v>302</v>
      </c>
      <c r="G383" s="76" t="s">
        <v>152</v>
      </c>
      <c r="H383" s="97" t="s">
        <v>303</v>
      </c>
      <c r="I383" s="76" t="s">
        <v>304</v>
      </c>
      <c r="J383" s="76" t="s">
        <v>305</v>
      </c>
      <c r="K383" s="76" t="s">
        <v>306</v>
      </c>
      <c r="L383" s="76" t="s">
        <v>307</v>
      </c>
      <c r="M383" s="97" t="s">
        <v>308</v>
      </c>
      <c r="N383" s="76" t="s">
        <v>309</v>
      </c>
      <c r="O383" s="76" t="s">
        <v>310</v>
      </c>
      <c r="P383" s="76" t="s">
        <v>311</v>
      </c>
      <c r="Q383" s="76" t="s">
        <v>312</v>
      </c>
      <c r="R383" s="76" t="s">
        <v>313</v>
      </c>
      <c r="S383" s="76" t="s">
        <v>314</v>
      </c>
      <c r="T383" s="100" t="s">
        <v>315</v>
      </c>
      <c r="U383" s="97" t="s">
        <v>316</v>
      </c>
      <c r="V383" s="76" t="s">
        <v>317</v>
      </c>
      <c r="W383" s="76" t="s">
        <v>318</v>
      </c>
      <c r="X383" s="76" t="s">
        <v>319</v>
      </c>
      <c r="Y383" s="76" t="s">
        <v>320</v>
      </c>
      <c r="Z383" s="76" t="s">
        <v>321</v>
      </c>
      <c r="AA383" s="76" t="s">
        <v>322</v>
      </c>
      <c r="AB383" s="76" t="s">
        <v>323</v>
      </c>
      <c r="AC383" s="76" t="s">
        <v>324</v>
      </c>
      <c r="AD383" s="76" t="s">
        <v>325</v>
      </c>
      <c r="AE383" s="76" t="s">
        <v>326</v>
      </c>
      <c r="AF383" s="76" t="s">
        <v>327</v>
      </c>
      <c r="AG383" s="76" t="s">
        <v>328</v>
      </c>
      <c r="AH383" s="76" t="s">
        <v>329</v>
      </c>
      <c r="AI383" s="76" t="s">
        <v>330</v>
      </c>
      <c r="AJ383" s="76" t="s">
        <v>331</v>
      </c>
      <c r="AK383" s="76" t="s">
        <v>332</v>
      </c>
      <c r="AL383" s="100" t="s">
        <v>333</v>
      </c>
      <c r="AM383" s="100" t="s">
        <v>334</v>
      </c>
      <c r="AN383" s="100" t="s">
        <v>335</v>
      </c>
      <c r="AO383" s="100" t="s">
        <v>336</v>
      </c>
    </row>
    <row r="384" spans="1:47" x14ac:dyDescent="0.2">
      <c r="A384" s="77">
        <v>1</v>
      </c>
      <c r="B384" s="78" t="s">
        <v>220</v>
      </c>
      <c r="C384" s="77" t="s">
        <v>346</v>
      </c>
      <c r="D384" s="77" t="s">
        <v>270</v>
      </c>
      <c r="E384" s="77">
        <v>96</v>
      </c>
      <c r="F384" s="77">
        <v>66</v>
      </c>
      <c r="G384" s="98">
        <v>3.03</v>
      </c>
      <c r="H384" s="77">
        <v>162</v>
      </c>
      <c r="I384" s="77">
        <v>162</v>
      </c>
      <c r="J384" s="77">
        <v>45</v>
      </c>
      <c r="K384" s="77">
        <v>62</v>
      </c>
      <c r="L384" s="98">
        <v>1470.67</v>
      </c>
      <c r="M384" s="77">
        <v>1351</v>
      </c>
      <c r="N384" s="77">
        <v>555</v>
      </c>
      <c r="O384" s="77">
        <v>495</v>
      </c>
      <c r="P384" s="77">
        <v>110</v>
      </c>
      <c r="Q384" s="77">
        <v>352</v>
      </c>
      <c r="R384" s="77">
        <v>1288</v>
      </c>
      <c r="S384" s="77">
        <v>0.24399999999999999</v>
      </c>
      <c r="T384" s="77">
        <v>1.1599999999999999</v>
      </c>
      <c r="U384" s="77">
        <v>5</v>
      </c>
      <c r="V384" s="77">
        <v>19</v>
      </c>
      <c r="W384" s="77">
        <v>51</v>
      </c>
      <c r="X384" s="77">
        <v>26</v>
      </c>
      <c r="Y384" s="77">
        <v>157</v>
      </c>
      <c r="Z384" s="77">
        <v>93</v>
      </c>
      <c r="AA384" s="77">
        <v>116</v>
      </c>
      <c r="AB384" s="77">
        <v>1528</v>
      </c>
      <c r="AC384" s="77">
        <v>1450</v>
      </c>
      <c r="AD384" s="77">
        <v>37</v>
      </c>
      <c r="AE384" s="77">
        <v>2</v>
      </c>
      <c r="AF384" s="77">
        <v>60</v>
      </c>
      <c r="AG384" s="77">
        <v>36</v>
      </c>
      <c r="AH384" s="77">
        <v>6</v>
      </c>
      <c r="AI384" s="77">
        <v>6020</v>
      </c>
      <c r="AJ384" s="77">
        <v>22822</v>
      </c>
      <c r="AK384" s="77">
        <v>0.59299999999999997</v>
      </c>
      <c r="AL384" s="77">
        <v>1.05</v>
      </c>
      <c r="AM384" s="77">
        <v>0.29399999999999998</v>
      </c>
      <c r="AN384" s="77">
        <v>0.35799999999999998</v>
      </c>
      <c r="AO384" s="77">
        <v>0.65100000000000002</v>
      </c>
    </row>
    <row r="385" spans="1:41" s="44" customFormat="1" x14ac:dyDescent="0.2">
      <c r="A385" s="77">
        <v>2</v>
      </c>
      <c r="B385" s="78" t="s">
        <v>217</v>
      </c>
      <c r="C385" s="77" t="s">
        <v>355</v>
      </c>
      <c r="D385" s="77" t="s">
        <v>270</v>
      </c>
      <c r="E385" s="77">
        <v>77</v>
      </c>
      <c r="F385" s="77">
        <v>85</v>
      </c>
      <c r="G385" s="98">
        <v>3.27</v>
      </c>
      <c r="H385" s="77">
        <v>162</v>
      </c>
      <c r="I385" s="77">
        <v>162</v>
      </c>
      <c r="J385" s="77">
        <v>41</v>
      </c>
      <c r="K385" s="77">
        <v>49</v>
      </c>
      <c r="L385" s="98">
        <v>1438.67</v>
      </c>
      <c r="M385" s="77">
        <v>1300</v>
      </c>
      <c r="N385" s="77">
        <v>577</v>
      </c>
      <c r="O385" s="77">
        <v>523</v>
      </c>
      <c r="P385" s="77">
        <v>117</v>
      </c>
      <c r="Q385" s="77">
        <v>462</v>
      </c>
      <c r="R385" s="77">
        <v>1284</v>
      </c>
      <c r="S385" s="77">
        <v>0.24099999999999999</v>
      </c>
      <c r="T385" s="77">
        <v>1.22</v>
      </c>
      <c r="U385" s="77">
        <v>4</v>
      </c>
      <c r="V385" s="77">
        <v>10</v>
      </c>
      <c r="W385" s="77">
        <v>46</v>
      </c>
      <c r="X385" s="77">
        <v>32</v>
      </c>
      <c r="Y385" s="77">
        <v>158</v>
      </c>
      <c r="Z385" s="77">
        <v>75</v>
      </c>
      <c r="AA385" s="77">
        <v>100</v>
      </c>
      <c r="AB385" s="77">
        <v>1533</v>
      </c>
      <c r="AC385" s="77">
        <v>1379</v>
      </c>
      <c r="AD385" s="77">
        <v>57</v>
      </c>
      <c r="AE385" s="77">
        <v>4</v>
      </c>
      <c r="AF385" s="77">
        <v>116</v>
      </c>
      <c r="AG385" s="77">
        <v>40</v>
      </c>
      <c r="AH385" s="77">
        <v>7</v>
      </c>
      <c r="AI385" s="77">
        <v>6006</v>
      </c>
      <c r="AJ385" s="77">
        <v>23274</v>
      </c>
      <c r="AK385" s="77">
        <v>0.47499999999999998</v>
      </c>
      <c r="AL385" s="77">
        <v>1.1100000000000001</v>
      </c>
      <c r="AM385" s="77">
        <v>0.30399999999999999</v>
      </c>
      <c r="AN385" s="77">
        <v>0.36199999999999999</v>
      </c>
      <c r="AO385" s="77">
        <v>0.66600000000000004</v>
      </c>
    </row>
    <row r="386" spans="1:41" s="44" customFormat="1" x14ac:dyDescent="0.2">
      <c r="A386" s="77">
        <v>3</v>
      </c>
      <c r="B386" s="78" t="s">
        <v>218</v>
      </c>
      <c r="C386" s="77" t="s">
        <v>349</v>
      </c>
      <c r="D386" s="77" t="s">
        <v>270</v>
      </c>
      <c r="E386" s="77">
        <v>79</v>
      </c>
      <c r="F386" s="77">
        <v>83</v>
      </c>
      <c r="G386" s="98">
        <v>3.38</v>
      </c>
      <c r="H386" s="77">
        <v>162</v>
      </c>
      <c r="I386" s="77">
        <v>162</v>
      </c>
      <c r="J386" s="77">
        <v>54</v>
      </c>
      <c r="K386" s="77">
        <v>67</v>
      </c>
      <c r="L386" s="98">
        <v>1455</v>
      </c>
      <c r="M386" s="77">
        <v>1369</v>
      </c>
      <c r="N386" s="77">
        <v>597</v>
      </c>
      <c r="O386" s="77">
        <v>547</v>
      </c>
      <c r="P386" s="77">
        <v>121</v>
      </c>
      <c r="Q386" s="77">
        <v>472</v>
      </c>
      <c r="R386" s="77">
        <v>1301</v>
      </c>
      <c r="S386" s="77">
        <v>0.251</v>
      </c>
      <c r="T386" s="77">
        <v>1.27</v>
      </c>
      <c r="U386" s="77">
        <v>5</v>
      </c>
      <c r="V386" s="77">
        <v>13</v>
      </c>
      <c r="W386" s="77">
        <v>37</v>
      </c>
      <c r="X386" s="77">
        <v>36</v>
      </c>
      <c r="Y386" s="77">
        <v>157</v>
      </c>
      <c r="Z386" s="77">
        <v>81</v>
      </c>
      <c r="AA386" s="77">
        <v>128</v>
      </c>
      <c r="AB386" s="77">
        <v>1414</v>
      </c>
      <c r="AC386" s="77">
        <v>1493</v>
      </c>
      <c r="AD386" s="77">
        <v>75</v>
      </c>
      <c r="AE386" s="77">
        <v>1</v>
      </c>
      <c r="AF386" s="77">
        <v>100</v>
      </c>
      <c r="AG386" s="77">
        <v>29</v>
      </c>
      <c r="AH386" s="77">
        <v>17</v>
      </c>
      <c r="AI386" s="77">
        <v>6087</v>
      </c>
      <c r="AJ386" s="77">
        <v>23335</v>
      </c>
      <c r="AK386" s="77">
        <v>0.48799999999999999</v>
      </c>
      <c r="AL386" s="77">
        <v>0.95</v>
      </c>
      <c r="AM386" s="77">
        <v>0.312</v>
      </c>
      <c r="AN386" s="77">
        <v>0.37</v>
      </c>
      <c r="AO386" s="77">
        <v>0.68200000000000005</v>
      </c>
    </row>
    <row r="387" spans="1:41" s="44" customFormat="1" x14ac:dyDescent="0.2">
      <c r="A387" s="77">
        <v>4</v>
      </c>
      <c r="B387" s="78" t="s">
        <v>219</v>
      </c>
      <c r="C387" s="77" t="s">
        <v>347</v>
      </c>
      <c r="D387" s="77" t="s">
        <v>270</v>
      </c>
      <c r="E387" s="77">
        <v>94</v>
      </c>
      <c r="F387" s="77">
        <v>68</v>
      </c>
      <c r="G387" s="98">
        <v>3.4</v>
      </c>
      <c r="H387" s="77">
        <v>162</v>
      </c>
      <c r="I387" s="77">
        <v>162</v>
      </c>
      <c r="J387" s="77">
        <v>47</v>
      </c>
      <c r="K387" s="77">
        <v>61</v>
      </c>
      <c r="L387" s="98">
        <v>1464.67</v>
      </c>
      <c r="M387" s="77">
        <v>1338</v>
      </c>
      <c r="N387" s="77">
        <v>617</v>
      </c>
      <c r="O387" s="77">
        <v>554</v>
      </c>
      <c r="P387" s="77">
        <v>142</v>
      </c>
      <c r="Q387" s="77">
        <v>429</v>
      </c>
      <c r="R387" s="77">
        <v>1373</v>
      </c>
      <c r="S387" s="77">
        <v>0.24199999999999999</v>
      </c>
      <c r="T387" s="77">
        <v>1.21</v>
      </c>
      <c r="U387" s="77">
        <v>7</v>
      </c>
      <c r="V387" s="77">
        <v>16</v>
      </c>
      <c r="W387" s="77">
        <v>41</v>
      </c>
      <c r="X387" s="77">
        <v>35</v>
      </c>
      <c r="Y387" s="77">
        <v>155</v>
      </c>
      <c r="Z387" s="77">
        <v>89</v>
      </c>
      <c r="AA387" s="77">
        <v>124</v>
      </c>
      <c r="AB387" s="77">
        <v>1624</v>
      </c>
      <c r="AC387" s="77">
        <v>1267</v>
      </c>
      <c r="AD387" s="77">
        <v>64</v>
      </c>
      <c r="AE387" s="77">
        <v>4</v>
      </c>
      <c r="AF387" s="77">
        <v>86</v>
      </c>
      <c r="AG387" s="77">
        <v>38</v>
      </c>
      <c r="AH387" s="77">
        <v>11</v>
      </c>
      <c r="AI387" s="77">
        <v>6075</v>
      </c>
      <c r="AJ387" s="77">
        <v>23549</v>
      </c>
      <c r="AK387" s="77">
        <v>0.57999999999999996</v>
      </c>
      <c r="AL387" s="77">
        <v>1.28</v>
      </c>
      <c r="AM387" s="77">
        <v>0.3</v>
      </c>
      <c r="AN387" s="77">
        <v>0.376</v>
      </c>
      <c r="AO387" s="77">
        <v>0.67600000000000005</v>
      </c>
    </row>
    <row r="388" spans="1:41" s="44" customFormat="1" x14ac:dyDescent="0.2">
      <c r="A388" s="77">
        <v>5</v>
      </c>
      <c r="B388" s="78" t="s">
        <v>224</v>
      </c>
      <c r="C388" s="77" t="s">
        <v>353</v>
      </c>
      <c r="D388" s="77" t="s">
        <v>270</v>
      </c>
      <c r="E388" s="77">
        <v>88</v>
      </c>
      <c r="F388" s="77">
        <v>74</v>
      </c>
      <c r="G388" s="98">
        <v>3.47</v>
      </c>
      <c r="H388" s="77">
        <v>162</v>
      </c>
      <c r="I388" s="77">
        <v>162</v>
      </c>
      <c r="J388" s="77">
        <v>48</v>
      </c>
      <c r="K388" s="77">
        <v>72</v>
      </c>
      <c r="L388" s="98">
        <v>1456.33</v>
      </c>
      <c r="M388" s="77">
        <v>1341</v>
      </c>
      <c r="N388" s="77">
        <v>631</v>
      </c>
      <c r="O388" s="77">
        <v>562</v>
      </c>
      <c r="P388" s="77">
        <v>128</v>
      </c>
      <c r="Q388" s="77">
        <v>499</v>
      </c>
      <c r="R388" s="77">
        <v>1228</v>
      </c>
      <c r="S388" s="77">
        <v>0.247</v>
      </c>
      <c r="T388" s="77">
        <v>1.26</v>
      </c>
      <c r="U388" s="77">
        <v>2</v>
      </c>
      <c r="V388" s="77">
        <v>7</v>
      </c>
      <c r="W388" s="77">
        <v>88</v>
      </c>
      <c r="X388" s="77">
        <v>43</v>
      </c>
      <c r="Y388" s="77">
        <v>160</v>
      </c>
      <c r="Z388" s="77">
        <v>91</v>
      </c>
      <c r="AA388" s="77">
        <v>131</v>
      </c>
      <c r="AB388" s="77">
        <v>1766</v>
      </c>
      <c r="AC388" s="77">
        <v>1210</v>
      </c>
      <c r="AD388" s="77">
        <v>71</v>
      </c>
      <c r="AE388" s="77">
        <v>3</v>
      </c>
      <c r="AF388" s="77">
        <v>107</v>
      </c>
      <c r="AG388" s="77">
        <v>49</v>
      </c>
      <c r="AH388" s="77">
        <v>16</v>
      </c>
      <c r="AI388" s="77">
        <v>6130</v>
      </c>
      <c r="AJ388" s="77">
        <v>22857</v>
      </c>
      <c r="AK388" s="77">
        <v>0.54300000000000004</v>
      </c>
      <c r="AL388" s="77">
        <v>1.46</v>
      </c>
      <c r="AM388" s="77">
        <v>0.318</v>
      </c>
      <c r="AN388" s="77">
        <v>0.371</v>
      </c>
      <c r="AO388" s="77">
        <v>0.68899999999999995</v>
      </c>
    </row>
    <row r="389" spans="1:41" s="44" customFormat="1" x14ac:dyDescent="0.2">
      <c r="A389" s="77">
        <v>6</v>
      </c>
      <c r="B389" s="78" t="s">
        <v>226</v>
      </c>
      <c r="C389" s="77" t="s">
        <v>356</v>
      </c>
      <c r="D389" s="77" t="s">
        <v>270</v>
      </c>
      <c r="E389" s="77">
        <v>79</v>
      </c>
      <c r="F389" s="77">
        <v>83</v>
      </c>
      <c r="G389" s="98">
        <v>3.49</v>
      </c>
      <c r="H389" s="77">
        <v>162</v>
      </c>
      <c r="I389" s="77">
        <v>162</v>
      </c>
      <c r="J389" s="77">
        <v>42</v>
      </c>
      <c r="K389" s="77">
        <v>64</v>
      </c>
      <c r="L389" s="98">
        <v>1463.67</v>
      </c>
      <c r="M389" s="77">
        <v>1370</v>
      </c>
      <c r="N389" s="77">
        <v>618</v>
      </c>
      <c r="O389" s="77">
        <v>568</v>
      </c>
      <c r="P389" s="77">
        <v>141</v>
      </c>
      <c r="Q389" s="77">
        <v>509</v>
      </c>
      <c r="R389" s="77">
        <v>1303</v>
      </c>
      <c r="S389" s="77">
        <v>0.248</v>
      </c>
      <c r="T389" s="77">
        <v>1.28</v>
      </c>
      <c r="U389" s="77">
        <v>1</v>
      </c>
      <c r="V389" s="77">
        <v>11</v>
      </c>
      <c r="W389" s="77">
        <v>50</v>
      </c>
      <c r="X389" s="77">
        <v>38</v>
      </c>
      <c r="Y389" s="77">
        <v>161</v>
      </c>
      <c r="Z389" s="77">
        <v>74</v>
      </c>
      <c r="AA389" s="77">
        <v>139</v>
      </c>
      <c r="AB389" s="77">
        <v>1536</v>
      </c>
      <c r="AC389" s="77">
        <v>1404</v>
      </c>
      <c r="AD389" s="77">
        <v>56</v>
      </c>
      <c r="AE389" s="77">
        <v>1</v>
      </c>
      <c r="AF389" s="77">
        <v>85</v>
      </c>
      <c r="AG389" s="77">
        <v>25</v>
      </c>
      <c r="AH389" s="77">
        <v>5</v>
      </c>
      <c r="AI389" s="77">
        <v>6170</v>
      </c>
      <c r="AJ389" s="77">
        <v>23680</v>
      </c>
      <c r="AK389" s="77">
        <v>0.48799999999999999</v>
      </c>
      <c r="AL389" s="77">
        <v>1.0900000000000001</v>
      </c>
      <c r="AM389" s="77">
        <v>0.315</v>
      </c>
      <c r="AN389" s="77">
        <v>0.38200000000000001</v>
      </c>
      <c r="AO389" s="77">
        <v>0.69799999999999995</v>
      </c>
    </row>
    <row r="390" spans="1:41" s="44" customFormat="1" x14ac:dyDescent="0.2">
      <c r="A390" s="77">
        <v>7</v>
      </c>
      <c r="B390" s="78" t="s">
        <v>216</v>
      </c>
      <c r="C390" s="77" t="s">
        <v>350</v>
      </c>
      <c r="D390" s="77" t="s">
        <v>270</v>
      </c>
      <c r="E390" s="77">
        <v>88</v>
      </c>
      <c r="F390" s="77">
        <v>74</v>
      </c>
      <c r="G390" s="98">
        <v>3.5</v>
      </c>
      <c r="H390" s="77">
        <v>162</v>
      </c>
      <c r="I390" s="77">
        <v>162</v>
      </c>
      <c r="J390" s="77">
        <v>46</v>
      </c>
      <c r="K390" s="77">
        <v>64</v>
      </c>
      <c r="L390" s="98">
        <v>1449</v>
      </c>
      <c r="M390" s="77">
        <v>1305</v>
      </c>
      <c r="N390" s="77">
        <v>614</v>
      </c>
      <c r="O390" s="77">
        <v>564</v>
      </c>
      <c r="P390" s="77">
        <v>133</v>
      </c>
      <c r="Q390" s="77">
        <v>389</v>
      </c>
      <c r="R390" s="77">
        <v>1211</v>
      </c>
      <c r="S390" s="77">
        <v>0.24099999999999999</v>
      </c>
      <c r="T390" s="77">
        <v>1.17</v>
      </c>
      <c r="U390" s="77">
        <v>8</v>
      </c>
      <c r="V390" s="77">
        <v>12</v>
      </c>
      <c r="W390" s="77">
        <v>57</v>
      </c>
      <c r="X390" s="77">
        <v>35</v>
      </c>
      <c r="Y390" s="77">
        <v>154</v>
      </c>
      <c r="Z390" s="77">
        <v>81</v>
      </c>
      <c r="AA390" s="77">
        <v>132</v>
      </c>
      <c r="AB390" s="77">
        <v>1599</v>
      </c>
      <c r="AC390" s="77">
        <v>1386</v>
      </c>
      <c r="AD390" s="77">
        <v>49</v>
      </c>
      <c r="AE390" s="77">
        <v>6</v>
      </c>
      <c r="AF390" s="77">
        <v>107</v>
      </c>
      <c r="AG390" s="77">
        <v>47</v>
      </c>
      <c r="AH390" s="77">
        <v>12</v>
      </c>
      <c r="AI390" s="77">
        <v>5947</v>
      </c>
      <c r="AJ390" s="77">
        <v>22447</v>
      </c>
      <c r="AK390" s="77">
        <v>0.54300000000000004</v>
      </c>
      <c r="AL390" s="77">
        <v>1.1499999999999999</v>
      </c>
      <c r="AM390" s="77">
        <v>0.29699999999999999</v>
      </c>
      <c r="AN390" s="77">
        <v>0.38200000000000001</v>
      </c>
      <c r="AO390" s="77">
        <v>0.67900000000000005</v>
      </c>
    </row>
    <row r="391" spans="1:41" s="44" customFormat="1" x14ac:dyDescent="0.2">
      <c r="A391" s="77">
        <v>8</v>
      </c>
      <c r="B391" s="78" t="s">
        <v>222</v>
      </c>
      <c r="C391" s="77" t="s">
        <v>351</v>
      </c>
      <c r="D391" s="77" t="s">
        <v>270</v>
      </c>
      <c r="E391" s="77">
        <v>90</v>
      </c>
      <c r="F391" s="77">
        <v>72</v>
      </c>
      <c r="G391" s="98">
        <v>3.5</v>
      </c>
      <c r="H391" s="77">
        <v>162</v>
      </c>
      <c r="I391" s="77">
        <v>162</v>
      </c>
      <c r="J391" s="77">
        <v>55</v>
      </c>
      <c r="K391" s="77">
        <v>71</v>
      </c>
      <c r="L391" s="98">
        <v>1448.67</v>
      </c>
      <c r="M391" s="77">
        <v>1321</v>
      </c>
      <c r="N391" s="77">
        <v>603</v>
      </c>
      <c r="O391" s="77">
        <v>564</v>
      </c>
      <c r="P391" s="77">
        <v>123</v>
      </c>
      <c r="Q391" s="77">
        <v>470</v>
      </c>
      <c r="R391" s="77">
        <v>1221</v>
      </c>
      <c r="S391" s="77">
        <v>0.24199999999999999</v>
      </c>
      <c r="T391" s="77">
        <v>1.24</v>
      </c>
      <c r="U391" s="77">
        <v>8</v>
      </c>
      <c r="V391" s="77">
        <v>23</v>
      </c>
      <c r="W391" s="77">
        <v>61</v>
      </c>
      <c r="X391" s="77">
        <v>35</v>
      </c>
      <c r="Y391" s="77">
        <v>154</v>
      </c>
      <c r="Z391" s="77">
        <v>95</v>
      </c>
      <c r="AA391" s="77">
        <v>130</v>
      </c>
      <c r="AB391" s="77">
        <v>1559</v>
      </c>
      <c r="AC391" s="77">
        <v>1437</v>
      </c>
      <c r="AD391" s="77">
        <v>44</v>
      </c>
      <c r="AE391" s="77">
        <v>5</v>
      </c>
      <c r="AF391" s="77">
        <v>54</v>
      </c>
      <c r="AG391" s="77">
        <v>29</v>
      </c>
      <c r="AH391" s="77">
        <v>5</v>
      </c>
      <c r="AI391" s="77">
        <v>6069</v>
      </c>
      <c r="AJ391" s="77">
        <v>22850</v>
      </c>
      <c r="AK391" s="77">
        <v>0.55600000000000005</v>
      </c>
      <c r="AL391" s="77">
        <v>1.08</v>
      </c>
      <c r="AM391" s="77">
        <v>0.308</v>
      </c>
      <c r="AN391" s="77">
        <v>0.36599999999999999</v>
      </c>
      <c r="AO391" s="77">
        <v>0.67400000000000004</v>
      </c>
    </row>
    <row r="392" spans="1:41" s="44" customFormat="1" x14ac:dyDescent="0.2">
      <c r="A392" s="77">
        <v>9</v>
      </c>
      <c r="B392" s="78" t="s">
        <v>225</v>
      </c>
      <c r="C392" s="77" t="s">
        <v>348</v>
      </c>
      <c r="D392" s="77" t="s">
        <v>270</v>
      </c>
      <c r="E392" s="77">
        <v>76</v>
      </c>
      <c r="F392" s="77">
        <v>86</v>
      </c>
      <c r="G392" s="98">
        <v>3.59</v>
      </c>
      <c r="H392" s="77">
        <v>162</v>
      </c>
      <c r="I392" s="77">
        <v>162</v>
      </c>
      <c r="J392" s="77">
        <v>44</v>
      </c>
      <c r="K392" s="77">
        <v>63</v>
      </c>
      <c r="L392" s="98">
        <v>1446</v>
      </c>
      <c r="M392" s="77">
        <v>1282</v>
      </c>
      <c r="N392" s="77">
        <v>612</v>
      </c>
      <c r="O392" s="77">
        <v>576</v>
      </c>
      <c r="P392" s="77">
        <v>163</v>
      </c>
      <c r="Q392" s="77">
        <v>507</v>
      </c>
      <c r="R392" s="77">
        <v>1290</v>
      </c>
      <c r="S392" s="77">
        <v>0.23699999999999999</v>
      </c>
      <c r="T392" s="77">
        <v>1.24</v>
      </c>
      <c r="U392" s="77">
        <v>5</v>
      </c>
      <c r="V392" s="77">
        <v>13</v>
      </c>
      <c r="W392" s="77">
        <v>69</v>
      </c>
      <c r="X392" s="77">
        <v>33</v>
      </c>
      <c r="Y392" s="77">
        <v>157</v>
      </c>
      <c r="Z392" s="77">
        <v>69</v>
      </c>
      <c r="AA392" s="77">
        <v>99</v>
      </c>
      <c r="AB392" s="77">
        <v>1511</v>
      </c>
      <c r="AC392" s="77">
        <v>1408</v>
      </c>
      <c r="AD392" s="77">
        <v>45</v>
      </c>
      <c r="AE392" s="77">
        <v>5</v>
      </c>
      <c r="AF392" s="77">
        <v>71</v>
      </c>
      <c r="AG392" s="77">
        <v>38</v>
      </c>
      <c r="AH392" s="77">
        <v>10</v>
      </c>
      <c r="AI392" s="77">
        <v>6067</v>
      </c>
      <c r="AJ392" s="77">
        <v>23098</v>
      </c>
      <c r="AK392" s="77">
        <v>0.46899999999999997</v>
      </c>
      <c r="AL392" s="77">
        <v>1.07</v>
      </c>
      <c r="AM392" s="77">
        <v>0.309</v>
      </c>
      <c r="AN392" s="77">
        <v>0.38300000000000001</v>
      </c>
      <c r="AO392" s="77">
        <v>0.69099999999999995</v>
      </c>
    </row>
    <row r="393" spans="1:41" s="44" customFormat="1" x14ac:dyDescent="0.2">
      <c r="A393" s="77">
        <v>10</v>
      </c>
      <c r="B393" s="78" t="s">
        <v>221</v>
      </c>
      <c r="C393" s="77" t="s">
        <v>359</v>
      </c>
      <c r="D393" s="77" t="s">
        <v>270</v>
      </c>
      <c r="E393" s="77">
        <v>82</v>
      </c>
      <c r="F393" s="77">
        <v>80</v>
      </c>
      <c r="G393" s="98">
        <v>3.67</v>
      </c>
      <c r="H393" s="77">
        <v>162</v>
      </c>
      <c r="I393" s="77">
        <v>162</v>
      </c>
      <c r="J393" s="77">
        <v>45</v>
      </c>
      <c r="K393" s="77">
        <v>65</v>
      </c>
      <c r="L393" s="98">
        <v>1457.67</v>
      </c>
      <c r="M393" s="77">
        <v>1386</v>
      </c>
      <c r="N393" s="77">
        <v>657</v>
      </c>
      <c r="O393" s="77">
        <v>594</v>
      </c>
      <c r="P393" s="77">
        <v>167</v>
      </c>
      <c r="Q393" s="77">
        <v>431</v>
      </c>
      <c r="R393" s="77">
        <v>1246</v>
      </c>
      <c r="S393" s="77">
        <v>0.25</v>
      </c>
      <c r="T393" s="77">
        <v>1.25</v>
      </c>
      <c r="U393" s="77">
        <v>3</v>
      </c>
      <c r="V393" s="77">
        <v>9</v>
      </c>
      <c r="W393" s="77">
        <v>42</v>
      </c>
      <c r="X393" s="77">
        <v>20</v>
      </c>
      <c r="Y393" s="77">
        <v>159</v>
      </c>
      <c r="Z393" s="77">
        <v>76</v>
      </c>
      <c r="AA393" s="77">
        <v>110</v>
      </c>
      <c r="AB393" s="77">
        <v>1589</v>
      </c>
      <c r="AC393" s="77">
        <v>1410</v>
      </c>
      <c r="AD393" s="77">
        <v>44</v>
      </c>
      <c r="AE393" s="77">
        <v>2</v>
      </c>
      <c r="AF393" s="77">
        <v>96</v>
      </c>
      <c r="AG393" s="77">
        <v>35</v>
      </c>
      <c r="AH393" s="77">
        <v>8</v>
      </c>
      <c r="AI393" s="77">
        <v>6106</v>
      </c>
      <c r="AJ393" s="77">
        <v>23510</v>
      </c>
      <c r="AK393" s="77">
        <v>0.50600000000000001</v>
      </c>
      <c r="AL393" s="77">
        <v>1.1299999999999999</v>
      </c>
      <c r="AM393" s="77">
        <v>0.307</v>
      </c>
      <c r="AN393" s="77">
        <v>0.39300000000000002</v>
      </c>
      <c r="AO393" s="77">
        <v>0.7</v>
      </c>
    </row>
    <row r="394" spans="1:41" s="44" customFormat="1" x14ac:dyDescent="0.2">
      <c r="A394" s="77">
        <v>11</v>
      </c>
      <c r="B394" s="78" t="s">
        <v>357</v>
      </c>
      <c r="C394" s="77" t="s">
        <v>358</v>
      </c>
      <c r="D394" s="77" t="s">
        <v>270</v>
      </c>
      <c r="E394" s="77">
        <v>77</v>
      </c>
      <c r="F394" s="77">
        <v>85</v>
      </c>
      <c r="G394" s="98">
        <v>3.78</v>
      </c>
      <c r="H394" s="77">
        <v>162</v>
      </c>
      <c r="I394" s="77">
        <v>162</v>
      </c>
      <c r="J394" s="77">
        <v>42</v>
      </c>
      <c r="K394" s="77">
        <v>64</v>
      </c>
      <c r="L394" s="98">
        <v>1457.67</v>
      </c>
      <c r="M394" s="77">
        <v>1481</v>
      </c>
      <c r="N394" s="77">
        <v>674</v>
      </c>
      <c r="O394" s="77">
        <v>613</v>
      </c>
      <c r="P394" s="77">
        <v>114</v>
      </c>
      <c r="Q394" s="77">
        <v>458</v>
      </c>
      <c r="R394" s="77">
        <v>1190</v>
      </c>
      <c r="S394" s="77">
        <v>0.26400000000000001</v>
      </c>
      <c r="T394" s="77">
        <v>1.33</v>
      </c>
      <c r="U394" s="77">
        <v>3</v>
      </c>
      <c r="V394" s="77">
        <v>16</v>
      </c>
      <c r="W394" s="77">
        <v>49</v>
      </c>
      <c r="X394" s="77">
        <v>35</v>
      </c>
      <c r="Y394" s="77">
        <v>159</v>
      </c>
      <c r="Z394" s="77">
        <v>70</v>
      </c>
      <c r="AA394" s="77">
        <v>130</v>
      </c>
      <c r="AB394" s="77">
        <v>1627</v>
      </c>
      <c r="AC394" s="77">
        <v>1412</v>
      </c>
      <c r="AD394" s="77">
        <v>56</v>
      </c>
      <c r="AE394" s="77">
        <v>4</v>
      </c>
      <c r="AF394" s="77">
        <v>109</v>
      </c>
      <c r="AG394" s="77">
        <v>34</v>
      </c>
      <c r="AH394" s="77">
        <v>5</v>
      </c>
      <c r="AI394" s="77">
        <v>6217</v>
      </c>
      <c r="AJ394" s="77">
        <v>23264</v>
      </c>
      <c r="AK394" s="77">
        <v>0.47499999999999998</v>
      </c>
      <c r="AL394" s="77">
        <v>1.1499999999999999</v>
      </c>
      <c r="AM394" s="77">
        <v>0.32300000000000001</v>
      </c>
      <c r="AN394" s="77">
        <v>0.39</v>
      </c>
      <c r="AO394" s="77">
        <v>0.71299999999999997</v>
      </c>
    </row>
    <row r="395" spans="1:41" s="44" customFormat="1" x14ac:dyDescent="0.2">
      <c r="A395" s="77">
        <v>12</v>
      </c>
      <c r="B395" s="78" t="s">
        <v>215</v>
      </c>
      <c r="C395" s="77" t="s">
        <v>352</v>
      </c>
      <c r="D395" s="77" t="s">
        <v>270</v>
      </c>
      <c r="E395" s="77">
        <v>73</v>
      </c>
      <c r="F395" s="77">
        <v>89</v>
      </c>
      <c r="G395" s="98">
        <v>3.79</v>
      </c>
      <c r="H395" s="77">
        <v>162</v>
      </c>
      <c r="I395" s="77">
        <v>162</v>
      </c>
      <c r="J395" s="77">
        <v>40</v>
      </c>
      <c r="K395" s="77">
        <v>56</v>
      </c>
      <c r="L395" s="98">
        <v>1468.33</v>
      </c>
      <c r="M395" s="77">
        <v>1396</v>
      </c>
      <c r="N395" s="77">
        <v>687</v>
      </c>
      <c r="O395" s="77">
        <v>619</v>
      </c>
      <c r="P395" s="77">
        <v>134</v>
      </c>
      <c r="Q395" s="77">
        <v>521</v>
      </c>
      <c r="R395" s="77">
        <v>1255</v>
      </c>
      <c r="S395" s="77">
        <v>0.252</v>
      </c>
      <c r="T395" s="77">
        <v>1.31</v>
      </c>
      <c r="U395" s="77">
        <v>2</v>
      </c>
      <c r="V395" s="77">
        <v>12</v>
      </c>
      <c r="W395" s="77">
        <v>69</v>
      </c>
      <c r="X395" s="77">
        <v>43</v>
      </c>
      <c r="Y395" s="77">
        <v>160</v>
      </c>
      <c r="Z395" s="77">
        <v>58</v>
      </c>
      <c r="AA395" s="77">
        <v>110</v>
      </c>
      <c r="AB395" s="77">
        <v>1637</v>
      </c>
      <c r="AC395" s="77">
        <v>1383</v>
      </c>
      <c r="AD395" s="77">
        <v>49</v>
      </c>
      <c r="AE395" s="77">
        <v>1</v>
      </c>
      <c r="AF395" s="77">
        <v>115</v>
      </c>
      <c r="AG395" s="77">
        <v>46</v>
      </c>
      <c r="AH395" s="77">
        <v>13</v>
      </c>
      <c r="AI395" s="77">
        <v>6261</v>
      </c>
      <c r="AJ395" s="77">
        <v>23682</v>
      </c>
      <c r="AK395" s="77">
        <v>0.45100000000000001</v>
      </c>
      <c r="AL395" s="77">
        <v>1.18</v>
      </c>
      <c r="AM395" s="77">
        <v>0.32100000000000001</v>
      </c>
      <c r="AN395" s="77">
        <v>0.38700000000000001</v>
      </c>
      <c r="AO395" s="77">
        <v>0.70799999999999996</v>
      </c>
    </row>
    <row r="396" spans="1:41" s="44" customFormat="1" x14ac:dyDescent="0.2">
      <c r="A396" s="77">
        <v>13</v>
      </c>
      <c r="B396" s="78" t="s">
        <v>227</v>
      </c>
      <c r="C396" s="77" t="s">
        <v>360</v>
      </c>
      <c r="D396" s="77" t="s">
        <v>270</v>
      </c>
      <c r="E396" s="77">
        <v>73</v>
      </c>
      <c r="F396" s="77">
        <v>89</v>
      </c>
      <c r="G396" s="98">
        <v>3.91</v>
      </c>
      <c r="H396" s="77">
        <v>162</v>
      </c>
      <c r="I396" s="77">
        <v>162</v>
      </c>
      <c r="J396" s="77">
        <v>37</v>
      </c>
      <c r="K396" s="77">
        <v>57</v>
      </c>
      <c r="L396" s="98">
        <v>1463.33</v>
      </c>
      <c r="M396" s="77">
        <v>1398</v>
      </c>
      <c r="N396" s="77">
        <v>707</v>
      </c>
      <c r="O396" s="77">
        <v>636</v>
      </c>
      <c r="P396" s="77">
        <v>115</v>
      </c>
      <c r="Q396" s="77">
        <v>504</v>
      </c>
      <c r="R396" s="77">
        <v>1311</v>
      </c>
      <c r="S396" s="77">
        <v>0.252</v>
      </c>
      <c r="T396" s="77">
        <v>1.3</v>
      </c>
      <c r="U396" s="77">
        <v>1</v>
      </c>
      <c r="V396" s="77">
        <v>11</v>
      </c>
      <c r="W396" s="77">
        <v>55</v>
      </c>
      <c r="X396" s="77">
        <v>37</v>
      </c>
      <c r="Y396" s="77">
        <v>161</v>
      </c>
      <c r="Z396" s="77">
        <v>81</v>
      </c>
      <c r="AA396" s="77">
        <v>114</v>
      </c>
      <c r="AB396" s="77">
        <v>1523</v>
      </c>
      <c r="AC396" s="77">
        <v>1416</v>
      </c>
      <c r="AD396" s="77">
        <v>64</v>
      </c>
      <c r="AE396" s="77">
        <v>3</v>
      </c>
      <c r="AF396" s="77">
        <v>114</v>
      </c>
      <c r="AG396" s="77">
        <v>38</v>
      </c>
      <c r="AH396" s="77">
        <v>11</v>
      </c>
      <c r="AI396" s="77">
        <v>6208</v>
      </c>
      <c r="AJ396" s="77">
        <v>24028</v>
      </c>
      <c r="AK396" s="77">
        <v>0.45100000000000001</v>
      </c>
      <c r="AL396" s="77">
        <v>1.08</v>
      </c>
      <c r="AM396" s="77">
        <v>0.318</v>
      </c>
      <c r="AN396" s="77">
        <v>0.376</v>
      </c>
      <c r="AO396" s="77">
        <v>0.69399999999999995</v>
      </c>
    </row>
    <row r="397" spans="1:41" s="44" customFormat="1" x14ac:dyDescent="0.2">
      <c r="A397" s="77">
        <v>14</v>
      </c>
      <c r="B397" s="78" t="s">
        <v>223</v>
      </c>
      <c r="C397" s="77" t="s">
        <v>354</v>
      </c>
      <c r="D397" s="77" t="s">
        <v>270</v>
      </c>
      <c r="E397" s="77">
        <v>64</v>
      </c>
      <c r="F397" s="77">
        <v>98</v>
      </c>
      <c r="G397" s="98">
        <v>4.26</v>
      </c>
      <c r="H397" s="77">
        <v>162</v>
      </c>
      <c r="I397" s="77">
        <v>162</v>
      </c>
      <c r="J397" s="77">
        <v>35</v>
      </c>
      <c r="K397" s="77">
        <v>56</v>
      </c>
      <c r="L397" s="98">
        <v>1444.33</v>
      </c>
      <c r="M397" s="77">
        <v>1467</v>
      </c>
      <c r="N397" s="77">
        <v>742</v>
      </c>
      <c r="O397" s="77">
        <v>683</v>
      </c>
      <c r="P397" s="77">
        <v>154</v>
      </c>
      <c r="Q397" s="77">
        <v>469</v>
      </c>
      <c r="R397" s="77">
        <v>1278</v>
      </c>
      <c r="S397" s="77">
        <v>0.26500000000000001</v>
      </c>
      <c r="T397" s="77">
        <v>1.34</v>
      </c>
      <c r="U397" s="77">
        <v>2</v>
      </c>
      <c r="V397" s="77">
        <v>4</v>
      </c>
      <c r="W397" s="77">
        <v>51</v>
      </c>
      <c r="X397" s="77">
        <v>43</v>
      </c>
      <c r="Y397" s="77">
        <v>160</v>
      </c>
      <c r="Z397" s="77">
        <v>75</v>
      </c>
      <c r="AA397" s="77">
        <v>121</v>
      </c>
      <c r="AB397" s="77">
        <v>1558</v>
      </c>
      <c r="AC397" s="77">
        <v>1338</v>
      </c>
      <c r="AD397" s="77">
        <v>50</v>
      </c>
      <c r="AE397" s="77">
        <v>5</v>
      </c>
      <c r="AF397" s="77">
        <v>75</v>
      </c>
      <c r="AG397" s="77">
        <v>34</v>
      </c>
      <c r="AH397" s="77">
        <v>8</v>
      </c>
      <c r="AI397" s="77">
        <v>6162</v>
      </c>
      <c r="AJ397" s="77">
        <v>23300</v>
      </c>
      <c r="AK397" s="77">
        <v>0.39500000000000002</v>
      </c>
      <c r="AL397" s="77">
        <v>1.1599999999999999</v>
      </c>
      <c r="AM397" s="77">
        <v>0.32600000000000001</v>
      </c>
      <c r="AN397" s="77">
        <v>0.41399999999999998</v>
      </c>
      <c r="AO397" s="77">
        <v>0.74</v>
      </c>
    </row>
    <row r="398" spans="1:41" s="44" customFormat="1" x14ac:dyDescent="0.2">
      <c r="A398" s="77">
        <v>15</v>
      </c>
      <c r="B398" s="78" t="s">
        <v>228</v>
      </c>
      <c r="C398" s="77" t="s">
        <v>362</v>
      </c>
      <c r="D398" s="77" t="s">
        <v>270</v>
      </c>
      <c r="E398" s="77">
        <v>66</v>
      </c>
      <c r="F398" s="77">
        <v>96</v>
      </c>
      <c r="G398" s="98">
        <v>4.84</v>
      </c>
      <c r="H398" s="77">
        <v>162</v>
      </c>
      <c r="I398" s="77">
        <v>162</v>
      </c>
      <c r="J398" s="77">
        <v>24</v>
      </c>
      <c r="K398" s="77">
        <v>49</v>
      </c>
      <c r="L398" s="98">
        <v>1431</v>
      </c>
      <c r="M398" s="77">
        <v>1528</v>
      </c>
      <c r="N398" s="77">
        <v>818</v>
      </c>
      <c r="O398" s="77">
        <v>770</v>
      </c>
      <c r="P398" s="77">
        <v>173</v>
      </c>
      <c r="Q398" s="77">
        <v>531</v>
      </c>
      <c r="R398" s="77">
        <v>1074</v>
      </c>
      <c r="S398" s="77">
        <v>0.27600000000000002</v>
      </c>
      <c r="T398" s="77">
        <v>1.44</v>
      </c>
      <c r="U398" s="77">
        <v>1</v>
      </c>
      <c r="V398" s="77">
        <v>4</v>
      </c>
      <c r="W398" s="77">
        <v>54</v>
      </c>
      <c r="X398" s="77">
        <v>32</v>
      </c>
      <c r="Y398" s="77">
        <v>161</v>
      </c>
      <c r="Z398" s="77">
        <v>74</v>
      </c>
      <c r="AA398" s="77">
        <v>143</v>
      </c>
      <c r="AB398" s="77">
        <v>1712</v>
      </c>
      <c r="AC398" s="77">
        <v>1349</v>
      </c>
      <c r="AD398" s="77">
        <v>72</v>
      </c>
      <c r="AE398" s="77">
        <v>8</v>
      </c>
      <c r="AF398" s="77">
        <v>85</v>
      </c>
      <c r="AG398" s="77">
        <v>16</v>
      </c>
      <c r="AH398" s="77">
        <v>5</v>
      </c>
      <c r="AI398" s="77">
        <v>6248</v>
      </c>
      <c r="AJ398" s="77">
        <v>23625</v>
      </c>
      <c r="AK398" s="77">
        <v>0.40699999999999997</v>
      </c>
      <c r="AL398" s="77">
        <v>1.27</v>
      </c>
      <c r="AM398" s="77">
        <v>0.34200000000000003</v>
      </c>
      <c r="AN398" s="77">
        <v>0.443</v>
      </c>
      <c r="AO398" s="77">
        <v>0.78400000000000003</v>
      </c>
    </row>
    <row r="399" spans="1:41" s="44" customFormat="1" x14ac:dyDescent="0.2">
      <c r="A399" s="77"/>
      <c r="B399" s="96"/>
      <c r="C399" s="77"/>
      <c r="D399" s="77"/>
      <c r="E399" s="77"/>
      <c r="F399" s="77"/>
      <c r="G399" s="98"/>
      <c r="H399" s="98"/>
      <c r="I399" s="77"/>
      <c r="J399" s="77"/>
      <c r="K399" s="77"/>
      <c r="L399" s="98"/>
      <c r="M399" s="98"/>
      <c r="N399" s="77"/>
      <c r="O399" s="77"/>
      <c r="P399" s="77"/>
      <c r="Q399" s="77"/>
      <c r="R399" s="77"/>
      <c r="S399" s="77"/>
      <c r="T399" s="101"/>
      <c r="U399" s="148"/>
      <c r="V399" s="99"/>
      <c r="W399" s="99"/>
      <c r="X399" s="99"/>
      <c r="Y399" s="99"/>
      <c r="Z399" s="99"/>
      <c r="AA399" s="99"/>
      <c r="AB399" s="99"/>
      <c r="AC399" s="99"/>
      <c r="AD399" s="99"/>
      <c r="AE399" s="99"/>
      <c r="AF399" s="99"/>
      <c r="AG399" s="99"/>
      <c r="AH399" s="99"/>
      <c r="AI399" s="99"/>
      <c r="AJ399" s="99"/>
      <c r="AK399" s="102"/>
      <c r="AL399" s="102"/>
      <c r="AM399" s="102"/>
      <c r="AN399" s="102"/>
      <c r="AO399" s="102"/>
    </row>
    <row r="400" spans="1:41" s="44" customFormat="1" x14ac:dyDescent="0.2">
      <c r="A400" s="77"/>
      <c r="B400" s="96"/>
      <c r="C400" s="77"/>
      <c r="D400" s="77"/>
      <c r="E400" s="77"/>
      <c r="F400" s="77"/>
      <c r="G400" s="98">
        <f>(O400*9)/L400</f>
        <v>3.6585818663388188</v>
      </c>
      <c r="H400" s="98"/>
      <c r="I400" s="77"/>
      <c r="J400" s="77"/>
      <c r="K400" s="77"/>
      <c r="L400" s="98">
        <f>SUM(L384:L399)</f>
        <v>21815.010000000002</v>
      </c>
      <c r="M400" s="98"/>
      <c r="N400" s="77"/>
      <c r="O400" s="77">
        <f>SUM(O384:O399)</f>
        <v>8868</v>
      </c>
      <c r="P400" s="77">
        <f>SUM(P384:P399)</f>
        <v>2035</v>
      </c>
      <c r="Q400" s="77">
        <f>SUM(Q384:Q399)</f>
        <v>7003</v>
      </c>
      <c r="R400" s="77"/>
      <c r="S400" s="77"/>
      <c r="T400" s="101"/>
      <c r="U400" s="148"/>
      <c r="V400" s="99"/>
      <c r="W400" s="99"/>
      <c r="X400" s="99">
        <f>SUM(X384:X399)</f>
        <v>523</v>
      </c>
      <c r="Y400" s="99"/>
      <c r="Z400" s="99"/>
      <c r="AA400" s="99"/>
      <c r="AB400" s="99"/>
      <c r="AC400" s="99"/>
      <c r="AD400" s="99"/>
      <c r="AE400" s="99"/>
      <c r="AF400" s="99"/>
      <c r="AG400" s="99"/>
      <c r="AH400" s="99"/>
      <c r="AI400" s="99">
        <f>SUM(AI384:AI399)</f>
        <v>91773</v>
      </c>
      <c r="AJ400" s="99"/>
      <c r="AK400" s="102"/>
      <c r="AL400" s="102"/>
      <c r="AM400" s="102"/>
      <c r="AN400" s="102"/>
      <c r="AO400" s="102"/>
    </row>
    <row r="402" spans="1:32" s="44" customFormat="1" ht="25.5" x14ac:dyDescent="0.2">
      <c r="A402" s="76" t="s">
        <v>150</v>
      </c>
      <c r="B402" s="76" t="s">
        <v>245</v>
      </c>
      <c r="C402" s="76"/>
      <c r="D402" s="76" t="s">
        <v>200</v>
      </c>
      <c r="E402" s="76" t="s">
        <v>303</v>
      </c>
      <c r="F402" s="76" t="s">
        <v>401</v>
      </c>
      <c r="G402" s="76" t="s">
        <v>309</v>
      </c>
      <c r="H402" s="97" t="s">
        <v>308</v>
      </c>
      <c r="I402" s="76" t="s">
        <v>402</v>
      </c>
      <c r="J402" s="76" t="s">
        <v>403</v>
      </c>
      <c r="K402" s="76" t="s">
        <v>311</v>
      </c>
      <c r="L402" s="76" t="s">
        <v>404</v>
      </c>
      <c r="M402" s="97" t="s">
        <v>312</v>
      </c>
      <c r="N402" s="76" t="s">
        <v>313</v>
      </c>
      <c r="O402" s="76" t="s">
        <v>327</v>
      </c>
      <c r="P402" s="76" t="s">
        <v>328</v>
      </c>
      <c r="Q402" s="76" t="s">
        <v>405</v>
      </c>
      <c r="R402" s="76" t="s">
        <v>406</v>
      </c>
      <c r="S402" s="76" t="s">
        <v>335</v>
      </c>
      <c r="T402" s="100" t="s">
        <v>407</v>
      </c>
      <c r="U402" s="97" t="s">
        <v>319</v>
      </c>
      <c r="V402" s="76" t="s">
        <v>408</v>
      </c>
      <c r="W402" s="76" t="s">
        <v>409</v>
      </c>
      <c r="X402" s="76" t="s">
        <v>410</v>
      </c>
      <c r="Y402" s="76" t="s">
        <v>411</v>
      </c>
      <c r="Z402" s="76" t="s">
        <v>412</v>
      </c>
      <c r="AA402" s="76" t="s">
        <v>413</v>
      </c>
      <c r="AB402" s="76" t="s">
        <v>323</v>
      </c>
      <c r="AC402" s="76" t="s">
        <v>324</v>
      </c>
      <c r="AD402" s="76" t="s">
        <v>333</v>
      </c>
      <c r="AE402" s="76" t="s">
        <v>331</v>
      </c>
      <c r="AF402" s="76" t="s">
        <v>414</v>
      </c>
    </row>
    <row r="403" spans="1:32" s="44" customFormat="1" x14ac:dyDescent="0.2">
      <c r="A403" s="77">
        <v>1</v>
      </c>
      <c r="B403" s="78" t="s">
        <v>228</v>
      </c>
      <c r="C403" s="77" t="s">
        <v>362</v>
      </c>
      <c r="D403" s="77" t="s">
        <v>270</v>
      </c>
      <c r="E403" s="77">
        <v>162</v>
      </c>
      <c r="F403" s="77">
        <v>5612</v>
      </c>
      <c r="G403" s="77">
        <v>755</v>
      </c>
      <c r="H403" s="77">
        <v>1551</v>
      </c>
      <c r="I403" s="77">
        <v>307</v>
      </c>
      <c r="J403" s="77">
        <v>41</v>
      </c>
      <c r="K403" s="77">
        <v>186</v>
      </c>
      <c r="L403" s="77">
        <v>721</v>
      </c>
      <c r="M403" s="77">
        <v>397</v>
      </c>
      <c r="N403" s="77">
        <v>1281</v>
      </c>
      <c r="O403" s="77">
        <v>85</v>
      </c>
      <c r="P403" s="77">
        <v>48</v>
      </c>
      <c r="Q403" s="77">
        <v>0.27600000000000002</v>
      </c>
      <c r="R403" s="77">
        <v>0.32700000000000001</v>
      </c>
      <c r="S403" s="77">
        <v>0.44500000000000001</v>
      </c>
      <c r="T403" s="77">
        <v>0.77200000000000002</v>
      </c>
      <c r="U403" s="77">
        <v>39</v>
      </c>
      <c r="V403" s="77">
        <v>48</v>
      </c>
      <c r="W403" s="77">
        <v>59</v>
      </c>
      <c r="X403" s="77">
        <v>48</v>
      </c>
      <c r="Y403" s="77">
        <v>2498</v>
      </c>
      <c r="Z403" s="77">
        <v>534</v>
      </c>
      <c r="AA403" s="77">
        <v>121</v>
      </c>
      <c r="AB403" s="77">
        <v>1669</v>
      </c>
      <c r="AC403" s="77">
        <v>1339</v>
      </c>
      <c r="AD403" s="77">
        <v>1.25</v>
      </c>
      <c r="AE403" s="77">
        <v>22880</v>
      </c>
      <c r="AF403" s="77">
        <v>6164</v>
      </c>
    </row>
    <row r="404" spans="1:32" s="44" customFormat="1" x14ac:dyDescent="0.2">
      <c r="A404" s="77">
        <v>2</v>
      </c>
      <c r="B404" s="78" t="s">
        <v>219</v>
      </c>
      <c r="C404" s="77" t="s">
        <v>347</v>
      </c>
      <c r="D404" s="77" t="s">
        <v>270</v>
      </c>
      <c r="E404" s="77">
        <v>162</v>
      </c>
      <c r="F404" s="77">
        <v>5560</v>
      </c>
      <c r="G404" s="77">
        <v>718</v>
      </c>
      <c r="H404" s="77">
        <v>1476</v>
      </c>
      <c r="I404" s="77">
        <v>302</v>
      </c>
      <c r="J404" s="77">
        <v>38</v>
      </c>
      <c r="K404" s="77">
        <v>134</v>
      </c>
      <c r="L404" s="77">
        <v>686</v>
      </c>
      <c r="M404" s="77">
        <v>519</v>
      </c>
      <c r="N404" s="77">
        <v>1246</v>
      </c>
      <c r="O404" s="77">
        <v>138</v>
      </c>
      <c r="P404" s="77">
        <v>50</v>
      </c>
      <c r="Q404" s="77">
        <v>0.26500000000000001</v>
      </c>
      <c r="R404" s="77">
        <v>0.33300000000000002</v>
      </c>
      <c r="S404" s="77">
        <v>0.40600000000000003</v>
      </c>
      <c r="T404" s="77">
        <v>0.73799999999999999</v>
      </c>
      <c r="U404" s="77">
        <v>30</v>
      </c>
      <c r="V404" s="77">
        <v>61</v>
      </c>
      <c r="W404" s="77">
        <v>47</v>
      </c>
      <c r="X404" s="77">
        <v>43</v>
      </c>
      <c r="Y404" s="77">
        <v>2256</v>
      </c>
      <c r="Z404" s="77">
        <v>474</v>
      </c>
      <c r="AA404" s="77">
        <v>119</v>
      </c>
      <c r="AB404" s="77">
        <v>1753</v>
      </c>
      <c r="AC404" s="77">
        <v>1296</v>
      </c>
      <c r="AD404" s="77">
        <v>1.35</v>
      </c>
      <c r="AE404" s="77">
        <v>23740</v>
      </c>
      <c r="AF404" s="77">
        <v>6231</v>
      </c>
    </row>
    <row r="405" spans="1:32" s="44" customFormat="1" x14ac:dyDescent="0.2">
      <c r="A405" s="77">
        <v>3</v>
      </c>
      <c r="B405" s="78" t="s">
        <v>224</v>
      </c>
      <c r="C405" s="77" t="s">
        <v>353</v>
      </c>
      <c r="D405" s="77" t="s">
        <v>270</v>
      </c>
      <c r="E405" s="77">
        <v>162</v>
      </c>
      <c r="F405" s="77">
        <v>5536</v>
      </c>
      <c r="G405" s="77">
        <v>682</v>
      </c>
      <c r="H405" s="77">
        <v>1436</v>
      </c>
      <c r="I405" s="77">
        <v>275</v>
      </c>
      <c r="J405" s="77">
        <v>30</v>
      </c>
      <c r="K405" s="77">
        <v>156</v>
      </c>
      <c r="L405" s="77">
        <v>659</v>
      </c>
      <c r="M405" s="77">
        <v>520</v>
      </c>
      <c r="N405" s="77">
        <v>1244</v>
      </c>
      <c r="O405" s="77">
        <v>104</v>
      </c>
      <c r="P405" s="77">
        <v>47</v>
      </c>
      <c r="Q405" s="77">
        <v>0.25900000000000001</v>
      </c>
      <c r="R405" s="77">
        <v>0.33</v>
      </c>
      <c r="S405" s="77">
        <v>0.40400000000000003</v>
      </c>
      <c r="T405" s="77">
        <v>0.73399999999999999</v>
      </c>
      <c r="U405" s="77">
        <v>46</v>
      </c>
      <c r="V405" s="77">
        <v>78</v>
      </c>
      <c r="W405" s="77">
        <v>54</v>
      </c>
      <c r="X405" s="77">
        <v>35</v>
      </c>
      <c r="Y405" s="77">
        <v>2239</v>
      </c>
      <c r="Z405" s="77">
        <v>461</v>
      </c>
      <c r="AA405" s="77">
        <v>127</v>
      </c>
      <c r="AB405" s="77">
        <v>1645</v>
      </c>
      <c r="AC405" s="77">
        <v>1427</v>
      </c>
      <c r="AD405" s="77">
        <v>1.1499999999999999</v>
      </c>
      <c r="AE405" s="77">
        <v>24046</v>
      </c>
      <c r="AF405" s="77">
        <v>6224</v>
      </c>
    </row>
    <row r="406" spans="1:32" s="44" customFormat="1" x14ac:dyDescent="0.2">
      <c r="A406" s="77">
        <v>4</v>
      </c>
      <c r="B406" s="78" t="s">
        <v>216</v>
      </c>
      <c r="C406" s="77" t="s">
        <v>350</v>
      </c>
      <c r="D406" s="77" t="s">
        <v>270</v>
      </c>
      <c r="E406" s="77">
        <v>162</v>
      </c>
      <c r="F406" s="77">
        <v>5523</v>
      </c>
      <c r="G406" s="77">
        <v>665</v>
      </c>
      <c r="H406" s="77">
        <v>1407</v>
      </c>
      <c r="I406" s="77">
        <v>257</v>
      </c>
      <c r="J406" s="77">
        <v>42</v>
      </c>
      <c r="K406" s="77">
        <v>132</v>
      </c>
      <c r="L406" s="77">
        <v>636</v>
      </c>
      <c r="M406" s="77">
        <v>427</v>
      </c>
      <c r="N406" s="77">
        <v>1245</v>
      </c>
      <c r="O406" s="77">
        <v>56</v>
      </c>
      <c r="P406" s="77">
        <v>27</v>
      </c>
      <c r="Q406" s="77">
        <v>0.255</v>
      </c>
      <c r="R406" s="77">
        <v>0.311</v>
      </c>
      <c r="S406" s="77">
        <v>0.38800000000000001</v>
      </c>
      <c r="T406" s="77">
        <v>0.69899999999999995</v>
      </c>
      <c r="U406" s="77">
        <v>37</v>
      </c>
      <c r="V406" s="77">
        <v>43</v>
      </c>
      <c r="W406" s="77">
        <v>45</v>
      </c>
      <c r="X406" s="77">
        <v>49</v>
      </c>
      <c r="Y406" s="77">
        <v>2144</v>
      </c>
      <c r="Z406" s="77">
        <v>431</v>
      </c>
      <c r="AA406" s="77">
        <v>113</v>
      </c>
      <c r="AB406" s="77">
        <v>1608</v>
      </c>
      <c r="AC406" s="77">
        <v>1470</v>
      </c>
      <c r="AD406" s="77">
        <v>1.0900000000000001</v>
      </c>
      <c r="AE406" s="77">
        <v>23009</v>
      </c>
      <c r="AF406" s="77">
        <v>6087</v>
      </c>
    </row>
    <row r="407" spans="1:32" s="44" customFormat="1" x14ac:dyDescent="0.2">
      <c r="A407" s="77">
        <v>5</v>
      </c>
      <c r="B407" s="78" t="s">
        <v>220</v>
      </c>
      <c r="C407" s="77" t="s">
        <v>346</v>
      </c>
      <c r="D407" s="77" t="s">
        <v>270</v>
      </c>
      <c r="E407" s="77">
        <v>162</v>
      </c>
      <c r="F407" s="77">
        <v>5542</v>
      </c>
      <c r="G407" s="77">
        <v>686</v>
      </c>
      <c r="H407" s="77">
        <v>1403</v>
      </c>
      <c r="I407" s="77">
        <v>265</v>
      </c>
      <c r="J407" s="77">
        <v>27</v>
      </c>
      <c r="K407" s="77">
        <v>152</v>
      </c>
      <c r="L407" s="77">
        <v>635</v>
      </c>
      <c r="M407" s="77">
        <v>517</v>
      </c>
      <c r="N407" s="77">
        <v>1304</v>
      </c>
      <c r="O407" s="77">
        <v>101</v>
      </c>
      <c r="P407" s="77">
        <v>23</v>
      </c>
      <c r="Q407" s="77">
        <v>0.253</v>
      </c>
      <c r="R407" s="77">
        <v>0.32100000000000001</v>
      </c>
      <c r="S407" s="77">
        <v>0.39300000000000002</v>
      </c>
      <c r="T407" s="77">
        <v>0.71399999999999997</v>
      </c>
      <c r="U407" s="77">
        <v>29</v>
      </c>
      <c r="V407" s="77">
        <v>56</v>
      </c>
      <c r="W407" s="77">
        <v>60</v>
      </c>
      <c r="X407" s="77">
        <v>41</v>
      </c>
      <c r="Y407" s="77">
        <v>2178</v>
      </c>
      <c r="Z407" s="77">
        <v>444</v>
      </c>
      <c r="AA407" s="77">
        <v>115</v>
      </c>
      <c r="AB407" s="77">
        <v>1652</v>
      </c>
      <c r="AC407" s="77">
        <v>1399</v>
      </c>
      <c r="AD407" s="77">
        <v>1.18</v>
      </c>
      <c r="AE407" s="77">
        <v>23653</v>
      </c>
      <c r="AF407" s="77">
        <v>6216</v>
      </c>
    </row>
    <row r="408" spans="1:32" s="44" customFormat="1" x14ac:dyDescent="0.2">
      <c r="A408" s="77">
        <v>6</v>
      </c>
      <c r="B408" s="78" t="s">
        <v>222</v>
      </c>
      <c r="C408" s="77" t="s">
        <v>351</v>
      </c>
      <c r="D408" s="77" t="s">
        <v>270</v>
      </c>
      <c r="E408" s="77">
        <v>162</v>
      </c>
      <c r="F408" s="77">
        <v>5426</v>
      </c>
      <c r="G408" s="77">
        <v>619</v>
      </c>
      <c r="H408" s="77">
        <v>1371</v>
      </c>
      <c r="I408" s="77">
        <v>275</v>
      </c>
      <c r="J408" s="77">
        <v>21</v>
      </c>
      <c r="K408" s="77">
        <v>105</v>
      </c>
      <c r="L408" s="77">
        <v>585</v>
      </c>
      <c r="M408" s="77">
        <v>471</v>
      </c>
      <c r="N408" s="77">
        <v>1133</v>
      </c>
      <c r="O408" s="77">
        <v>57</v>
      </c>
      <c r="P408" s="77">
        <v>32</v>
      </c>
      <c r="Q408" s="77">
        <v>0.253</v>
      </c>
      <c r="R408" s="77">
        <v>0.32</v>
      </c>
      <c r="S408" s="77">
        <v>0.36899999999999999</v>
      </c>
      <c r="T408" s="77">
        <v>0.68899999999999995</v>
      </c>
      <c r="U408" s="77">
        <v>28</v>
      </c>
      <c r="V408" s="77">
        <v>86</v>
      </c>
      <c r="W408" s="77">
        <v>64</v>
      </c>
      <c r="X408" s="77">
        <v>39</v>
      </c>
      <c r="Y408" s="77">
        <v>2003</v>
      </c>
      <c r="Z408" s="77">
        <v>401</v>
      </c>
      <c r="AA408" s="77">
        <v>140</v>
      </c>
      <c r="AB408" s="77">
        <v>1751</v>
      </c>
      <c r="AC408" s="77">
        <v>1414</v>
      </c>
      <c r="AD408" s="77">
        <v>1.24</v>
      </c>
      <c r="AE408" s="77">
        <v>23292</v>
      </c>
      <c r="AF408" s="77">
        <v>6086</v>
      </c>
    </row>
    <row r="409" spans="1:32" s="44" customFormat="1" x14ac:dyDescent="0.2">
      <c r="A409" s="77">
        <v>7</v>
      </c>
      <c r="B409" s="78" t="s">
        <v>357</v>
      </c>
      <c r="C409" s="77" t="s">
        <v>358</v>
      </c>
      <c r="D409" s="77" t="s">
        <v>270</v>
      </c>
      <c r="E409" s="77">
        <v>162</v>
      </c>
      <c r="F409" s="77">
        <v>5538</v>
      </c>
      <c r="G409" s="77">
        <v>645</v>
      </c>
      <c r="H409" s="77">
        <v>1399</v>
      </c>
      <c r="I409" s="77">
        <v>254</v>
      </c>
      <c r="J409" s="77">
        <v>36</v>
      </c>
      <c r="K409" s="77">
        <v>122</v>
      </c>
      <c r="L409" s="77">
        <v>614</v>
      </c>
      <c r="M409" s="77">
        <v>501</v>
      </c>
      <c r="N409" s="77">
        <v>1419</v>
      </c>
      <c r="O409" s="77">
        <v>58</v>
      </c>
      <c r="P409" s="77">
        <v>21</v>
      </c>
      <c r="Q409" s="77">
        <v>0.253</v>
      </c>
      <c r="R409" s="77">
        <v>0.317</v>
      </c>
      <c r="S409" s="77">
        <v>0.378</v>
      </c>
      <c r="T409" s="77">
        <v>0.69399999999999995</v>
      </c>
      <c r="U409" s="77">
        <v>49</v>
      </c>
      <c r="V409" s="77">
        <v>35</v>
      </c>
      <c r="W409" s="77">
        <v>71</v>
      </c>
      <c r="X409" s="77">
        <v>39</v>
      </c>
      <c r="Y409" s="77">
        <v>2091</v>
      </c>
      <c r="Z409" s="77">
        <v>412</v>
      </c>
      <c r="AA409" s="77">
        <v>143</v>
      </c>
      <c r="AB409" s="77">
        <v>1735</v>
      </c>
      <c r="AC409" s="77">
        <v>1238</v>
      </c>
      <c r="AD409" s="77">
        <v>1.4</v>
      </c>
      <c r="AE409" s="77">
        <v>23853</v>
      </c>
      <c r="AF409" s="77">
        <v>6185</v>
      </c>
    </row>
    <row r="410" spans="1:32" s="44" customFormat="1" x14ac:dyDescent="0.2">
      <c r="A410" s="77">
        <v>8</v>
      </c>
      <c r="B410" s="78" t="s">
        <v>221</v>
      </c>
      <c r="C410" s="77" t="s">
        <v>359</v>
      </c>
      <c r="D410" s="77" t="s">
        <v>270</v>
      </c>
      <c r="E410" s="77">
        <v>162</v>
      </c>
      <c r="F410" s="77">
        <v>5462</v>
      </c>
      <c r="G410" s="77">
        <v>650</v>
      </c>
      <c r="H410" s="77">
        <v>1366</v>
      </c>
      <c r="I410" s="77">
        <v>297</v>
      </c>
      <c r="J410" s="77">
        <v>28</v>
      </c>
      <c r="K410" s="77">
        <v>150</v>
      </c>
      <c r="L410" s="77">
        <v>617</v>
      </c>
      <c r="M410" s="77">
        <v>423</v>
      </c>
      <c r="N410" s="77">
        <v>1197</v>
      </c>
      <c r="O410" s="77">
        <v>102</v>
      </c>
      <c r="P410" s="77">
        <v>43</v>
      </c>
      <c r="Q410" s="77">
        <v>0.25</v>
      </c>
      <c r="R410" s="77">
        <v>0.311</v>
      </c>
      <c r="S410" s="77">
        <v>0.39700000000000002</v>
      </c>
      <c r="T410" s="77">
        <v>0.70799999999999996</v>
      </c>
      <c r="U410" s="77">
        <v>32</v>
      </c>
      <c r="V410" s="77">
        <v>73</v>
      </c>
      <c r="W410" s="77">
        <v>70</v>
      </c>
      <c r="X410" s="77">
        <v>37</v>
      </c>
      <c r="Y410" s="77">
        <v>2169</v>
      </c>
      <c r="Z410" s="77">
        <v>475</v>
      </c>
      <c r="AA410" s="77">
        <v>135</v>
      </c>
      <c r="AB410" s="77">
        <v>1682</v>
      </c>
      <c r="AC410" s="77">
        <v>1459</v>
      </c>
      <c r="AD410" s="77">
        <v>1.1499999999999999</v>
      </c>
      <c r="AE410" s="77">
        <v>22193</v>
      </c>
      <c r="AF410" s="77">
        <v>6065</v>
      </c>
    </row>
    <row r="411" spans="1:32" s="44" customFormat="1" x14ac:dyDescent="0.2">
      <c r="A411" s="77">
        <v>9</v>
      </c>
      <c r="B411" s="78" t="s">
        <v>223</v>
      </c>
      <c r="C411" s="77" t="s">
        <v>354</v>
      </c>
      <c r="D411" s="77" t="s">
        <v>270</v>
      </c>
      <c r="E411" s="77">
        <v>162</v>
      </c>
      <c r="F411" s="77">
        <v>5552</v>
      </c>
      <c r="G411" s="77">
        <v>615</v>
      </c>
      <c r="H411" s="77">
        <v>1379</v>
      </c>
      <c r="I411" s="77">
        <v>259</v>
      </c>
      <c r="J411" s="77">
        <v>47</v>
      </c>
      <c r="K411" s="77">
        <v>118</v>
      </c>
      <c r="L411" s="77">
        <v>573</v>
      </c>
      <c r="M411" s="77">
        <v>398</v>
      </c>
      <c r="N411" s="77">
        <v>1165</v>
      </c>
      <c r="O411" s="77">
        <v>86</v>
      </c>
      <c r="P411" s="77">
        <v>33</v>
      </c>
      <c r="Q411" s="77">
        <v>0.248</v>
      </c>
      <c r="R411" s="77">
        <v>0.30199999999999999</v>
      </c>
      <c r="S411" s="77">
        <v>0.376</v>
      </c>
      <c r="T411" s="77">
        <v>0.67800000000000005</v>
      </c>
      <c r="U411" s="77">
        <v>31</v>
      </c>
      <c r="V411" s="77">
        <v>43</v>
      </c>
      <c r="W411" s="77">
        <v>56</v>
      </c>
      <c r="X411" s="77">
        <v>36</v>
      </c>
      <c r="Y411" s="77">
        <v>2086</v>
      </c>
      <c r="Z411" s="77">
        <v>424</v>
      </c>
      <c r="AA411" s="77">
        <v>115</v>
      </c>
      <c r="AB411" s="77">
        <v>1798</v>
      </c>
      <c r="AC411" s="77">
        <v>1417</v>
      </c>
      <c r="AD411" s="77">
        <v>1.27</v>
      </c>
      <c r="AE411" s="77">
        <v>22954</v>
      </c>
      <c r="AF411" s="77">
        <v>6089</v>
      </c>
    </row>
    <row r="412" spans="1:32" s="44" customFormat="1" x14ac:dyDescent="0.2">
      <c r="A412" s="77">
        <v>10</v>
      </c>
      <c r="B412" s="78" t="s">
        <v>215</v>
      </c>
      <c r="C412" s="77" t="s">
        <v>352</v>
      </c>
      <c r="D412" s="77" t="s">
        <v>270</v>
      </c>
      <c r="E412" s="77">
        <v>162</v>
      </c>
      <c r="F412" s="77">
        <v>5603</v>
      </c>
      <c r="G412" s="77">
        <v>619</v>
      </c>
      <c r="H412" s="77">
        <v>1356</v>
      </c>
      <c r="I412" s="77">
        <v>251</v>
      </c>
      <c r="J412" s="77">
        <v>27</v>
      </c>
      <c r="K412" s="77">
        <v>125</v>
      </c>
      <c r="L412" s="77">
        <v>584</v>
      </c>
      <c r="M412" s="77">
        <v>443</v>
      </c>
      <c r="N412" s="77">
        <v>1306</v>
      </c>
      <c r="O412" s="77">
        <v>109</v>
      </c>
      <c r="P412" s="77">
        <v>26</v>
      </c>
      <c r="Q412" s="77">
        <v>0.24199999999999999</v>
      </c>
      <c r="R412" s="77">
        <v>0.30199999999999999</v>
      </c>
      <c r="S412" s="77">
        <v>0.36299999999999999</v>
      </c>
      <c r="T412" s="77">
        <v>0.66500000000000004</v>
      </c>
      <c r="U412" s="77">
        <v>42</v>
      </c>
      <c r="V412" s="77">
        <v>55</v>
      </c>
      <c r="W412" s="77">
        <v>59</v>
      </c>
      <c r="X412" s="77">
        <v>37</v>
      </c>
      <c r="Y412" s="77">
        <v>2036</v>
      </c>
      <c r="Z412" s="77">
        <v>403</v>
      </c>
      <c r="AA412" s="77">
        <v>94</v>
      </c>
      <c r="AB412" s="77">
        <v>1729</v>
      </c>
      <c r="AC412" s="77">
        <v>1402</v>
      </c>
      <c r="AD412" s="77">
        <v>1.23</v>
      </c>
      <c r="AE412" s="77">
        <v>23883</v>
      </c>
      <c r="AF412" s="77">
        <v>6198</v>
      </c>
    </row>
    <row r="413" spans="1:32" s="44" customFormat="1" x14ac:dyDescent="0.2">
      <c r="A413" s="77">
        <v>11</v>
      </c>
      <c r="B413" s="78" t="s">
        <v>218</v>
      </c>
      <c r="C413" s="77" t="s">
        <v>349</v>
      </c>
      <c r="D413" s="77" t="s">
        <v>270</v>
      </c>
      <c r="E413" s="77">
        <v>162</v>
      </c>
      <c r="F413" s="77">
        <v>5468</v>
      </c>
      <c r="G413" s="77">
        <v>573</v>
      </c>
      <c r="H413" s="77">
        <v>1316</v>
      </c>
      <c r="I413" s="77">
        <v>240</v>
      </c>
      <c r="J413" s="77">
        <v>22</v>
      </c>
      <c r="K413" s="77">
        <v>123</v>
      </c>
      <c r="L413" s="77">
        <v>545</v>
      </c>
      <c r="M413" s="77">
        <v>472</v>
      </c>
      <c r="N413" s="77">
        <v>1369</v>
      </c>
      <c r="O413" s="77">
        <v>95</v>
      </c>
      <c r="P413" s="77">
        <v>33</v>
      </c>
      <c r="Q413" s="77">
        <v>0.24099999999999999</v>
      </c>
      <c r="R413" s="77">
        <v>0.30499999999999999</v>
      </c>
      <c r="S413" s="77">
        <v>0.36</v>
      </c>
      <c r="T413" s="77">
        <v>0.66500000000000004</v>
      </c>
      <c r="U413" s="77">
        <v>31</v>
      </c>
      <c r="V413" s="77">
        <v>43</v>
      </c>
      <c r="W413" s="77">
        <v>53</v>
      </c>
      <c r="X413" s="77">
        <v>27</v>
      </c>
      <c r="Y413" s="77">
        <v>1969</v>
      </c>
      <c r="Z413" s="77">
        <v>385</v>
      </c>
      <c r="AA413" s="77">
        <v>121</v>
      </c>
      <c r="AB413" s="77">
        <v>1641</v>
      </c>
      <c r="AC413" s="77">
        <v>1343</v>
      </c>
      <c r="AD413" s="77">
        <v>1.22</v>
      </c>
      <c r="AE413" s="77">
        <v>22876</v>
      </c>
      <c r="AF413" s="77">
        <v>6064</v>
      </c>
    </row>
    <row r="414" spans="1:32" s="44" customFormat="1" x14ac:dyDescent="0.2">
      <c r="A414" s="77">
        <v>12</v>
      </c>
      <c r="B414" s="78" t="s">
        <v>227</v>
      </c>
      <c r="C414" s="77" t="s">
        <v>360</v>
      </c>
      <c r="D414" s="77" t="s">
        <v>270</v>
      </c>
      <c r="E414" s="77">
        <v>162</v>
      </c>
      <c r="F414" s="77">
        <v>5508</v>
      </c>
      <c r="G414" s="77">
        <v>614</v>
      </c>
      <c r="H414" s="77">
        <v>1315</v>
      </c>
      <c r="I414" s="77">
        <v>270</v>
      </c>
      <c r="J414" s="77">
        <v>31</v>
      </c>
      <c r="K414" s="77">
        <v>157</v>
      </c>
      <c r="L414" s="77">
        <v>590</v>
      </c>
      <c r="M414" s="77">
        <v>442</v>
      </c>
      <c r="N414" s="77">
        <v>1477</v>
      </c>
      <c r="O414" s="77">
        <v>65</v>
      </c>
      <c r="P414" s="77">
        <v>40</v>
      </c>
      <c r="Q414" s="77">
        <v>0.23899999999999999</v>
      </c>
      <c r="R414" s="77">
        <v>0.3</v>
      </c>
      <c r="S414" s="77">
        <v>0.38500000000000001</v>
      </c>
      <c r="T414" s="77">
        <v>0.68400000000000005</v>
      </c>
      <c r="U414" s="77">
        <v>29</v>
      </c>
      <c r="V414" s="77">
        <v>54</v>
      </c>
      <c r="W414" s="77">
        <v>57</v>
      </c>
      <c r="X414" s="77">
        <v>41</v>
      </c>
      <c r="Y414" s="77">
        <v>2118</v>
      </c>
      <c r="Z414" s="77">
        <v>458</v>
      </c>
      <c r="AA414" s="77">
        <v>94</v>
      </c>
      <c r="AB414" s="77">
        <v>1500</v>
      </c>
      <c r="AC414" s="77">
        <v>1410</v>
      </c>
      <c r="AD414" s="77">
        <v>1.06</v>
      </c>
      <c r="AE414" s="77">
        <v>23724</v>
      </c>
      <c r="AF414" s="77">
        <v>6102</v>
      </c>
    </row>
    <row r="415" spans="1:32" s="44" customFormat="1" x14ac:dyDescent="0.2">
      <c r="A415" s="77">
        <v>13</v>
      </c>
      <c r="B415" s="78" t="s">
        <v>226</v>
      </c>
      <c r="C415" s="77" t="s">
        <v>356</v>
      </c>
      <c r="D415" s="77" t="s">
        <v>270</v>
      </c>
      <c r="E415" s="77">
        <v>162</v>
      </c>
      <c r="F415" s="77">
        <v>5472</v>
      </c>
      <c r="G415" s="77">
        <v>629</v>
      </c>
      <c r="H415" s="77">
        <v>1306</v>
      </c>
      <c r="I415" s="77">
        <v>275</v>
      </c>
      <c r="J415" s="77">
        <v>19</v>
      </c>
      <c r="K415" s="77">
        <v>125</v>
      </c>
      <c r="L415" s="77">
        <v>602</v>
      </c>
      <c r="M415" s="77">
        <v>516</v>
      </c>
      <c r="N415" s="77">
        <v>1264</v>
      </c>
      <c r="O415" s="77">
        <v>101</v>
      </c>
      <c r="P415" s="77">
        <v>34</v>
      </c>
      <c r="Q415" s="77">
        <v>0.23899999999999999</v>
      </c>
      <c r="R415" s="77">
        <v>0.308</v>
      </c>
      <c r="S415" s="77">
        <v>0.36399999999999999</v>
      </c>
      <c r="T415" s="77">
        <v>0.67300000000000004</v>
      </c>
      <c r="U415" s="77">
        <v>42</v>
      </c>
      <c r="V415" s="77">
        <v>54</v>
      </c>
      <c r="W415" s="77">
        <v>59</v>
      </c>
      <c r="X415" s="77">
        <v>44</v>
      </c>
      <c r="Y415" s="77">
        <v>1994</v>
      </c>
      <c r="Z415" s="77">
        <v>419</v>
      </c>
      <c r="AA415" s="77">
        <v>112</v>
      </c>
      <c r="AB415" s="77">
        <v>1577</v>
      </c>
      <c r="AC415" s="77">
        <v>1540</v>
      </c>
      <c r="AD415" s="77">
        <v>1.02</v>
      </c>
      <c r="AE415" s="77">
        <v>23774</v>
      </c>
      <c r="AF415" s="77">
        <v>6145</v>
      </c>
    </row>
    <row r="416" spans="1:32" s="44" customFormat="1" x14ac:dyDescent="0.2">
      <c r="A416" s="77">
        <v>14</v>
      </c>
      <c r="B416" s="78" t="s">
        <v>225</v>
      </c>
      <c r="C416" s="77" t="s">
        <v>348</v>
      </c>
      <c r="D416" s="77" t="s">
        <v>270</v>
      </c>
      <c r="E416" s="77">
        <v>162</v>
      </c>
      <c r="F416" s="77">
        <v>5395</v>
      </c>
      <c r="G416" s="77">
        <v>595</v>
      </c>
      <c r="H416" s="77">
        <v>1282</v>
      </c>
      <c r="I416" s="77">
        <v>254</v>
      </c>
      <c r="J416" s="77">
        <v>20</v>
      </c>
      <c r="K416" s="77">
        <v>131</v>
      </c>
      <c r="L416" s="77">
        <v>562</v>
      </c>
      <c r="M416" s="77">
        <v>415</v>
      </c>
      <c r="N416" s="77">
        <v>1252</v>
      </c>
      <c r="O416" s="77">
        <v>122</v>
      </c>
      <c r="P416" s="77">
        <v>52</v>
      </c>
      <c r="Q416" s="77">
        <v>0.23799999999999999</v>
      </c>
      <c r="R416" s="77">
        <v>0.29599999999999999</v>
      </c>
      <c r="S416" s="77">
        <v>0.36499999999999999</v>
      </c>
      <c r="T416" s="77">
        <v>0.66100000000000003</v>
      </c>
      <c r="U416" s="77">
        <v>22</v>
      </c>
      <c r="V416" s="77">
        <v>52</v>
      </c>
      <c r="W416" s="77">
        <v>76</v>
      </c>
      <c r="X416" s="77">
        <v>37</v>
      </c>
      <c r="Y416" s="77">
        <v>1969</v>
      </c>
      <c r="Z416" s="77">
        <v>405</v>
      </c>
      <c r="AA416" s="77">
        <v>88</v>
      </c>
      <c r="AB416" s="77">
        <v>1610</v>
      </c>
      <c r="AC416" s="77">
        <v>1452</v>
      </c>
      <c r="AD416" s="77">
        <v>1.1100000000000001</v>
      </c>
      <c r="AE416" s="77">
        <v>22691</v>
      </c>
      <c r="AF416" s="77">
        <v>5978</v>
      </c>
    </row>
    <row r="417" spans="1:32" s="44" customFormat="1" x14ac:dyDescent="0.2">
      <c r="A417" s="77">
        <v>15</v>
      </c>
      <c r="B417" s="78" t="s">
        <v>217</v>
      </c>
      <c r="C417" s="77" t="s">
        <v>355</v>
      </c>
      <c r="D417" s="77" t="s">
        <v>270</v>
      </c>
      <c r="E417" s="77">
        <v>162</v>
      </c>
      <c r="F417" s="77">
        <v>5294</v>
      </c>
      <c r="G417" s="77">
        <v>535</v>
      </c>
      <c r="H417" s="77">
        <v>1199</v>
      </c>
      <c r="I417" s="77">
        <v>224</v>
      </c>
      <c r="J417" s="77">
        <v>30</v>
      </c>
      <c r="K417" s="77">
        <v>109</v>
      </c>
      <c r="L417" s="77">
        <v>500</v>
      </c>
      <c r="M417" s="77">
        <v>468</v>
      </c>
      <c r="N417" s="77">
        <v>1294</v>
      </c>
      <c r="O417" s="77">
        <v>91</v>
      </c>
      <c r="P417" s="77">
        <v>34</v>
      </c>
      <c r="Q417" s="77">
        <v>0.22600000000000001</v>
      </c>
      <c r="R417" s="77">
        <v>0.29199999999999998</v>
      </c>
      <c r="S417" s="77">
        <v>0.34200000000000003</v>
      </c>
      <c r="T417" s="77">
        <v>0.63400000000000001</v>
      </c>
      <c r="U417" s="77">
        <v>27</v>
      </c>
      <c r="V417" s="77">
        <v>41</v>
      </c>
      <c r="W417" s="77">
        <v>56</v>
      </c>
      <c r="X417" s="77">
        <v>45</v>
      </c>
      <c r="Y417" s="77">
        <v>1810</v>
      </c>
      <c r="Z417" s="77">
        <v>363</v>
      </c>
      <c r="AA417" s="77">
        <v>118</v>
      </c>
      <c r="AB417" s="77">
        <v>1738</v>
      </c>
      <c r="AC417" s="77">
        <v>1284</v>
      </c>
      <c r="AD417" s="77">
        <v>1.35</v>
      </c>
      <c r="AE417" s="77">
        <v>22728</v>
      </c>
      <c r="AF417" s="77">
        <v>5905</v>
      </c>
    </row>
    <row r="419" spans="1:32" s="44" customFormat="1" x14ac:dyDescent="0.2">
      <c r="A419" s="43"/>
      <c r="B419" s="20"/>
      <c r="F419" s="18"/>
      <c r="H419" s="18"/>
      <c r="I419" s="69">
        <f>SUM(I403:I418)</f>
        <v>4005</v>
      </c>
      <c r="J419" s="69"/>
      <c r="K419" s="69"/>
      <c r="L419" s="18"/>
      <c r="M419" s="18"/>
      <c r="R419" s="17"/>
      <c r="S419" s="18"/>
      <c r="T419" s="17"/>
      <c r="U419" s="18"/>
      <c r="V419" s="18"/>
      <c r="W419" s="69"/>
    </row>
  </sheetData>
  <sortState ref="B380:AU399">
    <sortCondition ref="B380:B399"/>
  </sortState>
  <phoneticPr fontId="12" type="noConversion"/>
  <hyperlinks>
    <hyperlink ref="B403" r:id="rId1" location="game_type='R'&amp;season=2014&amp;league_code='NL'&amp;split=&amp;playerType=ALL&amp;sectionType=sp&amp;statType=hitting" display="http://mlb.mlb.com/stats/sortable.jsp?c_id=col - game_type='R'&amp;season=2014&amp;league_code='NL'&amp;split=&amp;playerType=ALL&amp;sectionType=sp&amp;statType=hitting"/>
    <hyperlink ref="B404" r:id="rId2" location="game_type='R'&amp;season=2014&amp;league_code='NL'&amp;split=&amp;playerType=ALL&amp;sectionType=sp&amp;statType=hitting" display="http://mlb.mlb.com/stats/sortable.jsp?c_id=la - game_type='R'&amp;season=2014&amp;league_code='NL'&amp;split=&amp;playerType=ALL&amp;sectionType=sp&amp;statType=hitting"/>
    <hyperlink ref="B405" r:id="rId3" location="game_type='R'&amp;season=2014&amp;league_code='NL'&amp;split=&amp;playerType=ALL&amp;sectionType=sp&amp;statType=hitting" display="http://mlb.mlb.com/stats/sortable.jsp?c_id=pit - game_type='R'&amp;season=2014&amp;league_code='NL'&amp;split=&amp;playerType=ALL&amp;sectionType=sp&amp;statType=hitting"/>
    <hyperlink ref="B406" r:id="rId4" location="game_type='R'&amp;season=2014&amp;league_code='NL'&amp;split=&amp;playerType=ALL&amp;sectionType=sp&amp;statType=hitting" display="http://mlb.mlb.com/stats/sortable.jsp?c_id=sf - game_type='R'&amp;season=2014&amp;league_code='NL'&amp;split=&amp;playerType=ALL&amp;sectionType=sp&amp;statType=hitting"/>
    <hyperlink ref="B407" r:id="rId5" location="game_type='R'&amp;season=2014&amp;league_code='NL'&amp;split=&amp;playerType=ALL&amp;sectionType=sp&amp;statType=hitting" display="http://mlb.mlb.com/stats/sortable.jsp?c_id=was - game_type='R'&amp;season=2014&amp;league_code='NL'&amp;split=&amp;playerType=ALL&amp;sectionType=sp&amp;statType=hitting"/>
    <hyperlink ref="B408" r:id="rId6" location="game_type='R'&amp;season=2014&amp;league_code='NL'&amp;split=&amp;playerType=ALL&amp;sectionType=sp&amp;statType=hitting" display="http://mlb.mlb.com/stats/sortable.jsp?c_id=stl - game_type='R'&amp;season=2014&amp;league_code='NL'&amp;split=&amp;playerType=ALL&amp;sectionType=sp&amp;statType=hitting"/>
    <hyperlink ref="B409" r:id="rId7" location="game_type='R'&amp;season=2014&amp;league_code='NL'&amp;split=&amp;playerType=ALL&amp;sectionType=sp&amp;statType=hitting" display="http://mlb.mlb.com/stats/sortable.jsp?c_id=mia - game_type='R'&amp;season=2014&amp;league_code='NL'&amp;split=&amp;playerType=ALL&amp;sectionType=sp&amp;statType=hitting"/>
    <hyperlink ref="B410" r:id="rId8" location="game_type='R'&amp;season=2014&amp;league_code='NL'&amp;split=&amp;playerType=ALL&amp;sectionType=sp&amp;statType=hitting" display="http://mlb.mlb.com/stats/sortable.jsp?c_id=mil - game_type='R'&amp;season=2014&amp;league_code='NL'&amp;split=&amp;playerType=ALL&amp;sectionType=sp&amp;statType=hitting"/>
    <hyperlink ref="B411" r:id="rId9" location="game_type='R'&amp;season=2014&amp;league_code='NL'&amp;split=&amp;playerType=ALL&amp;sectionType=sp&amp;statType=hitting" display="http://mlb.mlb.com/stats/sortable.jsp?c_id=ari - game_type='R'&amp;season=2014&amp;league_code='NL'&amp;split=&amp;playerType=ALL&amp;sectionType=sp&amp;statType=hitting"/>
    <hyperlink ref="B412" r:id="rId10" location="game_type='R'&amp;season=2014&amp;league_code='NL'&amp;split=&amp;playerType=ALL&amp;sectionType=sp&amp;statType=hitting" display="http://mlb.mlb.com/stats/sortable.jsp?c_id=phi - game_type='R'&amp;season=2014&amp;league_code='NL'&amp;split=&amp;playerType=ALL&amp;sectionType=sp&amp;statType=hitting"/>
    <hyperlink ref="B413" r:id="rId11" location="game_type='R'&amp;season=2014&amp;league_code='NL'&amp;split=&amp;playerType=ALL&amp;sectionType=sp&amp;statType=hitting" display="http://mlb.mlb.com/stats/sortable.jsp?c_id=atl - game_type='R'&amp;season=2014&amp;league_code='NL'&amp;split=&amp;playerType=ALL&amp;sectionType=sp&amp;statType=hitting"/>
    <hyperlink ref="B414" r:id="rId12" location="game_type='R'&amp;season=2014&amp;league_code='NL'&amp;split=&amp;playerType=ALL&amp;sectionType=sp&amp;statType=hitting" display="http://mlb.mlb.com/stats/sortable.jsp?c_id=chc - game_type='R'&amp;season=2014&amp;league_code='NL'&amp;split=&amp;playerType=ALL&amp;sectionType=sp&amp;statType=hitting"/>
    <hyperlink ref="B415" r:id="rId13" location="game_type='R'&amp;season=2014&amp;league_code='NL'&amp;split=&amp;playerType=ALL&amp;sectionType=sp&amp;statType=hitting" display="http://mlb.mlb.com/stats/sortable.jsp?c_id=nym - game_type='R'&amp;season=2014&amp;league_code='NL'&amp;split=&amp;playerType=ALL&amp;sectionType=sp&amp;statType=hitting"/>
    <hyperlink ref="B416" r:id="rId14" location="game_type='R'&amp;season=2014&amp;league_code='NL'&amp;split=&amp;playerType=ALL&amp;sectionType=sp&amp;statType=hitting" display="http://mlb.mlb.com/stats/sortable.jsp?c_id=cin - game_type='R'&amp;season=2014&amp;league_code='NL'&amp;split=&amp;playerType=ALL&amp;sectionType=sp&amp;statType=hitting"/>
    <hyperlink ref="B417" r:id="rId15" location="game_type='R'&amp;season=2014&amp;league_code='NL'&amp;split=&amp;playerType=ALL&amp;sectionType=sp&amp;statType=hitting" display="http://mlb.mlb.com/stats/sortable.jsp?c_id=sd - game_type='R'&amp;season=2014&amp;league_code='NL'&amp;split=&amp;playerType=ALL&amp;sectionType=sp&amp;statType=hitting"/>
    <hyperlink ref="B384" r:id="rId16" location="game_type='R'&amp;season=2014&amp;league_code='NL'&amp;split=&amp;playerType=ALL&amp;sectionType=sp&amp;statType=pitching" display="http://mlb.mlb.com/stats/sortable.jsp?c_id=was - game_type='R'&amp;season=2014&amp;league_code='NL'&amp;split=&amp;playerType=ALL&amp;sectionType=sp&amp;statType=pitching"/>
    <hyperlink ref="B385" r:id="rId17" location="game_type='R'&amp;season=2014&amp;league_code='NL'&amp;split=&amp;playerType=ALL&amp;sectionType=sp&amp;statType=pitching" display="http://mlb.mlb.com/stats/sortable.jsp?c_id=sd - game_type='R'&amp;season=2014&amp;league_code='NL'&amp;split=&amp;playerType=ALL&amp;sectionType=sp&amp;statType=pitching"/>
    <hyperlink ref="B386" r:id="rId18" location="game_type='R'&amp;season=2014&amp;league_code='NL'&amp;split=&amp;playerType=ALL&amp;sectionType=sp&amp;statType=pitching" display="http://mlb.mlb.com/stats/sortable.jsp?c_id=atl - game_type='R'&amp;season=2014&amp;league_code='NL'&amp;split=&amp;playerType=ALL&amp;sectionType=sp&amp;statType=pitching"/>
    <hyperlink ref="B387" r:id="rId19" location="game_type='R'&amp;season=2014&amp;league_code='NL'&amp;split=&amp;playerType=ALL&amp;sectionType=sp&amp;statType=pitching" display="http://mlb.mlb.com/stats/sortable.jsp?c_id=la - game_type='R'&amp;season=2014&amp;league_code='NL'&amp;split=&amp;playerType=ALL&amp;sectionType=sp&amp;statType=pitching"/>
    <hyperlink ref="B388" r:id="rId20" location="game_type='R'&amp;season=2014&amp;league_code='NL'&amp;split=&amp;playerType=ALL&amp;sectionType=sp&amp;statType=pitching" display="http://mlb.mlb.com/stats/sortable.jsp?c_id=pit - game_type='R'&amp;season=2014&amp;league_code='NL'&amp;split=&amp;playerType=ALL&amp;sectionType=sp&amp;statType=pitching"/>
    <hyperlink ref="B389" r:id="rId21" location="game_type='R'&amp;season=2014&amp;league_code='NL'&amp;split=&amp;playerType=ALL&amp;sectionType=sp&amp;statType=pitching" display="http://mlb.mlb.com/stats/sortable.jsp?c_id=nym - game_type='R'&amp;season=2014&amp;league_code='NL'&amp;split=&amp;playerType=ALL&amp;sectionType=sp&amp;statType=pitching"/>
    <hyperlink ref="B390" r:id="rId22" location="game_type='R'&amp;season=2014&amp;league_code='NL'&amp;split=&amp;playerType=ALL&amp;sectionType=sp&amp;statType=pitching" display="http://mlb.mlb.com/stats/sortable.jsp?c_id=sf - game_type='R'&amp;season=2014&amp;league_code='NL'&amp;split=&amp;playerType=ALL&amp;sectionType=sp&amp;statType=pitching"/>
    <hyperlink ref="B391" r:id="rId23" location="game_type='R'&amp;season=2014&amp;league_code='NL'&amp;split=&amp;playerType=ALL&amp;sectionType=sp&amp;statType=pitching" display="http://mlb.mlb.com/stats/sortable.jsp?c_id=stl - game_type='R'&amp;season=2014&amp;league_code='NL'&amp;split=&amp;playerType=ALL&amp;sectionType=sp&amp;statType=pitching"/>
    <hyperlink ref="B392" r:id="rId24" location="game_type='R'&amp;season=2014&amp;league_code='NL'&amp;split=&amp;playerType=ALL&amp;sectionType=sp&amp;statType=pitching" display="http://mlb.mlb.com/stats/sortable.jsp?c_id=cin - game_type='R'&amp;season=2014&amp;league_code='NL'&amp;split=&amp;playerType=ALL&amp;sectionType=sp&amp;statType=pitching"/>
    <hyperlink ref="B393" r:id="rId25" location="game_type='R'&amp;season=2014&amp;league_code='NL'&amp;split=&amp;playerType=ALL&amp;sectionType=sp&amp;statType=pitching" display="http://mlb.mlb.com/stats/sortable.jsp?c_id=mil - game_type='R'&amp;season=2014&amp;league_code='NL'&amp;split=&amp;playerType=ALL&amp;sectionType=sp&amp;statType=pitching"/>
    <hyperlink ref="B394" r:id="rId26" location="game_type='R'&amp;season=2014&amp;league_code='NL'&amp;split=&amp;playerType=ALL&amp;sectionType=sp&amp;statType=pitching" display="http://mlb.mlb.com/stats/sortable.jsp?c_id=mia - game_type='R'&amp;season=2014&amp;league_code='NL'&amp;split=&amp;playerType=ALL&amp;sectionType=sp&amp;statType=pitching"/>
    <hyperlink ref="B395" r:id="rId27" location="game_type='R'&amp;season=2014&amp;league_code='NL'&amp;split=&amp;playerType=ALL&amp;sectionType=sp&amp;statType=pitching" display="http://mlb.mlb.com/stats/sortable.jsp?c_id=phi - game_type='R'&amp;season=2014&amp;league_code='NL'&amp;split=&amp;playerType=ALL&amp;sectionType=sp&amp;statType=pitching"/>
    <hyperlink ref="B396" r:id="rId28" location="game_type='R'&amp;season=2014&amp;league_code='NL'&amp;split=&amp;playerType=ALL&amp;sectionType=sp&amp;statType=pitching" display="http://mlb.mlb.com/stats/sortable.jsp?c_id=chc - game_type='R'&amp;season=2014&amp;league_code='NL'&amp;split=&amp;playerType=ALL&amp;sectionType=sp&amp;statType=pitching"/>
    <hyperlink ref="B397" r:id="rId29" location="game_type='R'&amp;season=2014&amp;league_code='NL'&amp;split=&amp;playerType=ALL&amp;sectionType=sp&amp;statType=pitching" display="http://mlb.mlb.com/stats/sortable.jsp?c_id=ari - game_type='R'&amp;season=2014&amp;league_code='NL'&amp;split=&amp;playerType=ALL&amp;sectionType=sp&amp;statType=pitching"/>
    <hyperlink ref="B398" r:id="rId30" location="game_type='R'&amp;season=2014&amp;league_code='NL'&amp;split=&amp;playerType=ALL&amp;sectionType=sp&amp;statType=pitching" display="http://mlb.mlb.com/stats/sortable.jsp?c_id=col - game_type='R'&amp;season=2014&amp;league_code='NL'&amp;split=&amp;playerType=ALL&amp;sectionType=sp&amp;statType=pitching"/>
    <hyperlink ref="B2" r:id="rId31" display="http://mlb.mlb.com/team/player.jsp?player_id=491159"/>
    <hyperlink ref="B3" r:id="rId32" display="http://mlb.mlb.com/team/player.jsp?player_id=605359"/>
    <hyperlink ref="B4" r:id="rId33" display="http://mlb.mlb.com/team/player.jsp?player_id=424144"/>
    <hyperlink ref="B5" r:id="rId34" display="http://mlb.mlb.com/team/player.jsp?player_id=545001"/>
    <hyperlink ref="B6" r:id="rId35" display="http://mlb.mlb.com/team/player.jsp?player_id=543266"/>
    <hyperlink ref="B7" r:id="rId36" display="http://mlb.mlb.com/team/player.jsp?player_id=518567"/>
    <hyperlink ref="B8" r:id="rId37" display="http://mlb.mlb.com/team/player.jsp?player_id=446899"/>
    <hyperlink ref="B9" r:id="rId38" display="http://mlb.mlb.com/team/player.jsp?player_id=543809"/>
    <hyperlink ref="B10" r:id="rId39" display="http://mlb.mlb.com/team/player.jsp?player_id=573064"/>
    <hyperlink ref="B11" r:id="rId40" display="http://mlb.mlb.com/team/player.jsp?player_id=605177"/>
    <hyperlink ref="B12" r:id="rId41" display="http://mlb.mlb.com/team/player.jsp?player_id=502624"/>
    <hyperlink ref="B13" r:id="rId42" display="http://mlb.mlb.com/team/player.jsp?player_id=276520"/>
    <hyperlink ref="B14" r:id="rId43" display="http://mlb.mlb.com/team/player.jsp?player_id=592665"/>
    <hyperlink ref="B15" r:id="rId44" display="http://mlb.mlb.com/team/player.jsp?player_id=489119"/>
    <hyperlink ref="B16" r:id="rId45" display="http://mlb.mlb.com/team/player.jsp?player_id=501789"/>
    <hyperlink ref="B17" r:id="rId46" display="http://mlb.mlb.com/team/player.jsp?player_id=517414"/>
    <hyperlink ref="B18" r:id="rId47" display="http://mlb.mlb.com/team/player.jsp?player_id=434884"/>
    <hyperlink ref="B19" r:id="rId48" display="http://mlb.mlb.com/team/player.jsp?player_id=435221"/>
    <hyperlink ref="B20" r:id="rId49" display="http://mlb.mlb.com/team/player.jsp?player_id=502211"/>
    <hyperlink ref="B21" r:id="rId50" display="http://mlb.mlb.com/team/player.jsp?player_id=502239"/>
    <hyperlink ref="B22" r:id="rId51" display="http://mlb.mlb.com/team/player.jsp?player_id=592781"/>
    <hyperlink ref="B23" r:id="rId52" display="http://mlb.mlb.com/team/player.jsp?player_id=407816"/>
    <hyperlink ref="B24" r:id="rId53" display="http://mlb.mlb.com/team/player.jsp?player_id=544759"/>
    <hyperlink ref="B25" r:id="rId54" display="http://mlb.mlb.com/team/player.jsp?player_id=543339"/>
    <hyperlink ref="B26" r:id="rId55" display="http://mlb.mlb.com/team/player.jsp?player_id=519110"/>
    <hyperlink ref="B29" r:id="rId56" display="http://mlb.mlb.com/team/player.jsp?player_id=474039"/>
    <hyperlink ref="B30" r:id="rId57" display="http://mlb.mlb.com/team/player.jsp?player_id=488748"/>
    <hyperlink ref="B31" r:id="rId58" display="http://mlb.mlb.com/team/player.jsp?player_id=592741"/>
    <hyperlink ref="B32" r:id="rId59" display="http://mlb.mlb.com/team/player.jsp?player_id=518886"/>
    <hyperlink ref="B33" r:id="rId60" display="http://mlb.mlb.com/team/player.jsp?player_id=460701"/>
    <hyperlink ref="B34" r:id="rId61" display="http://mlb.mlb.com/team/player.jsp?player_id=460008"/>
    <hyperlink ref="B35" r:id="rId62" display="http://mlb.mlb.com/team/player.jsp?player_id=425856"/>
    <hyperlink ref="B36" r:id="rId63" display="http://mlb.mlb.com/team/player.jsp?player_id=622072"/>
    <hyperlink ref="B37" r:id="rId64" display="http://mlb.mlb.com/team/player.jsp?player_id=477229"/>
    <hyperlink ref="B38" r:id="rId65" display="http://mlb.mlb.com/team/player.jsp?player_id=527054"/>
    <hyperlink ref="B39" r:id="rId66" display="http://mlb.mlb.com/team/player.jsp?player_id=623406"/>
    <hyperlink ref="B40" r:id="rId67" display="http://mlb.mlb.com/team/player.jsp?player_id=571735"/>
    <hyperlink ref="B41" r:id="rId68" display="http://mlb.mlb.com/team/player.jsp?player_id=502304"/>
    <hyperlink ref="B42" r:id="rId69" display="http://mlb.mlb.com/team/player.jsp?player_id=421685"/>
    <hyperlink ref="B43" r:id="rId70" display="http://mlb.mlb.com/team/player.jsp?player_id=429722"/>
    <hyperlink ref="B44" r:id="rId71" display="http://mlb.mlb.com/team/player.jsp?player_id=621962"/>
    <hyperlink ref="B45" r:id="rId72" display="http://mlb.mlb.com/team/player.jsp?player_id=501593"/>
    <hyperlink ref="B46" r:id="rId73" display="http://mlb.mlb.com/team/player.jsp?player_id=501985"/>
    <hyperlink ref="B47" r:id="rId74" display="http://mlb.mlb.com/team/player.jsp?player_id=462089"/>
    <hyperlink ref="B48" r:id="rId75" display="http://mlb.mlb.com/team/player.jsp?player_id=534576"/>
    <hyperlink ref="B51" r:id="rId76" display="http://mlb.mlb.com/team/player.jsp?player_id=434633"/>
    <hyperlink ref="B52" r:id="rId77" display="http://mlb.mlb.com/team/player.jsp?player_id=519166"/>
    <hyperlink ref="B53" r:id="rId78" display="http://mlb.mlb.com/team/player.jsp?player_id=518852"/>
    <hyperlink ref="B54" r:id="rId79" display="http://mlb.mlb.com/team/player.jsp?player_id=467008"/>
    <hyperlink ref="B55" r:id="rId80" display="http://mlb.mlb.com/team/player.jsp?player_id=444468"/>
    <hyperlink ref="B56" r:id="rId81" display="http://mlb.mlb.com/team/player.jsp?player_id=543294"/>
    <hyperlink ref="B57" r:id="rId82" display="http://mlb.mlb.com/team/player.jsp?player_id=453562"/>
    <hyperlink ref="B58" r:id="rId83" display="http://mlb.mlb.com/team/player.jsp?player_id=502188"/>
    <hyperlink ref="B59" r:id="rId84" display="http://mlb.mlb.com/team/player.jsp?player_id=434628"/>
    <hyperlink ref="B60" r:id="rId85" display="http://mlb.mlb.com/team/player.jsp?player_id=449079"/>
    <hyperlink ref="B61" r:id="rId86" display="http://mlb.mlb.com/team/player.jsp?player_id=493159"/>
    <hyperlink ref="B62" r:id="rId87" display="http://mlb.mlb.com/team/player.jsp?player_id=542923"/>
    <hyperlink ref="B63" r:id="rId88" display="http://mlb.mlb.com/team/player.jsp?player_id=460701"/>
    <hyperlink ref="B64" r:id="rId89" display="http://mlb.mlb.com/team/player.jsp?player_id=518748"/>
    <hyperlink ref="B65" r:id="rId90" display="http://mlb.mlb.com/team/player.jsp?player_id=467094"/>
    <hyperlink ref="B66" r:id="rId91" display="http://mlb.mlb.com/team/player.jsp?player_id=489295"/>
    <hyperlink ref="B67" r:id="rId92" display="http://mlb.mlb.com/team/player.jsp?player_id=453646"/>
    <hyperlink ref="B68" r:id="rId93" display="http://mlb.mlb.com/team/player.jsp?player_id=493117"/>
    <hyperlink ref="B69" r:id="rId94" display="http://mlb.mlb.com/team/player.jsp?player_id=475243"/>
    <hyperlink ref="B70" r:id="rId95" display="http://mlb.mlb.com/team/player.jsp?player_id=453284"/>
    <hyperlink ref="B71" r:id="rId96" display="http://mlb.mlb.com/team/player.jsp?player_id=527055"/>
    <hyperlink ref="B72" r:id="rId97" display="http://mlb.mlb.com/team/player.jsp?player_id=429719"/>
    <hyperlink ref="B73" r:id="rId98" display="http://mlb.mlb.com/team/player.jsp?player_id=545363"/>
    <hyperlink ref="B74" r:id="rId99" display="http://mlb.mlb.com/team/player.jsp?player_id=543734"/>
    <hyperlink ref="B75" r:id="rId100" display="http://mlb.mlb.com/team/player.jsp?player_id=407842"/>
    <hyperlink ref="B76" r:id="rId101" display="http://mlb.mlb.com/team/player.jsp?player_id=573127"/>
    <hyperlink ref="B77" r:id="rId102" display="http://mlb.mlb.com/team/player.jsp?player_id=573185"/>
    <hyperlink ref="B80" r:id="rId103" display="http://mlb.mlb.com/team/player.jsp?player_id=489197"/>
    <hyperlink ref="B81" r:id="rId104" display="http://mlb.mlb.com/team/player.jsp?player_id=435401"/>
    <hyperlink ref="B82" r:id="rId105" display="http://mlb.mlb.com/team/player.jsp?player_id=455009"/>
    <hyperlink ref="B83" r:id="rId106" display="http://mlb.mlb.com/team/player.jsp?player_id=547973"/>
    <hyperlink ref="B84" r:id="rId107" display="http://mlb.mlb.com/team/player.jsp?player_id=456501"/>
    <hyperlink ref="B85" r:id="rId108" display="http://mlb.mlb.com/team/player.jsp?player_id=518420"/>
    <hyperlink ref="B86" r:id="rId109" display="http://mlb.mlb.com/team/player.jsp?player_id=502009"/>
    <hyperlink ref="B87" r:id="rId110" display="http://mlb.mlb.com/team/player.jsp?player_id=471822"/>
    <hyperlink ref="B88" r:id="rId111" display="http://mlb.mlb.com/team/player.jsp?player_id=430580"/>
    <hyperlink ref="B89" r:id="rId112" display="http://mlb.mlb.com/team/player.jsp?player_id=502190"/>
    <hyperlink ref="B90" r:id="rId113" display="http://mlb.mlb.com/team/player.jsp?player_id=456701"/>
    <hyperlink ref="B91" r:id="rId114" display="http://mlb.mlb.com/team/player.jsp?player_id=459967"/>
    <hyperlink ref="B92" r:id="rId115" display="http://mlb.mlb.com/team/player.jsp?player_id=543881"/>
    <hyperlink ref="B93" r:id="rId116" display="http://mlb.mlb.com/team/player.jsp?player_id=542289"/>
    <hyperlink ref="B94" r:id="rId117" display="http://mlb.mlb.com/team/player.jsp?player_id=571561"/>
    <hyperlink ref="B95" r:id="rId118" display="http://mlb.mlb.com/team/player.jsp?player_id=448159"/>
    <hyperlink ref="B96" r:id="rId119" display="http://mlb.mlb.com/team/player.jsp?player_id=571787"/>
    <hyperlink ref="B97" r:id="rId120" display="http://mlb.mlb.com/team/player.jsp?player_id=543331"/>
    <hyperlink ref="B98" r:id="rId121" display="http://mlb.mlb.com/team/player.jsp?player_id=433585"/>
    <hyperlink ref="B99" r:id="rId122" display="http://mlb.mlb.com/team/player.jsp?player_id=446185"/>
    <hyperlink ref="B100" r:id="rId123" display="http://mlb.mlb.com/team/player.jsp?player_id=543023"/>
    <hyperlink ref="B101" r:id="rId124" display="http://mlb.mlb.com/team/player.jsp?player_id=542266"/>
    <hyperlink ref="B102" r:id="rId125" display="http://mlb.mlb.com/team/player.jsp?player_id=445156"/>
    <hyperlink ref="B103" r:id="rId126" display="http://mlb.mlb.com/team/player.jsp?player_id=572810"/>
    <hyperlink ref="B104" r:id="rId127" display="http://mlb.mlb.com/team/player.jsp?player_id=457707"/>
    <hyperlink ref="B107" r:id="rId128" display="http://mlb.mlb.com/team/player.jsp?player_id=453156"/>
    <hyperlink ref="B108" r:id="rId129" display="http://mlb.mlb.com/team/player.jsp?player_id=474463"/>
    <hyperlink ref="B109" r:id="rId130" display="http://mlb.mlb.com/team/player.jsp?player_id=115629"/>
    <hyperlink ref="B110" r:id="rId131" display="http://mlb.mlb.com/team/player.jsp?player_id=493603"/>
    <hyperlink ref="B111" r:id="rId132" display="http://mlb.mlb.com/team/player.jsp?player_id=554431"/>
    <hyperlink ref="B112" r:id="rId133" display="http://mlb.mlb.com/team/player.jsp?player_id=407822"/>
    <hyperlink ref="B113" r:id="rId134" display="http://mlb.mlb.com/team/player.jsp?player_id=592454"/>
    <hyperlink ref="B114" r:id="rId135" display="http://mlb.mlb.com/team/player.jsp?player_id=543475"/>
    <hyperlink ref="B115" r:id="rId136" display="http://mlb.mlb.com/team/player.jsp?player_id=543022"/>
    <hyperlink ref="B116" r:id="rId137" display="http://mlb.mlb.com/team/player.jsp?player_id=517060"/>
    <hyperlink ref="B117" r:id="rId138" display="http://mlb.mlb.com/team/player.jsp?player_id=543746"/>
    <hyperlink ref="B118" r:id="rId139" display="http://mlb.mlb.com/team/player.jsp?player_id=279571"/>
    <hyperlink ref="B119" r:id="rId140" display="http://mlb.mlb.com/team/player.jsp?player_id=456071"/>
    <hyperlink ref="B120" r:id="rId141" display="http://mlb.mlb.com/team/player.jsp?player_id=462985"/>
    <hyperlink ref="B121" r:id="rId142" display="http://mlb.mlb.com/team/player.jsp?player_id=504379"/>
    <hyperlink ref="B122" r:id="rId143" display="http://mlb.mlb.com/team/player.jsp?player_id=468504"/>
    <hyperlink ref="B123" r:id="rId144" display="http://mlb.mlb.com/team/player.jsp?player_id=571521"/>
    <hyperlink ref="B124" r:id="rId145" display="http://mlb.mlb.com/team/player.jsp?player_id=434665"/>
    <hyperlink ref="B125" r:id="rId146" display="http://mlb.mlb.com/team/player.jsp?player_id=543184"/>
    <hyperlink ref="B126" r:id="rId147" display="http://mlb.mlb.com/team/player.jsp?player_id=548357"/>
    <hyperlink ref="B127" r:id="rId148" display="http://mlb.mlb.com/team/player.jsp?player_id=572750"/>
    <hyperlink ref="B128" r:id="rId149" display="http://mlb.mlb.com/team/player.jsp?player_id=457429"/>
    <hyperlink ref="B129" r:id="rId150" display="http://mlb.mlb.com/team/player.jsp?player_id=455119"/>
    <hyperlink ref="B130" r:id="rId151" display="http://mlb.mlb.com/team/player.jsp?player_id=518452"/>
    <hyperlink ref="B131" r:id="rId152" display="http://mlb.mlb.com/team/player.jsp?player_id=457453"/>
    <hyperlink ref="B132" r:id="rId153" display="http://mlb.mlb.com/team/player.jsp?player_id=446641"/>
    <hyperlink ref="B135" r:id="rId154" display="http://mlb.mlb.com/team/player.jsp?player_id=477132"/>
    <hyperlink ref="B136" r:id="rId155" display="http://mlb.mlb.com/team/player.jsp?player_id=554340"/>
    <hyperlink ref="B137" r:id="rId156" display="http://mlb.mlb.com/team/player.jsp?player_id=572017"/>
    <hyperlink ref="B138" r:id="rId157" display="http://mlb.mlb.com/team/player.jsp?player_id=455092"/>
    <hyperlink ref="B139" r:id="rId158" display="http://mlb.mlb.com/team/player.jsp?player_id=434442"/>
    <hyperlink ref="B140" r:id="rId159" display="http://mlb.mlb.com/team/player.jsp?player_id=434181"/>
    <hyperlink ref="B141" r:id="rId160" display="http://mlb.mlb.com/team/player.jsp?player_id=520980"/>
    <hyperlink ref="B142" r:id="rId161" display="http://mlb.mlb.com/team/player.jsp?player_id=425844"/>
    <hyperlink ref="B143" r:id="rId162" display="http://mlb.mlb.com/team/player.jsp?player_id=445276"/>
    <hyperlink ref="B144" r:id="rId163" display="http://mlb.mlb.com/team/player.jsp?player_id=277417"/>
    <hyperlink ref="B145" r:id="rId164" display="http://mlb.mlb.com/team/player.jsp?player_id=519437"/>
    <hyperlink ref="B146" r:id="rId165" display="http://mlb.mlb.com/team/player.jsp?player_id=547943"/>
    <hyperlink ref="B147" r:id="rId166" display="http://mlb.mlb.com/team/player.jsp?player_id=572089"/>
    <hyperlink ref="B148" r:id="rId167" display="http://mlb.mlb.com/team/player.jsp?player_id=429717"/>
    <hyperlink ref="B149" r:id="rId168" display="http://mlb.mlb.com/team/player.jsp?player_id=543056"/>
    <hyperlink ref="B150" r:id="rId169" display="http://mlb.mlb.com/team/player.jsp?player_id=453198"/>
    <hyperlink ref="B151" r:id="rId170" display="http://mlb.mlb.com/team/player.jsp?player_id=124604"/>
    <hyperlink ref="B152" r:id="rId171" display="http://mlb.mlb.com/team/player.jsp?player_id=451216"/>
    <hyperlink ref="B153" r:id="rId172" display="http://mlb.mlb.com/team/player.jsp?player_id=433584"/>
    <hyperlink ref="B154" r:id="rId173" display="http://mlb.mlb.com/team/player.jsp?player_id=430904"/>
    <hyperlink ref="B155" r:id="rId174" display="http://mlb.mlb.com/team/player.jsp?player_id=543155"/>
    <hyperlink ref="B156" r:id="rId175" display="http://mlb.mlb.com/team/player.jsp?player_id=516910"/>
    <hyperlink ref="B157" r:id="rId176" display="http://mlb.mlb.com/team/player.jsp?player_id=429781"/>
    <hyperlink ref="B158" r:id="rId177" display="http://mlb.mlb.com/team/player.jsp?player_id=460077"/>
    <hyperlink ref="B159" r:id="rId178" display="http://mlb.mlb.com/team/player.jsp?player_id=523848"/>
    <hyperlink ref="B162" r:id="rId179" display="http://mlb.mlb.com/team/player.jsp?player_id=457768"/>
    <hyperlink ref="B163" r:id="rId180" display="http://mlb.mlb.com/team/player.jsp?player_id=543359"/>
    <hyperlink ref="B164" r:id="rId181" display="http://mlb.mlb.com/team/player.jsp?player_id=573109"/>
    <hyperlink ref="B165" r:id="rId182" display="http://mlb.mlb.com/team/player.jsp?player_id=473879"/>
    <hyperlink ref="B166" r:id="rId183" display="http://mlb.mlb.com/team/player.jsp?player_id=543054"/>
    <hyperlink ref="B167" r:id="rId184" display="http://mlb.mlb.com/team/player.jsp?player_id=605228"/>
    <hyperlink ref="B168" r:id="rId185" display="http://mlb.mlb.com/team/player.jsp?player_id=506693"/>
    <hyperlink ref="B169" r:id="rId186" display="http://mlb.mlb.com/team/player.jsp?player_id=445197"/>
    <hyperlink ref="B170" r:id="rId187" display="http://mlb.mlb.com/team/player.jsp?player_id=518553"/>
    <hyperlink ref="B171" r:id="rId188" display="http://mlb.mlb.com/team/player.jsp?player_id=501822"/>
    <hyperlink ref="B172" r:id="rId189" display="http://mlb.mlb.com/team/player.jsp?player_id=543408"/>
    <hyperlink ref="B173" r:id="rId190" display="http://mlb.mlb.com/team/player.jsp?player_id=605169"/>
    <hyperlink ref="B174" r:id="rId191" display="http://mlb.mlb.com/team/player.jsp?player_id=543135"/>
    <hyperlink ref="B175" r:id="rId192" display="http://mlb.mlb.com/team/player.jsp?player_id=543272"/>
    <hyperlink ref="B176" r:id="rId193" display="http://mlb.mlb.com/team/player.jsp?player_id=150116"/>
    <hyperlink ref="B177" r:id="rId194" display="http://mlb.mlb.com/team/player.jsp?player_id=458713"/>
    <hyperlink ref="B178" r:id="rId195" display="http://mlb.mlb.com/team/player.jsp?player_id=571760"/>
    <hyperlink ref="B179" r:id="rId196" display="http://mlb.mlb.com/team/player.jsp?player_id=545363"/>
    <hyperlink ref="B180" r:id="rId197" display="http://mlb.mlb.com/team/player.jsp?player_id=543101"/>
    <hyperlink ref="B181" r:id="rId198" display="http://mlb.mlb.com/team/player.jsp?player_id=207267"/>
    <hyperlink ref="B182" r:id="rId199" display="http://mlb.mlb.com/team/player.jsp?player_id=461791"/>
    <hyperlink ref="B183" r:id="rId200" display="http://mlb.mlb.com/team/player.jsp?player_id=543169"/>
    <hyperlink ref="B184" r:id="rId201" display="http://mlb.mlb.com/team/player.jsp?player_id=276514"/>
    <hyperlink ref="B185" r:id="rId202" display="http://mlb.mlb.com/team/player.jsp?player_id=469159"/>
    <hyperlink ref="B186" r:id="rId203" display="http://mlb.mlb.com/team/player.jsp?player_id=491708"/>
    <hyperlink ref="B189" r:id="rId204" display="http://mlb.mlb.com/team/player.jsp?player_id=455117"/>
    <hyperlink ref="B190" r:id="rId205" display="http://mlb.mlb.com/team/player.jsp?player_id=407489"/>
    <hyperlink ref="B191" r:id="rId206" display="http://mlb.mlb.com/team/player.jsp?player_id=452733"/>
    <hyperlink ref="B192" r:id="rId207" display="http://mlb.mlb.com/team/player.jsp?player_id=502026"/>
    <hyperlink ref="B193" r:id="rId208" display="http://mlb.mlb.com/team/player.jsp?player_id=571666"/>
    <hyperlink ref="B194" r:id="rId209" display="http://mlb.mlb.com/team/player.jsp?player_id=435043"/>
    <hyperlink ref="B195" r:id="rId210" display="http://mlb.mlb.com/team/player.jsp?player_id=408061"/>
    <hyperlink ref="B196" r:id="rId211" display="http://mlb.mlb.com/team/player.jsp?player_id=445213"/>
    <hyperlink ref="B197" r:id="rId212" display="http://mlb.mlb.com/team/player.jsp?player_id=451596"/>
    <hyperlink ref="B198" r:id="rId213" display="http://mlb.mlb.com/team/player.jsp?player_id=503449"/>
    <hyperlink ref="B199" r:id="rId214" display="http://mlb.mlb.com/team/player.jsp?player_id=346798"/>
    <hyperlink ref="B200" r:id="rId215" display="http://mlb.mlb.com/team/player.jsp?player_id=490063"/>
    <hyperlink ref="B201" r:id="rId216" display="http://mlb.mlb.com/team/player.jsp?player_id=519293"/>
    <hyperlink ref="B202" r:id="rId217" display="http://mlb.mlb.com/team/player.jsp?player_id=592804"/>
    <hyperlink ref="B203" r:id="rId218" display="http://mlb.mlb.com/team/player.jsp?player_id=455009"/>
    <hyperlink ref="B204" r:id="rId219" display="http://mlb.mlb.com/team/player.jsp?player_id=462136"/>
    <hyperlink ref="B205" r:id="rId220" display="http://mlb.mlb.com/team/player.jsp?player_id=543942"/>
    <hyperlink ref="B206" r:id="rId221" display="http://mlb.mlb.com/team/player.jsp?player_id=519076"/>
    <hyperlink ref="B207" r:id="rId222" display="http://mlb.mlb.com/team/player.jsp?player_id=449104"/>
    <hyperlink ref="B208" r:id="rId223" display="http://mlb.mlb.com/team/player.jsp?player_id=451628"/>
    <hyperlink ref="B209" r:id="rId224" display="http://mlb.mlb.com/team/player.jsp?player_id=623913"/>
    <hyperlink ref="B212" r:id="rId225" display="http://mlb.mlb.com/team/player.jsp?player_id=572831"/>
    <hyperlink ref="B213" r:id="rId226" display="http://mlb.mlb.com/team/player.jsp?player_id=234194"/>
    <hyperlink ref="B214" r:id="rId227" display="http://mlb.mlb.com/team/player.jsp?player_id=544727"/>
    <hyperlink ref="B215" r:id="rId228" display="http://mlb.mlb.com/team/player.jsp?player_id=502195"/>
    <hyperlink ref="B216" r:id="rId229" display="http://mlb.mlb.com/team/player.jsp?player_id=445968"/>
    <hyperlink ref="B217" r:id="rId230" display="http://mlb.mlb.com/team/player.jsp?player_id=594798"/>
    <hyperlink ref="B218" r:id="rId231" display="http://mlb.mlb.com/team/player.jsp?player_id=592340"/>
    <hyperlink ref="B219" r:id="rId232" display="http://mlb.mlb.com/team/player.jsp?player_id=448614"/>
    <hyperlink ref="B220" r:id="rId233" display="http://mlb.mlb.com/team/player.jsp?player_id=150035"/>
    <hyperlink ref="B221" r:id="rId234" display="http://mlb.mlb.com/team/player.jsp?player_id=477003"/>
    <hyperlink ref="B222" r:id="rId235" display="http://mlb.mlb.com/team/player.jsp?player_id=554430"/>
    <hyperlink ref="B223" r:id="rId236" display="http://mlb.mlb.com/team/player.jsp?player_id=516769"/>
    <hyperlink ref="B224" r:id="rId237" display="http://mlb.mlb.com/team/player.jsp?player_id=493137"/>
    <hyperlink ref="B225" r:id="rId238" display="http://mlb.mlb.com/team/player.jsp?player_id=518716"/>
    <hyperlink ref="B226" r:id="rId239" display="http://mlb.mlb.com/team/player.jsp?player_id=606160"/>
    <hyperlink ref="B227" r:id="rId240" display="http://mlb.mlb.com/team/player.jsp?player_id=112526"/>
    <hyperlink ref="B228" r:id="rId241" display="http://mlb.mlb.com/team/player.jsp?player_id=542674"/>
    <hyperlink ref="B229" r:id="rId242" display="http://mlb.mlb.com/team/player.jsp?player_id=407878"/>
    <hyperlink ref="B230" r:id="rId243" display="http://mlb.mlb.com/team/player.jsp?player_id=446488"/>
    <hyperlink ref="B231" r:id="rId244" display="http://mlb.mlb.com/team/player.jsp?player_id=458730"/>
    <hyperlink ref="B232" r:id="rId245" display="http://mlb.mlb.com/team/player.jsp?player_id=516714"/>
    <hyperlink ref="B233" r:id="rId246" display="http://mlb.mlb.com/team/player.jsp?player_id=458709"/>
    <hyperlink ref="B236" r:id="rId247" display="http://mlb.mlb.com/team/player.jsp?player_id=593576"/>
    <hyperlink ref="B237" r:id="rId248" display="http://mlb.mlb.com/team/player.jsp?player_id=571704"/>
    <hyperlink ref="B238" r:id="rId249" display="http://mlb.mlb.com/team/player.jsp?player_id=462945"/>
    <hyperlink ref="B239" r:id="rId250" display="http://mlb.mlb.com/team/player.jsp?player_id=449097"/>
    <hyperlink ref="B240" r:id="rId251" display="http://mlb.mlb.com/team/player.jsp?player_id=518603"/>
    <hyperlink ref="B241" r:id="rId252" display="http://mlb.mlb.com/team/player.jsp?player_id=430935"/>
    <hyperlink ref="B242" r:id="rId253" display="http://mlb.mlb.com/team/player.jsp?player_id=425532"/>
    <hyperlink ref="B243" r:id="rId254" display="http://mlb.mlb.com/team/player.jsp?player_id=430606"/>
    <hyperlink ref="B244" r:id="rId255" display="http://mlb.mlb.com/team/player.jsp?player_id=424324"/>
    <hyperlink ref="B245" r:id="rId256" display="http://mlb.mlb.com/team/player.jsp?player_id=571527"/>
    <hyperlink ref="B246" r:id="rId257" display="http://mlb.mlb.com/team/player.jsp?player_id=518617"/>
    <hyperlink ref="B247" r:id="rId258" display="http://mlb.mlb.com/team/player.jsp?player_id=433584"/>
    <hyperlink ref="B248" r:id="rId259" display="http://mlb.mlb.com/team/player.jsp?player_id=455374"/>
    <hyperlink ref="B249" r:id="rId260" display="http://mlb.mlb.com/team/player.jsp?player_id=571786"/>
    <hyperlink ref="B250" r:id="rId261" display="http://mlb.mlb.com/team/player.jsp?player_id=543495"/>
    <hyperlink ref="B251" r:id="rId262" display="http://mlb.mlb.com/team/player.jsp?player_id=150359"/>
    <hyperlink ref="B252" r:id="rId263" display="http://mlb.mlb.com/team/player.jsp?player_id=452718"/>
    <hyperlink ref="B253" r:id="rId264" display="http://mlb.mlb.com/team/player.jsp?player_id=425861"/>
    <hyperlink ref="B254" r:id="rId265" display="http://mlb.mlb.com/team/player.jsp?player_id=457711"/>
    <hyperlink ref="B255" r:id="rId266" display="http://mlb.mlb.com/team/player.jsp?player_id=472610"/>
    <hyperlink ref="B256" r:id="rId267" display="http://mlb.mlb.com/team/player.jsp?player_id=453249"/>
    <hyperlink ref="B257" r:id="rId268" display="http://mlb.mlb.com/team/player.jsp?player_id=646057"/>
    <hyperlink ref="B258" r:id="rId269" display="http://mlb.mlb.com/team/player.jsp?player_id=543725"/>
    <hyperlink ref="B259" r:id="rId270" display="http://mlb.mlb.com/team/player.jsp?player_id=543643"/>
    <hyperlink ref="B260" r:id="rId271" display="http://mlb.mlb.com/team/player.jsp?player_id=453184"/>
    <hyperlink ref="B261" r:id="rId272" display="http://mlb.mlb.com/team/player.jsp?player_id=518418"/>
    <hyperlink ref="B264" r:id="rId273" display="http://mlb.mlb.com/team/player.jsp?player_id=453265"/>
    <hyperlink ref="B265" r:id="rId274" display="http://mlb.mlb.com/team/player.jsp?player_id=453343"/>
    <hyperlink ref="B266" r:id="rId275" display="http://mlb.mlb.com/team/player.jsp?player_id=453172"/>
    <hyperlink ref="B267" r:id="rId276" display="http://mlb.mlb.com/team/player.jsp?player_id=458720"/>
    <hyperlink ref="B268" r:id="rId277" display="http://mlb.mlb.com/team/player.jsp?player_id=489039"/>
    <hyperlink ref="B269" r:id="rId278" display="http://mlb.mlb.com/team/player.jsp?player_id=474699"/>
    <hyperlink ref="B270" r:id="rId279" display="http://mlb.mlb.com/team/player.jsp?player_id=450172"/>
    <hyperlink ref="B271" r:id="rId280" display="http://mlb.mlb.com/team/player.jsp?player_id=491646"/>
    <hyperlink ref="B272" r:id="rId281" display="http://mlb.mlb.com/team/player.jsp?player_id=434538"/>
    <hyperlink ref="B273" r:id="rId282" display="http://mlb.mlb.com/team/player.jsp?player_id=476570"/>
    <hyperlink ref="B274" r:id="rId283" display="http://mlb.mlb.com/team/player.jsp?player_id=543037"/>
    <hyperlink ref="B275" r:id="rId284" display="http://mlb.mlb.com/team/player.jsp?player_id=450203"/>
    <hyperlink ref="B276" r:id="rId285" display="http://mlb.mlb.com/team/player.jsp?player_id=457768"/>
    <hyperlink ref="B277" r:id="rId286" display="http://mlb.mlb.com/team/player.jsp?player_id=502046"/>
    <hyperlink ref="B278" r:id="rId287" display="http://mlb.mlb.com/team/player.jsp?player_id=446099"/>
    <hyperlink ref="B279" r:id="rId288" display="http://mlb.mlb.com/team/player.jsp?player_id=458677"/>
    <hyperlink ref="B280" r:id="rId289" display="http://mlb.mlb.com/team/player.jsp?player_id=276351"/>
    <hyperlink ref="B281" r:id="rId290" display="http://mlb.mlb.com/team/player.jsp?player_id=592238"/>
    <hyperlink ref="B282" r:id="rId291" display="http://mlb.mlb.com/team/player.jsp?player_id=516935"/>
    <hyperlink ref="B283" r:id="rId292" display="http://mlb.mlb.com/team/player.jsp?player_id=434643"/>
    <hyperlink ref="B284" r:id="rId293" display="http://mlb.mlb.com/team/player.jsp?player_id=594987"/>
    <hyperlink ref="B285" r:id="rId294" display="http://mlb.mlb.com/team/player.jsp?player_id=457117"/>
    <hyperlink ref="B286" r:id="rId295" display="http://mlb.mlb.com/team/player.jsp?player_id=501983"/>
    <hyperlink ref="B289" r:id="rId296" display="http://mlb.mlb.com/team/player.jsp?player_id=407835"/>
    <hyperlink ref="B290" r:id="rId297" display="http://mlb.mlb.com/team/player.jsp?player_id=434718"/>
    <hyperlink ref="B291" r:id="rId298" display="http://mlb.mlb.com/team/player.jsp?player_id=571439"/>
    <hyperlink ref="B292" r:id="rId299" display="http://mlb.mlb.com/team/player.jsp?player_id=276542"/>
    <hyperlink ref="B293" r:id="rId300" display="http://mlb.mlb.com/team/player.jsp?player_id=571057"/>
    <hyperlink ref="B294" r:id="rId301" display="http://mlb.mlb.com/team/player.jsp?player_id=445612"/>
    <hyperlink ref="B295" r:id="rId302" display="http://mlb.mlb.com/team/player.jsp?player_id=461856"/>
    <hyperlink ref="B296" r:id="rId303" display="http://mlb.mlb.com/team/player.jsp?player_id=534812"/>
    <hyperlink ref="B297" r:id="rId304" display="http://mlb.mlb.com/team/player.jsp?player_id=488768"/>
    <hyperlink ref="B298" r:id="rId305" display="http://mlb.mlb.com/team/player.jsp?player_id=475115"/>
    <hyperlink ref="B299" r:id="rId306" display="http://mlb.mlb.com/team/player.jsp?player_id=534910"/>
    <hyperlink ref="B300" r:id="rId307" display="http://mlb.mlb.com/team/player.jsp?player_id=456776"/>
    <hyperlink ref="B301" r:id="rId308" display="http://mlb.mlb.com/team/player.jsp?player_id=628333"/>
    <hyperlink ref="B302" r:id="rId309" display="http://mlb.mlb.com/team/player.jsp?player_id=431162"/>
    <hyperlink ref="B303" r:id="rId310" display="http://mlb.mlb.com/team/player.jsp?player_id=430641"/>
    <hyperlink ref="B304" r:id="rId311" display="http://mlb.mlb.com/team/player.jsp?player_id=543883"/>
    <hyperlink ref="B305" r:id="rId312" display="http://mlb.mlb.com/team/player.jsp?player_id=453178"/>
    <hyperlink ref="B306" r:id="rId313" display="http://mlb.mlb.com/team/player.jsp?player_id=445590"/>
    <hyperlink ref="B307" r:id="rId314" display="http://mlb.mlb.com/team/player.jsp?player_id=459932"/>
    <hyperlink ref="B308" r:id="rId315" display="http://mlb.mlb.com/team/player.jsp?player_id=543698"/>
    <hyperlink ref="B309" r:id="rId316" display="http://mlb.mlb.com/team/player.jsp?player_id=434438"/>
    <hyperlink ref="B310" r:id="rId317" display="http://mlb.mlb.com/team/player.jsp?player_id=572362"/>
    <hyperlink ref="B311" r:id="rId318" display="http://mlb.mlb.com/team/player.jsp?player_id=599998"/>
    <hyperlink ref="B312" r:id="rId319" display="http://mlb.mlb.com/team/player.jsp?player_id=543921"/>
    <hyperlink ref="B315" r:id="rId320" display="http://mlb.mlb.com/team/player.jsp?player_id=572827"/>
    <hyperlink ref="B316" r:id="rId321" display="http://mlb.mlb.com/team/player.jsp?player_id=519326"/>
    <hyperlink ref="B317" r:id="rId322" display="http://mlb.mlb.com/team/player.jsp?player_id=449170"/>
    <hyperlink ref="B318" r:id="rId323" display="http://mlb.mlb.com/team/player.jsp?player_id=433586"/>
    <hyperlink ref="B319" r:id="rId324" display="http://mlb.mlb.com/team/player.jsp?player_id=408241"/>
    <hyperlink ref="B320" r:id="rId325" display="http://mlb.mlb.com/team/player.jsp?player_id=346793"/>
    <hyperlink ref="B321" r:id="rId326" display="http://mlb.mlb.com/team/player.jsp?player_id=466948"/>
    <hyperlink ref="B322" r:id="rId327" display="http://mlb.mlb.com/team/player.jsp?player_id=502004"/>
    <hyperlink ref="B323" r:id="rId328" display="http://mlb.mlb.com/team/player.jsp?player_id=518516"/>
    <hyperlink ref="B324" r:id="rId329" display="http://mlb.mlb.com/team/player.jsp?player_id=425657"/>
    <hyperlink ref="B325" r:id="rId330" display="http://mlb.mlb.com/team/player.jsp?player_id=218596"/>
    <hyperlink ref="B326" r:id="rId331" display="http://mlb.mlb.com/team/player.jsp?player_id=433589"/>
    <hyperlink ref="B327" r:id="rId332" display="http://mlb.mlb.com/team/player.jsp?player_id=489265"/>
    <hyperlink ref="B328" r:id="rId333" display="http://mlb.mlb.com/team/player.jsp?player_id=434641"/>
    <hyperlink ref="B329" r:id="rId334" display="http://mlb.mlb.com/team/player.jsp?player_id=285064"/>
    <hyperlink ref="B330" r:id="rId335" display="http://mlb.mlb.com/team/player.jsp?player_id=430912"/>
    <hyperlink ref="B331" r:id="rId336" display="http://mlb.mlb.com/team/player.jsp?player_id=453311"/>
    <hyperlink ref="B332" r:id="rId337" display="http://mlb.mlb.com/team/player.jsp?player_id=518790"/>
    <hyperlink ref="B333" r:id="rId338" display="http://mlb.mlb.com/team/player.jsp?player_id=594762"/>
    <hyperlink ref="B334" r:id="rId339" display="http://mlb.mlb.com/team/player.jsp?player_id=453307"/>
    <hyperlink ref="B335" r:id="rId340" display="http://mlb.mlb.com/team/player.jsp?player_id=592464"/>
    <hyperlink ref="B338" r:id="rId341" display="http://mlb.mlb.com/team/player.jsp?player_id=518614"/>
    <hyperlink ref="B339" r:id="rId342" display="http://mlb.mlb.com/team/player.jsp?player_id=504083"/>
    <hyperlink ref="B340" r:id="rId343" display="http://mlb.mlb.com/team/player.jsp?player_id=450212"/>
    <hyperlink ref="B341" r:id="rId344" display="http://mlb.mlb.com/team/player.jsp?player_id=425794"/>
    <hyperlink ref="B342" r:id="rId345" display="http://mlb.mlb.com/team/player.jsp?player_id=518693"/>
    <hyperlink ref="B343" r:id="rId346" display="http://mlb.mlb.com/team/player.jsp?player_id=458681"/>
    <hyperlink ref="B344" r:id="rId347" display="http://mlb.mlb.com/team/player.jsp?player_id=595307"/>
    <hyperlink ref="B345" r:id="rId348" display="http://mlb.mlb.com/team/player.jsp?player_id=608379"/>
    <hyperlink ref="B346" r:id="rId349" display="http://mlb.mlb.com/team/player.jsp?player_id=572096"/>
    <hyperlink ref="B347" r:id="rId350" display="http://mlb.mlb.com/team/player.jsp?player_id=571946"/>
    <hyperlink ref="B348" r:id="rId351" display="http://mlb.mlb.com/team/player.jsp?player_id=593372"/>
    <hyperlink ref="B349" r:id="rId352" display="http://mlb.mlb.com/team/player.jsp?player_id=448802"/>
    <hyperlink ref="B350" r:id="rId353" display="http://mlb.mlb.com/team/player.jsp?player_id=594835"/>
    <hyperlink ref="B351" r:id="rId354" display="http://mlb.mlb.com/team/player.jsp?player_id=407793"/>
    <hyperlink ref="B352" r:id="rId355" display="http://mlb.mlb.com/team/player.jsp?player_id=523260"/>
    <hyperlink ref="B353" r:id="rId356" display="http://mlb.mlb.com/team/player.jsp?player_id=544928"/>
    <hyperlink ref="B354" r:id="rId357" display="http://mlb.mlb.com/team/player.jsp?player_id=329092"/>
    <hyperlink ref="B355" r:id="rId358" display="http://mlb.mlb.com/team/player.jsp?player_id=543174"/>
    <hyperlink ref="B356" r:id="rId359" display="http://mlb.mlb.com/team/player.jsp?player_id=435400"/>
    <hyperlink ref="B357" r:id="rId360" display="http://mlb.mlb.com/team/player.jsp?player_id=572889"/>
    <hyperlink ref="B358" r:id="rId361" display="http://mlb.mlb.com/team/player.jsp?player_id=543779"/>
    <hyperlink ref="B359" r:id="rId362" display="http://mlb.mlb.com/team/player.jsp?player_id=475416"/>
    <hyperlink ref="B360" r:id="rId363" display="http://mlb.mlb.com/team/player.jsp?player_id=572751"/>
    <hyperlink ref="B361" r:id="rId364" display="http://mlb.mlb.com/team/player.jsp?player_id=592815"/>
    <hyperlink ref="B364" r:id="rId365" display="http://mlb.mlb.com/team/player.jsp?player_id=407819"/>
    <hyperlink ref="B365" r:id="rId366" display="http://mlb.mlb.com/team/player.jsp?player_id=458919"/>
    <hyperlink ref="B366" r:id="rId367" display="http://mlb.mlb.com/team/player.jsp?player_id=519322"/>
    <hyperlink ref="B367" r:id="rId368" display="http://mlb.mlb.com/team/player.jsp?player_id=461325"/>
    <hyperlink ref="B368" r:id="rId369" display="http://mlb.mlb.com/team/player.jsp?player_id=450729"/>
    <hyperlink ref="B369" r:id="rId370" display="http://mlb.mlb.com/team/player.jsp?player_id=595014"/>
    <hyperlink ref="B370" r:id="rId371" display="http://mlb.mlb.com/team/player.jsp?player_id=502578"/>
    <hyperlink ref="B371" r:id="rId372" display="http://mlb.mlb.com/team/player.jsp?player_id=519455"/>
    <hyperlink ref="B372" r:id="rId373" display="http://mlb.mlb.com/team/player.jsp?player_id=543699"/>
    <hyperlink ref="B373" r:id="rId374" display="http://mlb.mlb.com/team/player.jsp?player_id=544931"/>
    <hyperlink ref="B374" r:id="rId375" display="http://mlb.mlb.com/team/player.jsp?player_id=400089"/>
    <hyperlink ref="B375" r:id="rId376" display="http://mlb.mlb.com/team/player.jsp?player_id=461829"/>
    <hyperlink ref="B376" r:id="rId377" display="http://mlb.mlb.com/team/player.jsp?player_id=489334"/>
    <hyperlink ref="B377" r:id="rId378" display="http://mlb.mlb.com/team/player.jsp?player_id=458584"/>
    <hyperlink ref="B378" r:id="rId379" display="http://mlb.mlb.com/team/player.jsp?player_id=446321"/>
    <hyperlink ref="B379" r:id="rId380" display="http://mlb.mlb.com/team/player.jsp?player_id=460283"/>
    <hyperlink ref="B380" r:id="rId381" display="http://mlb.mlb.com/team/player.jsp?player_id=518863"/>
    <hyperlink ref="B381" r:id="rId382" display="http://mlb.mlb.com/team/player.jsp?player_id=592398"/>
  </hyperlinks>
  <pageMargins left="0.75" right="0.75" top="1" bottom="1" header="0.5" footer="0.5"/>
  <pageSetup orientation="portrait" horizontalDpi="0" verticalDpi="0" r:id="rId38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7"/>
  </sheetPr>
  <dimension ref="A1:AU311"/>
  <sheetViews>
    <sheetView zoomScale="80" zoomScaleNormal="80" workbookViewId="0">
      <pane ySplit="4" topLeftCell="A125" activePane="bottomLeft" state="frozen"/>
      <selection pane="bottomLeft" activeCell="AI149" sqref="AI149"/>
    </sheetView>
  </sheetViews>
  <sheetFormatPr defaultRowHeight="12.75" x14ac:dyDescent="0.2"/>
  <cols>
    <col min="1" max="1" width="26.7109375" style="156" customWidth="1"/>
    <col min="2" max="2" width="5.5703125" style="156" bestFit="1" customWidth="1"/>
    <col min="3" max="4" width="3.28515625" style="156" bestFit="1" customWidth="1"/>
    <col min="5" max="5" width="6" style="167" bestFit="1" customWidth="1"/>
    <col min="6" max="6" width="3" style="156" bestFit="1" customWidth="1"/>
    <col min="7" max="8" width="3.7109375" style="156" bestFit="1" customWidth="1"/>
    <col min="9" max="9" width="4.7109375" style="156" bestFit="1" customWidth="1"/>
    <col min="10" max="10" width="3.5703125" style="156" bestFit="1" customWidth="1"/>
    <col min="11" max="11" width="5" style="156" bestFit="1" customWidth="1"/>
    <col min="12" max="12" width="7.140625" style="167" bestFit="1" customWidth="1"/>
    <col min="13" max="13" width="4.42578125" style="156" bestFit="1" customWidth="1"/>
    <col min="14" max="14" width="3" style="156" bestFit="1" customWidth="1"/>
    <col min="15" max="17" width="3.5703125" style="156" bestFit="1" customWidth="1"/>
    <col min="18" max="18" width="4" style="156" bestFit="1" customWidth="1"/>
    <col min="19" max="20" width="4.42578125" style="156" bestFit="1" customWidth="1"/>
    <col min="21" max="21" width="9.140625" style="156"/>
    <col min="22" max="22" width="7.7109375" style="156" bestFit="1" customWidth="1"/>
    <col min="23" max="23" width="10" style="156" bestFit="1" customWidth="1"/>
    <col min="24" max="24" width="9.7109375" style="156" bestFit="1" customWidth="1"/>
    <col min="25" max="25" width="7.140625" style="156" bestFit="1" customWidth="1"/>
    <col min="26" max="26" width="10" style="156" bestFit="1" customWidth="1"/>
    <col min="27" max="27" width="9.7109375" style="156" bestFit="1" customWidth="1"/>
    <col min="28" max="28" width="6.7109375" style="156" bestFit="1" customWidth="1"/>
    <col min="29" max="29" width="7.5703125" style="156" bestFit="1" customWidth="1"/>
    <col min="30" max="30" width="5.5703125" style="156" bestFit="1" customWidth="1"/>
    <col min="31" max="31" width="7.140625" style="156" bestFit="1" customWidth="1"/>
    <col min="32" max="32" width="15.5703125" style="178" bestFit="1" customWidth="1"/>
    <col min="33" max="33" width="5.5703125" style="156" bestFit="1" customWidth="1"/>
    <col min="34" max="34" width="7.5703125" style="156" bestFit="1" customWidth="1"/>
    <col min="35" max="35" width="6.85546875" style="156" bestFit="1" customWidth="1"/>
    <col min="36" max="36" width="8.5703125" style="167" bestFit="1" customWidth="1"/>
    <col min="37" max="37" width="8.140625" style="156" bestFit="1" customWidth="1"/>
    <col min="38" max="38" width="9.42578125" style="156" bestFit="1" customWidth="1"/>
    <col min="39" max="39" width="9.140625" style="156" bestFit="1" customWidth="1"/>
    <col min="40" max="40" width="4.28515625" style="156" customWidth="1"/>
    <col min="41" max="41" width="11.42578125" style="156" bestFit="1" customWidth="1"/>
    <col min="42" max="42" width="7.85546875" style="156" bestFit="1" customWidth="1"/>
    <col min="43" max="43" width="9.140625" style="156" bestFit="1" customWidth="1"/>
    <col min="44" max="44" width="9.5703125" style="156" bestFit="1" customWidth="1"/>
    <col min="45" max="45" width="9.140625" style="156"/>
    <col min="46" max="47" width="2.7109375" style="156" bestFit="1" customWidth="1"/>
    <col min="48" max="16384" width="9.140625" style="156"/>
  </cols>
  <sheetData>
    <row r="1" spans="1:47" x14ac:dyDescent="0.2">
      <c r="A1" s="59" t="s">
        <v>280</v>
      </c>
    </row>
    <row r="2" spans="1:47" x14ac:dyDescent="0.2">
      <c r="A2" s="59" t="s">
        <v>2167</v>
      </c>
    </row>
    <row r="4" spans="1:47" s="125" customFormat="1" x14ac:dyDescent="0.2">
      <c r="A4" s="10" t="s">
        <v>151</v>
      </c>
      <c r="B4" s="132" t="s">
        <v>245</v>
      </c>
      <c r="C4" s="177" t="s">
        <v>105</v>
      </c>
      <c r="D4" s="132" t="s">
        <v>106</v>
      </c>
      <c r="E4" s="177" t="s">
        <v>107</v>
      </c>
      <c r="F4" s="132" t="s">
        <v>153</v>
      </c>
      <c r="G4" s="132" t="s">
        <v>108</v>
      </c>
      <c r="H4" s="132" t="s">
        <v>109</v>
      </c>
      <c r="I4" s="124" t="s">
        <v>434</v>
      </c>
      <c r="J4" s="124" t="s">
        <v>110</v>
      </c>
      <c r="K4" s="124" t="s">
        <v>246</v>
      </c>
      <c r="L4" s="177" t="s">
        <v>111</v>
      </c>
      <c r="M4" s="132" t="s">
        <v>112</v>
      </c>
      <c r="N4" s="132" t="s">
        <v>113</v>
      </c>
      <c r="O4" s="132" t="s">
        <v>114</v>
      </c>
      <c r="P4" s="132" t="s">
        <v>115</v>
      </c>
      <c r="Q4" s="132" t="s">
        <v>116</v>
      </c>
      <c r="R4" s="132" t="s">
        <v>118</v>
      </c>
      <c r="S4" s="132" t="s">
        <v>117</v>
      </c>
      <c r="T4" s="132" t="s">
        <v>156</v>
      </c>
      <c r="U4" s="71"/>
      <c r="V4" s="118" t="s">
        <v>2</v>
      </c>
      <c r="W4" s="119" t="s">
        <v>3</v>
      </c>
      <c r="X4" s="120" t="s">
        <v>4</v>
      </c>
      <c r="Y4" s="121" t="s">
        <v>5</v>
      </c>
      <c r="Z4" s="119" t="s">
        <v>6</v>
      </c>
      <c r="AA4" s="120" t="s">
        <v>7</v>
      </c>
      <c r="AB4" s="122" t="s">
        <v>8</v>
      </c>
      <c r="AC4" s="122" t="s">
        <v>101</v>
      </c>
      <c r="AD4" s="122" t="s">
        <v>9</v>
      </c>
      <c r="AE4" s="123" t="s">
        <v>10</v>
      </c>
      <c r="AF4" s="179" t="s">
        <v>151</v>
      </c>
      <c r="AG4" s="8" t="s">
        <v>11</v>
      </c>
      <c r="AH4" s="8" t="s">
        <v>12</v>
      </c>
      <c r="AI4" s="8" t="s">
        <v>13</v>
      </c>
      <c r="AJ4" s="177" t="s">
        <v>103</v>
      </c>
      <c r="AK4" s="124" t="s">
        <v>119</v>
      </c>
      <c r="AL4" s="124" t="s">
        <v>104</v>
      </c>
      <c r="AM4" s="124" t="s">
        <v>279</v>
      </c>
      <c r="AO4" s="115" t="s">
        <v>438</v>
      </c>
      <c r="AP4" s="126"/>
      <c r="AQ4" s="126"/>
      <c r="AR4" s="126"/>
      <c r="AT4" s="72" t="s">
        <v>111</v>
      </c>
      <c r="AU4" s="72" t="s">
        <v>111</v>
      </c>
    </row>
    <row r="5" spans="1:47" x14ac:dyDescent="0.2">
      <c r="AK5" s="73"/>
      <c r="AL5" s="73"/>
      <c r="AM5" s="73"/>
      <c r="AN5" s="31"/>
      <c r="AO5" s="15"/>
    </row>
    <row r="6" spans="1:47" x14ac:dyDescent="0.2">
      <c r="A6" t="s">
        <v>579</v>
      </c>
      <c r="B6" s="77" t="s">
        <v>236</v>
      </c>
      <c r="C6" s="77">
        <v>2</v>
      </c>
      <c r="D6" s="77">
        <v>3</v>
      </c>
      <c r="E6" s="98">
        <v>3.92</v>
      </c>
      <c r="F6" s="77">
        <v>49</v>
      </c>
      <c r="G6" s="77">
        <v>0</v>
      </c>
      <c r="H6" s="77">
        <v>0</v>
      </c>
      <c r="I6" s="77">
        <v>0</v>
      </c>
      <c r="J6" s="77">
        <v>10</v>
      </c>
      <c r="K6" s="77">
        <v>13</v>
      </c>
      <c r="L6" s="98">
        <v>43.67</v>
      </c>
      <c r="M6" s="77">
        <v>34</v>
      </c>
      <c r="N6" s="77">
        <v>21</v>
      </c>
      <c r="O6" s="77">
        <v>19</v>
      </c>
      <c r="P6" s="77">
        <v>6</v>
      </c>
      <c r="Q6" s="77">
        <v>30</v>
      </c>
      <c r="R6" s="77">
        <v>3</v>
      </c>
      <c r="S6" s="77">
        <v>51</v>
      </c>
      <c r="T6" s="77">
        <v>196</v>
      </c>
      <c r="V6" s="161">
        <f t="shared" ref="V6" si="0">+(Q6-R6)/(T6-R6)*100</f>
        <v>13.989637305699482</v>
      </c>
      <c r="W6" s="162">
        <f>IF(V6&lt;LeagueRatings!$K$21,((LeagueRatings!$K$21-V6)/LeagueRatings!$K$21)*36,(LeagueRatings!$K$21-V6)*6.48)</f>
        <v>-38.055559658740869</v>
      </c>
      <c r="X6" s="156">
        <v>5.44</v>
      </c>
      <c r="Y6" s="163">
        <f t="shared" ref="Y6" si="1">(P6/(T6-R6))*100</f>
        <v>3.1088082901554404</v>
      </c>
      <c r="Z6" s="162">
        <f>IF(Y6&lt;LeagueRatings!$K$19,((LeagueRatings!$K$19-Y6)/LeagueRatings!$K$19)*36,(LeagueRatings!$K$19-Y6)/LeagueRatings!$K$22)</f>
        <v>-7.20707923385923</v>
      </c>
      <c r="AA6" s="156">
        <v>0.61</v>
      </c>
      <c r="AB6" s="106">
        <f>+((LeagueRatings!$I$17-E6)*5)+9.5</f>
        <v>8.1929093316940946</v>
      </c>
      <c r="AC6" s="106">
        <f t="shared" ref="AC6" si="2">IF(AB6&lt;4,4,AB6)</f>
        <v>8.1929093316940946</v>
      </c>
      <c r="AD6" s="106">
        <f t="shared" ref="AD6" si="3">IF(M6&lt;L6,((1-(M6/L6))*7)-0.07,(1-(M6/L6))*5)</f>
        <v>1.4800343485230132</v>
      </c>
      <c r="AE6" s="164">
        <f t="shared" ref="AE6" si="4">+X6+AA6+AC6+AD6</f>
        <v>15.722943680217108</v>
      </c>
      <c r="AJ6" s="106">
        <f>+AO6*LeagueRatings!$K$27</f>
        <v>27.160493827160494</v>
      </c>
      <c r="AK6" s="73">
        <f>F6*LeagueRatings!$K$27</f>
        <v>30.246913580246911</v>
      </c>
      <c r="AL6" s="73">
        <f>G6*LeagueRatings!$K$27</f>
        <v>0</v>
      </c>
      <c r="AM6" s="73">
        <f>T6*LeagueRatings!$K$27</f>
        <v>120.98765432098764</v>
      </c>
      <c r="AN6" s="31"/>
      <c r="AO6" s="15">
        <f t="shared" ref="AO6:AO69" si="5">ROUNDUP(L6,0)</f>
        <v>44</v>
      </c>
    </row>
    <row r="7" spans="1:47" x14ac:dyDescent="0.2">
      <c r="A7" s="42" t="s">
        <v>579</v>
      </c>
      <c r="B7" s="77" t="s">
        <v>257</v>
      </c>
      <c r="C7" s="77">
        <v>0</v>
      </c>
      <c r="D7" s="77">
        <v>1</v>
      </c>
      <c r="E7" s="98">
        <v>4.09</v>
      </c>
      <c r="F7" s="77">
        <v>13</v>
      </c>
      <c r="G7" s="77">
        <v>0</v>
      </c>
      <c r="H7" s="77">
        <v>0</v>
      </c>
      <c r="I7" s="77">
        <v>0</v>
      </c>
      <c r="J7" s="77">
        <v>0</v>
      </c>
      <c r="K7" s="77">
        <v>0</v>
      </c>
      <c r="L7" s="98">
        <v>11</v>
      </c>
      <c r="M7" s="77">
        <v>9</v>
      </c>
      <c r="N7" s="77">
        <v>5</v>
      </c>
      <c r="O7" s="77">
        <v>5</v>
      </c>
      <c r="P7" s="77">
        <v>0</v>
      </c>
      <c r="Q7" s="77">
        <v>6</v>
      </c>
      <c r="R7" s="77">
        <v>0</v>
      </c>
      <c r="S7" s="77">
        <v>12</v>
      </c>
      <c r="T7" s="77">
        <v>47</v>
      </c>
      <c r="U7" s="141"/>
      <c r="V7" s="161">
        <f t="shared" ref="V7" si="6">+(Q7-R7)/(T7-R7)*100</f>
        <v>12.76595744680851</v>
      </c>
      <c r="W7" s="162">
        <f>IF(V7&lt;LeagueRatings!$K$21,((LeagueRatings!$K$21-V7)/LeagueRatings!$K$21)*36,(LeagueRatings!$K$21-V7)*6.48)</f>
        <v>-30.126114173127373</v>
      </c>
      <c r="X7" s="163">
        <v>4.18</v>
      </c>
      <c r="Y7" s="163">
        <f t="shared" ref="Y7" si="7">(P7/(T7-R7))*100</f>
        <v>0</v>
      </c>
      <c r="Z7" s="162">
        <f>IF(Y7&lt;LeagueRatings!$K$19,((LeagueRatings!$K$19-Y7)/LeagueRatings!$K$19)*36,(LeagueRatings!$K$19-Y7)/LeagueRatings!$K$22)</f>
        <v>36</v>
      </c>
      <c r="AA7" s="163">
        <v>-3.26</v>
      </c>
      <c r="AB7" s="106">
        <f>+((LeagueRatings!$I$17-E7)*5)+9.5</f>
        <v>7.342909331694095</v>
      </c>
      <c r="AC7" s="106">
        <f t="shared" ref="AC7" si="8">IF(AB7&lt;4,4,AB7)</f>
        <v>7.342909331694095</v>
      </c>
      <c r="AD7" s="106">
        <f t="shared" ref="AD7" si="9">IF(M7&lt;L7,((1-(M7/L7))*7)-0.07,(1-(M7/L7))*5)</f>
        <v>1.2027272727272724</v>
      </c>
      <c r="AE7" s="164">
        <f t="shared" ref="AE7" si="10">+X7+AA7+AC7+AD7</f>
        <v>9.465636604421368</v>
      </c>
      <c r="AG7" s="59"/>
      <c r="AH7" s="5"/>
      <c r="AI7" s="5"/>
      <c r="AJ7" s="106">
        <f>+AO7*LeagueRatings!$K$27</f>
        <v>6.7901234567901234</v>
      </c>
      <c r="AK7" s="73">
        <f>F7*LeagueRatings!$K$27</f>
        <v>8.0246913580246915</v>
      </c>
      <c r="AL7" s="73">
        <f>G7*LeagueRatings!$K$27</f>
        <v>0</v>
      </c>
      <c r="AM7" s="73">
        <f>T7*LeagueRatings!$K$27</f>
        <v>29.012345679012345</v>
      </c>
      <c r="AN7" s="31"/>
      <c r="AO7" s="15">
        <f t="shared" si="5"/>
        <v>11</v>
      </c>
    </row>
    <row r="8" spans="1:47" x14ac:dyDescent="0.2">
      <c r="L8" s="167">
        <f>(L6/100)/((L6+L7)/100)</f>
        <v>0.79879275653923554</v>
      </c>
      <c r="T8" s="168"/>
      <c r="U8" s="168"/>
      <c r="V8" s="163"/>
      <c r="W8" s="162">
        <f>W6*L8</f>
        <v>-30.398505401448947</v>
      </c>
      <c r="X8" s="163"/>
      <c r="Y8" s="163"/>
      <c r="Z8" s="162">
        <f>Z6*L8</f>
        <v>-5.7569626878110958</v>
      </c>
      <c r="AA8" s="163"/>
      <c r="AB8" s="106"/>
      <c r="AC8" s="106"/>
      <c r="AD8" s="106"/>
      <c r="AE8" s="164">
        <f>AE6*L8</f>
        <v>12.559373523231777</v>
      </c>
      <c r="AG8" s="5"/>
      <c r="AH8" s="5"/>
      <c r="AI8" s="5"/>
      <c r="AJ8" s="106"/>
      <c r="AK8" s="73">
        <f>F8*LeagueRatings!$K$27</f>
        <v>0</v>
      </c>
      <c r="AL8" s="73">
        <f>G8*LeagueRatings!$K$27</f>
        <v>0</v>
      </c>
      <c r="AM8" s="73">
        <f>T8*LeagueRatings!$K$27</f>
        <v>0</v>
      </c>
      <c r="AN8" s="31"/>
      <c r="AO8" s="15">
        <f t="shared" si="5"/>
        <v>1</v>
      </c>
    </row>
    <row r="9" spans="1:47" x14ac:dyDescent="0.2">
      <c r="L9" s="167">
        <f>(L7/100)/((L6+L7)/100)</f>
        <v>0.2012072434607646</v>
      </c>
      <c r="T9" s="168"/>
      <c r="U9" s="168"/>
      <c r="V9" s="163"/>
      <c r="W9" s="162">
        <f>W7*L9</f>
        <v>-6.0615923889592302</v>
      </c>
      <c r="X9" s="163"/>
      <c r="Y9" s="163"/>
      <c r="Z9" s="162">
        <f>Z7*L9</f>
        <v>7.2434607645875255</v>
      </c>
      <c r="AA9" s="163"/>
      <c r="AB9" s="106"/>
      <c r="AC9" s="106"/>
      <c r="AD9" s="106"/>
      <c r="AE9" s="164">
        <f>AE7*L9</f>
        <v>1.9045546487769354</v>
      </c>
      <c r="AG9" s="5"/>
      <c r="AH9" s="5"/>
      <c r="AI9" s="5"/>
      <c r="AJ9" s="106"/>
      <c r="AK9" s="73">
        <f>F9*LeagueRatings!$K$27</f>
        <v>0</v>
      </c>
      <c r="AL9" s="73">
        <f>G9*LeagueRatings!$K$27</f>
        <v>0</v>
      </c>
      <c r="AM9" s="73">
        <f>T9*LeagueRatings!$K$27</f>
        <v>0</v>
      </c>
      <c r="AN9" s="31"/>
      <c r="AO9" s="15">
        <f t="shared" si="5"/>
        <v>1</v>
      </c>
    </row>
    <row r="10" spans="1:47" x14ac:dyDescent="0.2">
      <c r="T10" s="168"/>
      <c r="U10" s="168"/>
      <c r="V10" s="163"/>
      <c r="W10" s="162">
        <f>SUM(W8:W9)</f>
        <v>-36.460097790408177</v>
      </c>
      <c r="X10" s="163"/>
      <c r="Y10" s="163"/>
      <c r="Z10" s="162">
        <f>SUM(Z8:Z9)</f>
        <v>1.4864980767764298</v>
      </c>
      <c r="AA10" s="163"/>
      <c r="AB10" s="106"/>
      <c r="AC10" s="106"/>
      <c r="AD10" s="106"/>
      <c r="AE10" s="163">
        <f>SUM(AE8:AE9)</f>
        <v>14.463928172008712</v>
      </c>
      <c r="AF10" s="181" t="s">
        <v>579</v>
      </c>
      <c r="AG10" s="5" t="s">
        <v>22</v>
      </c>
      <c r="AH10" s="5" t="s">
        <v>66</v>
      </c>
      <c r="AI10" s="5" t="s">
        <v>62</v>
      </c>
      <c r="AJ10" s="184">
        <f>SUM(AJ6:AJ9)</f>
        <v>33.950617283950621</v>
      </c>
      <c r="AK10" s="15">
        <f t="shared" ref="AK10:AM10" si="11">SUM(AK6:AK9)</f>
        <v>38.271604938271601</v>
      </c>
      <c r="AL10" s="15">
        <f t="shared" si="11"/>
        <v>0</v>
      </c>
      <c r="AM10" s="15">
        <f t="shared" si="11"/>
        <v>150</v>
      </c>
      <c r="AN10" s="31"/>
      <c r="AO10" s="15">
        <f t="shared" si="5"/>
        <v>0</v>
      </c>
    </row>
    <row r="12" spans="1:47" x14ac:dyDescent="0.2">
      <c r="A12" t="s">
        <v>510</v>
      </c>
      <c r="B12" s="77" t="s">
        <v>250</v>
      </c>
      <c r="C12" s="77">
        <v>4</v>
      </c>
      <c r="D12" s="77">
        <v>2</v>
      </c>
      <c r="E12" s="98">
        <v>1.86</v>
      </c>
      <c r="F12" s="77">
        <v>51</v>
      </c>
      <c r="G12" s="77">
        <v>0</v>
      </c>
      <c r="H12" s="77">
        <v>0</v>
      </c>
      <c r="I12" s="77">
        <v>0</v>
      </c>
      <c r="J12" s="77">
        <v>7</v>
      </c>
      <c r="K12" s="77">
        <v>13</v>
      </c>
      <c r="L12" s="98">
        <v>48.33</v>
      </c>
      <c r="M12" s="77">
        <v>32</v>
      </c>
      <c r="N12" s="77">
        <v>10</v>
      </c>
      <c r="O12" s="77">
        <v>10</v>
      </c>
      <c r="P12" s="77">
        <v>3</v>
      </c>
      <c r="Q12" s="77">
        <v>17</v>
      </c>
      <c r="R12" s="77">
        <v>0</v>
      </c>
      <c r="S12" s="77">
        <v>37</v>
      </c>
      <c r="T12" s="77">
        <v>189</v>
      </c>
      <c r="V12" s="51">
        <f t="shared" ref="V12" si="12">+(Q12-R12)/(T12-R12)*100</f>
        <v>8.9947089947089935</v>
      </c>
      <c r="W12" s="162">
        <f>IF(V12&lt;LeagueRatings!$K$10,((LeagueRatings!$K$10-V12)/LeagueRatings!$K$10)*36,(LeagueRatings!$K$10-V12)*6.48)</f>
        <v>-5.3367157798305156</v>
      </c>
      <c r="X12" s="163">
        <v>0.45</v>
      </c>
      <c r="Y12" s="163">
        <f>(P12/(T12-R12))*100</f>
        <v>1.5873015873015872</v>
      </c>
      <c r="Z12" s="162">
        <f>IF(Y12&lt;LeagueRatings!$K$8,((LeagueRatings!$K$8-Y12)/LeagueRatings!$K$8)*36,(LeagueRatings!$K$8-Y12)/LeagueRatings!$K$11)</f>
        <v>11.641097164109718</v>
      </c>
      <c r="AA12" s="163">
        <v>-0.89</v>
      </c>
      <c r="AB12" s="106">
        <f>+((LeagueRatings!$I$6-E12)*5)+9.5</f>
        <v>19.272493872332578</v>
      </c>
      <c r="AC12" s="106">
        <f t="shared" ref="AC12" si="13">IF(AB12&lt;4,4,AB12)</f>
        <v>19.272493872332578</v>
      </c>
      <c r="AD12" s="106">
        <f>IF(M12&lt;L12,((1-(M12/L12))*7)-0.07,(1-(M12/L12))*5)</f>
        <v>2.2951975998344714</v>
      </c>
      <c r="AE12" s="164">
        <f t="shared" ref="AE12" si="14">+X12+AA12+AC12+AD12</f>
        <v>21.127691472167047</v>
      </c>
      <c r="AG12" s="8"/>
      <c r="AH12" s="8"/>
      <c r="AI12" s="8"/>
      <c r="AJ12" s="106">
        <f>+AO12*LeagueRatings!$K$27</f>
        <v>30.246913580246911</v>
      </c>
      <c r="AK12" s="73">
        <f>F12*LeagueRatings!$K$27</f>
        <v>31.481481481481481</v>
      </c>
      <c r="AL12" s="73">
        <f>G12*LeagueRatings!$K$27</f>
        <v>0</v>
      </c>
      <c r="AM12" s="73">
        <f>T12*LeagueRatings!$K$27</f>
        <v>116.66666666666666</v>
      </c>
      <c r="AN12" s="31"/>
      <c r="AO12" s="15">
        <f>ROUNDUP(L12,0)</f>
        <v>49</v>
      </c>
    </row>
    <row r="13" spans="1:47" x14ac:dyDescent="0.2">
      <c r="A13" s="42" t="s">
        <v>510</v>
      </c>
      <c r="B13" s="77" t="s">
        <v>254</v>
      </c>
      <c r="C13" s="77">
        <v>0</v>
      </c>
      <c r="D13" s="77">
        <v>1</v>
      </c>
      <c r="E13" s="98">
        <v>4.3499999999999996</v>
      </c>
      <c r="F13" s="77">
        <v>11</v>
      </c>
      <c r="G13" s="77">
        <v>0</v>
      </c>
      <c r="H13" s="77">
        <v>0</v>
      </c>
      <c r="I13" s="77">
        <v>0</v>
      </c>
      <c r="J13" s="77">
        <v>0</v>
      </c>
      <c r="K13" s="77">
        <v>2</v>
      </c>
      <c r="L13" s="98">
        <v>10.33</v>
      </c>
      <c r="M13" s="77">
        <v>9</v>
      </c>
      <c r="N13" s="77">
        <v>5</v>
      </c>
      <c r="O13" s="77">
        <v>5</v>
      </c>
      <c r="P13" s="77">
        <v>1</v>
      </c>
      <c r="Q13" s="77">
        <v>2</v>
      </c>
      <c r="R13" s="77">
        <v>0</v>
      </c>
      <c r="S13" s="77">
        <v>12</v>
      </c>
      <c r="T13" s="77">
        <v>42</v>
      </c>
      <c r="U13" s="141"/>
      <c r="V13" s="161">
        <f t="shared" ref="V13" si="15">+(Q13-R13)/(T13-R13)*100</f>
        <v>4.7619047619047619</v>
      </c>
      <c r="W13" s="162">
        <f>IF(V13&lt;LeagueRatings!$K$21,((LeagueRatings!$K$21-V13)/LeagueRatings!$K$21)*36,(LeagueRatings!$K$21-V13)*6.48)</f>
        <v>14.879954820462254</v>
      </c>
      <c r="X13" s="163">
        <v>-1.29</v>
      </c>
      <c r="Y13" s="163">
        <f t="shared" ref="Y13" si="16">(P13/(T13-R13))*100</f>
        <v>2.3809523809523809</v>
      </c>
      <c r="Z13" s="162">
        <f>IF(Y13&lt;LeagueRatings!$K$19,((LeagueRatings!$K$19-Y13)/LeagueRatings!$K$19)*36,(LeagueRatings!$K$19-Y13)/LeagueRatings!$K$22)</f>
        <v>-1.2370251471375069</v>
      </c>
      <c r="AA13" s="163">
        <v>0.08</v>
      </c>
      <c r="AB13" s="106">
        <f>+((LeagueRatings!$I$17-E13)*5)+9.5</f>
        <v>6.0429093316940961</v>
      </c>
      <c r="AC13" s="106">
        <f t="shared" ref="AC13" si="17">IF(AB13&lt;4,4,AB13)</f>
        <v>6.0429093316940961</v>
      </c>
      <c r="AD13" s="106">
        <f t="shared" ref="AD13" si="18">IF(M13&lt;L13,((1-(M13/L13))*7)-0.07,(1-(M13/L13))*5)</f>
        <v>0.83125847047434664</v>
      </c>
      <c r="AE13" s="164">
        <f t="shared" ref="AE13" si="19">+X13+AA13+AC13+AD13</f>
        <v>5.6641678021684427</v>
      </c>
      <c r="AG13" s="5"/>
      <c r="AH13" s="5"/>
      <c r="AI13" s="5"/>
      <c r="AJ13" s="106">
        <f>+AO13*LeagueRatings!$K$27</f>
        <v>6.7901234567901234</v>
      </c>
      <c r="AK13" s="73">
        <f>F13*LeagueRatings!$K$27</f>
        <v>6.7901234567901234</v>
      </c>
      <c r="AL13" s="73">
        <f>G13*LeagueRatings!$K$27</f>
        <v>0</v>
      </c>
      <c r="AM13" s="73">
        <f>T13*LeagueRatings!$K$27</f>
        <v>25.925925925925924</v>
      </c>
      <c r="AN13" s="31"/>
      <c r="AO13" s="15">
        <f>ROUNDUP(L13,0)</f>
        <v>11</v>
      </c>
      <c r="AP13" s="115"/>
      <c r="AQ13" s="115"/>
      <c r="AR13" s="115"/>
    </row>
    <row r="14" spans="1:47" x14ac:dyDescent="0.2">
      <c r="L14" s="167">
        <f>(L12/100)/((L12+L13)/100)</f>
        <v>0.82390044323218548</v>
      </c>
      <c r="T14" s="168"/>
      <c r="U14" s="168"/>
      <c r="V14" s="163"/>
      <c r="W14" s="162">
        <f>W12*L14</f>
        <v>-4.3969224964065603</v>
      </c>
      <c r="X14" s="163"/>
      <c r="Y14" s="163"/>
      <c r="Z14" s="162">
        <f>Z12*L14</f>
        <v>9.5911051132189336</v>
      </c>
      <c r="AA14" s="163"/>
      <c r="AB14" s="106"/>
      <c r="AC14" s="106"/>
      <c r="AD14" s="106"/>
      <c r="AE14" s="164">
        <f>AE12*L14</f>
        <v>17.407114368391294</v>
      </c>
      <c r="AG14" s="5"/>
      <c r="AH14" s="5"/>
      <c r="AI14" s="5"/>
      <c r="AJ14" s="106"/>
      <c r="AK14" s="73">
        <f>F14*LeagueRatings!$K$27</f>
        <v>0</v>
      </c>
      <c r="AL14" s="73">
        <f>G14*LeagueRatings!$K$27</f>
        <v>0</v>
      </c>
      <c r="AM14" s="73">
        <f>T14*LeagueRatings!$K$27</f>
        <v>0</v>
      </c>
      <c r="AN14" s="31"/>
      <c r="AO14" s="15">
        <f>ROUNDUP(L14,0)</f>
        <v>1</v>
      </c>
    </row>
    <row r="15" spans="1:47" x14ac:dyDescent="0.2">
      <c r="L15" s="167">
        <f>(L13/100)/((L12+L13)/100)</f>
        <v>0.17609955676781452</v>
      </c>
      <c r="T15" s="168"/>
      <c r="U15" s="168"/>
      <c r="V15" s="163"/>
      <c r="W15" s="162">
        <f>W13*L15</f>
        <v>2.6203534486085083</v>
      </c>
      <c r="X15" s="163"/>
      <c r="Y15" s="163"/>
      <c r="Z15" s="162">
        <f>Z13*L15</f>
        <v>-0.21783958012155552</v>
      </c>
      <c r="AA15" s="163"/>
      <c r="AB15" s="106"/>
      <c r="AC15" s="106"/>
      <c r="AD15" s="106"/>
      <c r="AE15" s="164">
        <f>AE13*L15</f>
        <v>0.99745743942038889</v>
      </c>
      <c r="AG15" s="5"/>
      <c r="AH15" s="5"/>
      <c r="AI15" s="5"/>
      <c r="AJ15" s="106"/>
      <c r="AK15" s="73">
        <f>F15*LeagueRatings!$K$27</f>
        <v>0</v>
      </c>
      <c r="AL15" s="73">
        <f>G15*LeagueRatings!$K$27</f>
        <v>0</v>
      </c>
      <c r="AM15" s="73">
        <f>T15*LeagueRatings!$K$27</f>
        <v>0</v>
      </c>
      <c r="AN15" s="31"/>
      <c r="AO15" s="15">
        <f>ROUNDUP(L15,0)</f>
        <v>1</v>
      </c>
    </row>
    <row r="16" spans="1:47" x14ac:dyDescent="0.2">
      <c r="T16" s="168"/>
      <c r="U16" s="168"/>
      <c r="V16" s="163"/>
      <c r="W16" s="162">
        <f>SUM(W14:W15)</f>
        <v>-1.776569047798052</v>
      </c>
      <c r="X16" s="163"/>
      <c r="Y16" s="163"/>
      <c r="Z16" s="162">
        <f>SUM(Z14:Z15)</f>
        <v>9.3732655330973778</v>
      </c>
      <c r="AA16" s="163"/>
      <c r="AB16" s="106"/>
      <c r="AC16" s="106"/>
      <c r="AD16" s="106"/>
      <c r="AE16" s="163">
        <f>SUM(AE14:AE15)</f>
        <v>18.404571807811685</v>
      </c>
      <c r="AF16" s="42" t="s">
        <v>510</v>
      </c>
      <c r="AG16" s="5" t="s">
        <v>68</v>
      </c>
      <c r="AH16" s="5" t="s">
        <v>32</v>
      </c>
      <c r="AI16" s="5" t="s">
        <v>67</v>
      </c>
      <c r="AJ16" s="106">
        <f>SUM(AJ12:AJ15)</f>
        <v>37.037037037037038</v>
      </c>
      <c r="AK16" s="15">
        <f t="shared" ref="AK16:AM16" si="20">SUM(AK12:AK15)</f>
        <v>38.271604938271608</v>
      </c>
      <c r="AL16" s="15">
        <f t="shared" si="20"/>
        <v>0</v>
      </c>
      <c r="AM16" s="15">
        <f t="shared" si="20"/>
        <v>142.59259259259258</v>
      </c>
      <c r="AN16" s="31"/>
      <c r="AO16" s="15">
        <f>ROUNDUP(L16,0)</f>
        <v>0</v>
      </c>
    </row>
    <row r="17" spans="1:41" x14ac:dyDescent="0.2">
      <c r="AK17" s="73">
        <f>F17*LeagueRatings!$K$27</f>
        <v>0</v>
      </c>
      <c r="AL17" s="73">
        <f>G17*LeagueRatings!$K$27</f>
        <v>0</v>
      </c>
      <c r="AM17" s="73">
        <f>T17*LeagueRatings!$K$27</f>
        <v>0</v>
      </c>
      <c r="AN17" s="31"/>
      <c r="AO17" s="15">
        <f t="shared" si="5"/>
        <v>0</v>
      </c>
    </row>
    <row r="18" spans="1:41" x14ac:dyDescent="0.2">
      <c r="A18" t="s">
        <v>542</v>
      </c>
      <c r="B18" s="77" t="s">
        <v>234</v>
      </c>
      <c r="C18" s="77">
        <v>1</v>
      </c>
      <c r="D18" s="77">
        <v>1</v>
      </c>
      <c r="E18" s="98">
        <v>4.55</v>
      </c>
      <c r="F18" s="77">
        <v>28</v>
      </c>
      <c r="G18" s="77">
        <v>0</v>
      </c>
      <c r="H18" s="77">
        <v>0</v>
      </c>
      <c r="I18" s="77">
        <v>0</v>
      </c>
      <c r="J18" s="77">
        <v>0</v>
      </c>
      <c r="K18" s="77">
        <v>1</v>
      </c>
      <c r="L18" s="98">
        <v>31.67</v>
      </c>
      <c r="M18" s="77">
        <v>34</v>
      </c>
      <c r="N18" s="77">
        <v>17</v>
      </c>
      <c r="O18" s="77">
        <v>16</v>
      </c>
      <c r="P18" s="77">
        <v>3</v>
      </c>
      <c r="Q18" s="77">
        <v>15</v>
      </c>
      <c r="R18" s="77">
        <v>2</v>
      </c>
      <c r="S18" s="77">
        <v>29</v>
      </c>
      <c r="T18" s="77">
        <v>143</v>
      </c>
      <c r="V18" s="161">
        <f t="shared" ref="V18" si="21">+(Q18-R18)/(T18-R18)*100</f>
        <v>9.2198581560283674</v>
      </c>
      <c r="W18" s="162">
        <f>IF(V18&lt;LeagueRatings!$K$10,((LeagueRatings!$K$10-V18)/LeagueRatings!$K$10)*36,(LeagueRatings!$K$10-V18)*6.48)</f>
        <v>-6.7956823451800581</v>
      </c>
      <c r="X18" s="163">
        <v>0.65</v>
      </c>
      <c r="Y18" s="163">
        <f>(P18/(T18-R18))*100</f>
        <v>2.1276595744680851</v>
      </c>
      <c r="Z18" s="162">
        <f>IF(Y18&lt;LeagueRatings!$K$8,((LeagueRatings!$K$8-Y18)/LeagueRatings!$K$8)*36,(LeagueRatings!$K$8-Y18)/LeagueRatings!$K$11)</f>
        <v>3.348704709338556</v>
      </c>
      <c r="AA18" s="163">
        <v>-0.21</v>
      </c>
      <c r="AB18" s="106">
        <f>+((LeagueRatings!$I$6-E18)*5)+9.5</f>
        <v>5.8224938723325792</v>
      </c>
      <c r="AC18" s="106">
        <f t="shared" ref="AC18" si="22">IF(AB18&lt;4,4,AB18)</f>
        <v>5.8224938723325792</v>
      </c>
      <c r="AD18" s="106">
        <f>IF(M18&lt;L18,((1-(M18/L18))*7)-0.07,(1-(M18/L18))*5)</f>
        <v>-0.36785601515629929</v>
      </c>
      <c r="AE18" s="164">
        <f t="shared" ref="AE18" si="23">+X18+AA18+AC18+AD18</f>
        <v>5.8946378571762805</v>
      </c>
      <c r="AG18" s="8"/>
      <c r="AH18" s="8"/>
      <c r="AI18" s="8"/>
      <c r="AJ18" s="106">
        <f>+AO18*LeagueRatings!$K$27</f>
        <v>19.753086419753085</v>
      </c>
      <c r="AK18" s="73">
        <f>F18*LeagueRatings!$K$27</f>
        <v>17.283950617283949</v>
      </c>
      <c r="AL18" s="73">
        <f>G18*LeagueRatings!$K$27</f>
        <v>0</v>
      </c>
      <c r="AM18" s="73">
        <f>T18*LeagueRatings!$K$27</f>
        <v>88.271604938271594</v>
      </c>
      <c r="AN18" s="31"/>
      <c r="AO18" s="15">
        <f t="shared" si="5"/>
        <v>32</v>
      </c>
    </row>
    <row r="19" spans="1:41" x14ac:dyDescent="0.2">
      <c r="A19" s="42" t="s">
        <v>542</v>
      </c>
      <c r="B19" s="77" t="s">
        <v>240</v>
      </c>
      <c r="C19" s="77">
        <v>2</v>
      </c>
      <c r="D19" s="77">
        <v>3</v>
      </c>
      <c r="E19" s="98">
        <v>4.25</v>
      </c>
      <c r="F19" s="77">
        <v>12</v>
      </c>
      <c r="G19" s="77">
        <v>12</v>
      </c>
      <c r="H19" s="77">
        <v>0</v>
      </c>
      <c r="I19" s="77">
        <v>0</v>
      </c>
      <c r="J19" s="77">
        <v>0</v>
      </c>
      <c r="K19" s="77">
        <v>0</v>
      </c>
      <c r="L19" s="98">
        <v>65.266999999999996</v>
      </c>
      <c r="M19" s="77">
        <v>67</v>
      </c>
      <c r="N19" s="77">
        <v>34</v>
      </c>
      <c r="O19" s="77">
        <v>31</v>
      </c>
      <c r="P19" s="77">
        <v>7</v>
      </c>
      <c r="Q19" s="77">
        <v>19</v>
      </c>
      <c r="R19" s="77">
        <v>1</v>
      </c>
      <c r="S19" s="77">
        <v>55</v>
      </c>
      <c r="T19" s="77">
        <v>286</v>
      </c>
      <c r="U19" s="141"/>
      <c r="V19" s="172">
        <f t="shared" ref="V19" si="24">+(Q19-R19)/(T19-R19)*100</f>
        <v>6.3157894736842106</v>
      </c>
      <c r="W19" s="173">
        <f>IF(V19&lt;LeagueRatings!$K$21,((LeagueRatings!$K$21-V19)/LeagueRatings!$K$21)*36,(LeagueRatings!$K$21-V19)*6.48)</f>
        <v>7.9881506039815164</v>
      </c>
      <c r="X19" s="174">
        <v>-0.65</v>
      </c>
      <c r="Y19" s="174">
        <f t="shared" ref="Y19" si="25">(P19/(T19-R19))*100</f>
        <v>2.4561403508771931</v>
      </c>
      <c r="Z19" s="173">
        <f>IF(Y19&lt;LeagueRatings!$K$19,((LeagueRatings!$K$19-Y19)/LeagueRatings!$K$19)*36,(LeagueRatings!$K$19-Y19)/LeagueRatings!$K$22)</f>
        <v>-1.8537354622511346</v>
      </c>
      <c r="AA19" s="174">
        <v>0.16</v>
      </c>
      <c r="AB19" s="72">
        <f>+((LeagueRatings!$I$17-E19)*5)+9.5</f>
        <v>6.5429093316940943</v>
      </c>
      <c r="AC19" s="72">
        <f t="shared" ref="AC19" si="26">IF(AB19&lt;4,4,AB19)</f>
        <v>6.5429093316940943</v>
      </c>
      <c r="AD19" s="106">
        <f t="shared" ref="AD19" si="27">IF(M19&lt;L19,((1-(M19/L19))*7)-0.07,(1-(M19/L19))*5)</f>
        <v>-0.13276234544256749</v>
      </c>
      <c r="AE19" s="175">
        <f t="shared" ref="AE19" si="28">+X19+AA19+AC19+AD19</f>
        <v>5.9201469862515266</v>
      </c>
      <c r="AG19" s="8"/>
      <c r="AH19" s="8"/>
      <c r="AI19" s="8"/>
      <c r="AJ19" s="106">
        <f>+AO19*LeagueRatings!$K$27</f>
        <v>40.74074074074074</v>
      </c>
      <c r="AK19" s="73">
        <f>F19*LeagueRatings!$K$27</f>
        <v>7.4074074074074066</v>
      </c>
      <c r="AL19" s="73">
        <f>G19*LeagueRatings!$K$27</f>
        <v>7.4074074074074066</v>
      </c>
      <c r="AM19" s="73">
        <f>T19*LeagueRatings!$K$27</f>
        <v>176.54320987654319</v>
      </c>
      <c r="AN19" s="31"/>
      <c r="AO19" s="15">
        <f t="shared" si="5"/>
        <v>66</v>
      </c>
    </row>
    <row r="20" spans="1:41" x14ac:dyDescent="0.2">
      <c r="L20" s="167">
        <f>(L18/100)/((L18+L19)/100)</f>
        <v>0.32670703652887961</v>
      </c>
      <c r="T20" s="168"/>
      <c r="U20" s="168"/>
      <c r="V20" s="163"/>
      <c r="W20" s="162">
        <f>W18*L20</f>
        <v>-2.2201972401854033</v>
      </c>
      <c r="X20" s="163"/>
      <c r="Y20" s="163"/>
      <c r="Z20" s="162">
        <f>Z18*L20</f>
        <v>1.0940453917983028</v>
      </c>
      <c r="AA20" s="163"/>
      <c r="AB20" s="106"/>
      <c r="AC20" s="106"/>
      <c r="AD20" s="106"/>
      <c r="AE20" s="164">
        <f>AE18*L20</f>
        <v>1.9258196657290076</v>
      </c>
      <c r="AG20" s="5"/>
      <c r="AH20" s="5"/>
      <c r="AI20" s="5"/>
      <c r="AJ20" s="106"/>
      <c r="AK20" s="73">
        <f>F20*LeagueRatings!$K$27</f>
        <v>0</v>
      </c>
      <c r="AL20" s="73">
        <f>G20*LeagueRatings!$K$27</f>
        <v>0</v>
      </c>
      <c r="AM20" s="73">
        <f>T20*LeagueRatings!$K$27</f>
        <v>0</v>
      </c>
      <c r="AN20" s="31"/>
      <c r="AO20" s="15">
        <f t="shared" si="5"/>
        <v>1</v>
      </c>
    </row>
    <row r="21" spans="1:41" x14ac:dyDescent="0.2">
      <c r="L21" s="167">
        <f>(L19/100)/((L18+L19)/100)</f>
        <v>0.67329296347112044</v>
      </c>
      <c r="T21" s="168"/>
      <c r="U21" s="168"/>
      <c r="V21" s="163"/>
      <c r="W21" s="162">
        <f>W19*L21</f>
        <v>5.3783655928083363</v>
      </c>
      <c r="X21" s="163"/>
      <c r="Y21" s="163"/>
      <c r="Z21" s="162">
        <f>Z19*L21</f>
        <v>-1.2481070428705738</v>
      </c>
      <c r="AA21" s="163"/>
      <c r="AB21" s="106"/>
      <c r="AC21" s="106"/>
      <c r="AD21" s="106"/>
      <c r="AE21" s="164">
        <f>AE19*L21</f>
        <v>3.9859933085579127</v>
      </c>
      <c r="AG21" s="5"/>
      <c r="AH21" s="5"/>
      <c r="AI21" s="5"/>
      <c r="AJ21" s="106"/>
      <c r="AK21" s="73">
        <f>F21*LeagueRatings!$K$27</f>
        <v>0</v>
      </c>
      <c r="AL21" s="73">
        <f>G21*LeagueRatings!$K$27</f>
        <v>0</v>
      </c>
      <c r="AM21" s="73">
        <f>T21*LeagueRatings!$K$27</f>
        <v>0</v>
      </c>
      <c r="AN21" s="31"/>
      <c r="AO21" s="15">
        <f t="shared" si="5"/>
        <v>1</v>
      </c>
    </row>
    <row r="22" spans="1:41" x14ac:dyDescent="0.2">
      <c r="T22" s="168"/>
      <c r="U22" s="168"/>
      <c r="V22" s="163"/>
      <c r="W22" s="162">
        <f>SUM(W20:W21)</f>
        <v>3.1581683526229329</v>
      </c>
      <c r="X22" s="163"/>
      <c r="Y22" s="163"/>
      <c r="Z22" s="162">
        <f>SUM(Z20:Z21)</f>
        <v>-0.15406165107227099</v>
      </c>
      <c r="AA22" s="163"/>
      <c r="AB22" s="106"/>
      <c r="AC22" s="106"/>
      <c r="AD22" s="106"/>
      <c r="AE22" s="163">
        <f>SUM(AE20:AE21)</f>
        <v>5.9118129742869208</v>
      </c>
      <c r="AF22" s="42" t="s">
        <v>542</v>
      </c>
      <c r="AG22" s="5" t="s">
        <v>25</v>
      </c>
      <c r="AH22" s="5" t="s">
        <v>23</v>
      </c>
      <c r="AI22" s="5" t="s">
        <v>48</v>
      </c>
      <c r="AJ22" s="184">
        <f>SUM(AJ18:AJ21)</f>
        <v>60.493827160493822</v>
      </c>
      <c r="AK22" s="15">
        <f t="shared" ref="AK22:AM22" si="29">SUM(AK18:AK21)</f>
        <v>24.691358024691354</v>
      </c>
      <c r="AL22" s="15">
        <f t="shared" si="29"/>
        <v>7.4074074074074066</v>
      </c>
      <c r="AM22" s="15">
        <f t="shared" si="29"/>
        <v>264.81481481481478</v>
      </c>
      <c r="AN22" s="31"/>
      <c r="AO22" s="15">
        <f t="shared" si="5"/>
        <v>0</v>
      </c>
    </row>
    <row r="23" spans="1:41" x14ac:dyDescent="0.2">
      <c r="AK23" s="73">
        <f>F23*LeagueRatings!$K$27</f>
        <v>0</v>
      </c>
      <c r="AL23" s="73">
        <f>G23*LeagueRatings!$K$27</f>
        <v>0</v>
      </c>
      <c r="AM23" s="73">
        <f>T23*LeagueRatings!$K$27</f>
        <v>0</v>
      </c>
      <c r="AN23" s="31"/>
      <c r="AO23" s="15">
        <f t="shared" si="5"/>
        <v>0</v>
      </c>
    </row>
    <row r="24" spans="1:41" x14ac:dyDescent="0.2">
      <c r="A24" t="s">
        <v>839</v>
      </c>
      <c r="B24" s="77" t="s">
        <v>239</v>
      </c>
      <c r="C24" s="77">
        <v>5</v>
      </c>
      <c r="D24" s="77">
        <v>13</v>
      </c>
      <c r="E24" s="98">
        <v>4.9400000000000004</v>
      </c>
      <c r="F24" s="77">
        <v>23</v>
      </c>
      <c r="G24" s="77">
        <v>23</v>
      </c>
      <c r="H24" s="77">
        <v>0</v>
      </c>
      <c r="I24" s="77">
        <v>0</v>
      </c>
      <c r="J24" s="77">
        <v>0</v>
      </c>
      <c r="K24" s="77">
        <v>0</v>
      </c>
      <c r="L24" s="98">
        <v>129.33000000000001</v>
      </c>
      <c r="M24" s="77">
        <v>157</v>
      </c>
      <c r="N24" s="77">
        <v>76</v>
      </c>
      <c r="O24" s="77">
        <v>71</v>
      </c>
      <c r="P24" s="77">
        <v>13</v>
      </c>
      <c r="Q24" s="77">
        <v>32</v>
      </c>
      <c r="R24" s="77">
        <v>1</v>
      </c>
      <c r="S24" s="77">
        <v>61</v>
      </c>
      <c r="T24" s="77">
        <v>572</v>
      </c>
      <c r="V24" s="161">
        <f t="shared" ref="V24:V25" si="30">+(Q24-R24)/(T24-R24)*100</f>
        <v>5.4290718038528896</v>
      </c>
      <c r="W24" s="162">
        <f>IF(V24&lt;LeagueRatings!$K$10,((LeagueRatings!$K$10-V24)/LeagueRatings!$K$10)*36,(LeagueRatings!$K$10-V24)*6.48)</f>
        <v>12.080872044028036</v>
      </c>
      <c r="X24" s="163">
        <v>-1.01</v>
      </c>
      <c r="Y24" s="163">
        <f>(P24/(T24-R24))*100</f>
        <v>2.276707530647986</v>
      </c>
      <c r="Z24" s="162">
        <f>IF(Y24&lt;LeagueRatings!$K$8,((LeagueRatings!$K$8-Y24)/LeagueRatings!$K$8)*36,(LeagueRatings!$K$8-Y24)/LeagueRatings!$K$11)</f>
        <v>1.0613985593797848</v>
      </c>
      <c r="AA24" s="163">
        <v>-7.0000000000000007E-2</v>
      </c>
      <c r="AB24" s="106">
        <f>+((LeagueRatings!$I$6-E24)*5)+9.5</f>
        <v>3.8724938723325764</v>
      </c>
      <c r="AC24" s="106">
        <f t="shared" ref="AC24:AC25" si="31">IF(AB24&lt;4,4,AB24)</f>
        <v>4</v>
      </c>
      <c r="AD24" s="106">
        <f>IF(M24&lt;L24,((1-(M24/L24))*7)-0.07,(1-(M24/L24))*5)</f>
        <v>-1.0697440655686996</v>
      </c>
      <c r="AE24" s="164">
        <f t="shared" ref="AE24:AE25" si="32">+X24+AA24+AC24+AD24</f>
        <v>1.8502559344313003</v>
      </c>
      <c r="AJ24" s="106">
        <f>+AO24*LeagueRatings!$K$27</f>
        <v>80.246913580246911</v>
      </c>
      <c r="AK24" s="73">
        <f>F24*LeagueRatings!$K$27</f>
        <v>14.19753086419753</v>
      </c>
      <c r="AL24" s="73">
        <f>G24*LeagueRatings!$K$27</f>
        <v>14.19753086419753</v>
      </c>
      <c r="AM24" s="73">
        <f>T24*LeagueRatings!$K$27</f>
        <v>353.08641975308637</v>
      </c>
      <c r="AN24" s="31"/>
      <c r="AO24" s="15">
        <f t="shared" si="5"/>
        <v>130</v>
      </c>
    </row>
    <row r="25" spans="1:41" x14ac:dyDescent="0.2">
      <c r="A25" s="42" t="s">
        <v>839</v>
      </c>
      <c r="B25" s="77" t="s">
        <v>253</v>
      </c>
      <c r="C25" s="77">
        <v>2</v>
      </c>
      <c r="D25" s="77">
        <v>4</v>
      </c>
      <c r="E25" s="98">
        <v>8.0299999999999994</v>
      </c>
      <c r="F25" s="77">
        <v>9</v>
      </c>
      <c r="G25" s="77">
        <v>3</v>
      </c>
      <c r="H25" s="77">
        <v>0</v>
      </c>
      <c r="I25" s="77">
        <v>0</v>
      </c>
      <c r="J25" s="77">
        <v>0</v>
      </c>
      <c r="K25" s="77">
        <v>0</v>
      </c>
      <c r="L25" s="98">
        <v>24.266999999999999</v>
      </c>
      <c r="M25" s="77">
        <v>34</v>
      </c>
      <c r="N25" s="77">
        <v>28</v>
      </c>
      <c r="O25" s="77">
        <v>22</v>
      </c>
      <c r="P25" s="77">
        <v>7</v>
      </c>
      <c r="Q25" s="77">
        <v>8</v>
      </c>
      <c r="R25" s="77">
        <v>1</v>
      </c>
      <c r="S25" s="77">
        <v>18</v>
      </c>
      <c r="T25" s="77">
        <v>115</v>
      </c>
      <c r="V25" s="172">
        <f t="shared" si="30"/>
        <v>6.140350877192982</v>
      </c>
      <c r="W25" s="173">
        <f>IF(V25&lt;LeagueRatings!$K$21,((LeagueRatings!$K$21-V25)/LeagueRatings!$K$21)*36,(LeagueRatings!$K$21-V25)*6.48)</f>
        <v>8.7662575316486997</v>
      </c>
      <c r="X25" s="174">
        <v>-0.74</v>
      </c>
      <c r="Y25" s="174">
        <f t="shared" ref="Y25" si="33">(P25/(T25-R25))*100</f>
        <v>6.140350877192982</v>
      </c>
      <c r="Z25" s="173">
        <f>IF(Y25&lt;LeagueRatings!$K$19,((LeagueRatings!$K$19-Y25)/LeagueRatings!$K$19)*36,(LeagueRatings!$K$19-Y25)/LeagueRatings!$K$22)</f>
        <v>-32.072540902818844</v>
      </c>
      <c r="AA25" s="174">
        <v>3.24</v>
      </c>
      <c r="AB25" s="72">
        <f>+((LeagueRatings!$I$17-E25)*5)+9.5</f>
        <v>-12.357090668305901</v>
      </c>
      <c r="AC25" s="72">
        <f t="shared" si="31"/>
        <v>4</v>
      </c>
      <c r="AD25" s="106">
        <f t="shared" ref="AD25" si="34">IF(M25&lt;L25,((1-(M25/L25))*7)-0.07,(1-(M25/L25))*5)</f>
        <v>-2.0053982774961887</v>
      </c>
      <c r="AE25" s="175">
        <f t="shared" si="32"/>
        <v>4.4946017225038108</v>
      </c>
      <c r="AJ25" s="106">
        <f>+AO25*LeagueRatings!$K$27</f>
        <v>15.432098765432098</v>
      </c>
      <c r="AK25" s="73">
        <f>F25*LeagueRatings!$K$27</f>
        <v>5.5555555555555554</v>
      </c>
      <c r="AL25" s="73">
        <f>G25*LeagueRatings!$K$27</f>
        <v>1.8518518518518516</v>
      </c>
      <c r="AM25" s="73">
        <f>T25*LeagueRatings!$K$27</f>
        <v>70.987654320987644</v>
      </c>
      <c r="AN25" s="31"/>
      <c r="AO25" s="15">
        <f t="shared" si="5"/>
        <v>25</v>
      </c>
    </row>
    <row r="26" spans="1:41" x14ac:dyDescent="0.2">
      <c r="L26" s="167">
        <f>(L24/100)/((L24+L25)/100)</f>
        <v>0.84200863298111295</v>
      </c>
      <c r="V26" s="163"/>
      <c r="W26" s="162">
        <f>W24*L26</f>
        <v>10.172198555011789</v>
      </c>
      <c r="X26" s="163"/>
      <c r="Y26" s="163"/>
      <c r="Z26" s="162">
        <f>Z24*L26</f>
        <v>0.89370675003149525</v>
      </c>
      <c r="AA26" s="163"/>
      <c r="AB26" s="106"/>
      <c r="AC26" s="106"/>
      <c r="AD26" s="106"/>
      <c r="AE26" s="164">
        <f>AE24*L26</f>
        <v>1.557931470015691</v>
      </c>
      <c r="AJ26" s="106"/>
      <c r="AK26" s="73">
        <f>F26*LeagueRatings!$K$27</f>
        <v>0</v>
      </c>
      <c r="AL26" s="73">
        <f>G26*LeagueRatings!$K$27</f>
        <v>0</v>
      </c>
      <c r="AM26" s="73">
        <f>T26*LeagueRatings!$K$27</f>
        <v>0</v>
      </c>
      <c r="AN26" s="31"/>
      <c r="AO26" s="15">
        <f t="shared" si="5"/>
        <v>1</v>
      </c>
    </row>
    <row r="27" spans="1:41" x14ac:dyDescent="0.2">
      <c r="L27" s="167">
        <f>(L25/100)/((L24+L25)/100)</f>
        <v>0.15799136701888708</v>
      </c>
      <c r="V27" s="163"/>
      <c r="W27" s="162">
        <f>W25*L27</f>
        <v>1.3849930110647928</v>
      </c>
      <c r="X27" s="163"/>
      <c r="Y27" s="163"/>
      <c r="Z27" s="162">
        <f>Z25*L27</f>
        <v>-5.0671845810055203</v>
      </c>
      <c r="AA27" s="163"/>
      <c r="AB27" s="106"/>
      <c r="AC27" s="106"/>
      <c r="AD27" s="106"/>
      <c r="AE27" s="164">
        <f>AE25*L27</f>
        <v>0.71010827034382162</v>
      </c>
      <c r="AJ27" s="106"/>
      <c r="AK27" s="73">
        <f>F27*LeagueRatings!$K$27</f>
        <v>0</v>
      </c>
      <c r="AL27" s="73">
        <f>G27*LeagueRatings!$K$27</f>
        <v>0</v>
      </c>
      <c r="AM27" s="73">
        <f>T27*LeagueRatings!$K$27</f>
        <v>0</v>
      </c>
      <c r="AN27" s="31"/>
      <c r="AO27" s="15">
        <f t="shared" si="5"/>
        <v>1</v>
      </c>
    </row>
    <row r="28" spans="1:41" x14ac:dyDescent="0.2">
      <c r="V28" s="163"/>
      <c r="W28" s="162">
        <f>SUM(W26:W27)</f>
        <v>11.557191566076582</v>
      </c>
      <c r="X28" s="163"/>
      <c r="Y28" s="163"/>
      <c r="Z28" s="162">
        <f>SUM(Z26:Z27)</f>
        <v>-4.1734778309740248</v>
      </c>
      <c r="AA28" s="163"/>
      <c r="AB28" s="106"/>
      <c r="AC28" s="106"/>
      <c r="AD28" s="106"/>
      <c r="AE28" s="163">
        <f>SUM(AE26:AE27)</f>
        <v>2.2680397403595127</v>
      </c>
      <c r="AF28" s="42" t="s">
        <v>839</v>
      </c>
      <c r="AG28" s="5" t="s">
        <v>95</v>
      </c>
      <c r="AH28" s="5" t="s">
        <v>52</v>
      </c>
      <c r="AI28" s="5" t="s">
        <v>81</v>
      </c>
      <c r="AJ28" s="184">
        <f>SUM(AJ24:AJ27)</f>
        <v>95.679012345679013</v>
      </c>
      <c r="AK28" s="15">
        <f t="shared" ref="AK28:AM28" si="35">SUM(AK24:AK27)</f>
        <v>19.753086419753085</v>
      </c>
      <c r="AL28" s="15">
        <f t="shared" si="35"/>
        <v>16.049382716049383</v>
      </c>
      <c r="AM28" s="15">
        <f t="shared" si="35"/>
        <v>424.07407407407402</v>
      </c>
      <c r="AN28" s="31"/>
      <c r="AO28" s="15">
        <f t="shared" si="5"/>
        <v>0</v>
      </c>
    </row>
    <row r="29" spans="1:41" x14ac:dyDescent="0.2">
      <c r="AK29" s="73">
        <f>F29*LeagueRatings!$K$27</f>
        <v>0</v>
      </c>
      <c r="AL29" s="73">
        <f>G29*LeagueRatings!$K$27</f>
        <v>0</v>
      </c>
      <c r="AM29" s="73">
        <f>T29*LeagueRatings!$K$27</f>
        <v>0</v>
      </c>
      <c r="AN29" s="31"/>
      <c r="AO29" s="15">
        <f t="shared" si="5"/>
        <v>0</v>
      </c>
    </row>
    <row r="30" spans="1:41" x14ac:dyDescent="0.2">
      <c r="A30" t="s">
        <v>784</v>
      </c>
      <c r="B30" s="77" t="s">
        <v>252</v>
      </c>
      <c r="C30" s="77">
        <v>9</v>
      </c>
      <c r="D30" s="77">
        <v>7</v>
      </c>
      <c r="E30" s="98">
        <v>4.41</v>
      </c>
      <c r="F30" s="77">
        <v>20</v>
      </c>
      <c r="G30" s="77">
        <v>20</v>
      </c>
      <c r="H30" s="77">
        <v>0</v>
      </c>
      <c r="I30" s="77">
        <v>0</v>
      </c>
      <c r="J30" s="77">
        <v>0</v>
      </c>
      <c r="K30" s="77">
        <v>0</v>
      </c>
      <c r="L30" s="98">
        <v>116.33</v>
      </c>
      <c r="M30" s="77">
        <v>119</v>
      </c>
      <c r="N30" s="77">
        <v>61</v>
      </c>
      <c r="O30" s="77">
        <v>57</v>
      </c>
      <c r="P30" s="77">
        <v>7</v>
      </c>
      <c r="Q30" s="77">
        <v>51</v>
      </c>
      <c r="R30" s="77">
        <v>1</v>
      </c>
      <c r="S30" s="77">
        <v>75</v>
      </c>
      <c r="T30" s="77">
        <v>507</v>
      </c>
      <c r="V30" s="161">
        <f t="shared" ref="V30" si="36">+(Q30-R30)/(T30-R30)*100</f>
        <v>9.8814229249011856</v>
      </c>
      <c r="W30" s="162">
        <f>IF(V30&lt;LeagueRatings!$K$10,((LeagueRatings!$K$10-V30)/LeagueRatings!$K$10)*36,(LeagueRatings!$K$10-V30)*6.48)</f>
        <v>-11.082622047475921</v>
      </c>
      <c r="X30" s="156">
        <v>1.1100000000000001</v>
      </c>
      <c r="Y30" s="163">
        <f t="shared" ref="Y30" si="37">(P30/(T30-R30))*100</f>
        <v>1.383399209486166</v>
      </c>
      <c r="Z30" s="162">
        <f>IF(Y30&lt;LeagueRatings!$K$8,((LeagueRatings!$K$8-Y30)/LeagueRatings!$K$8)*36,(LeagueRatings!$K$8-Y30)/LeagueRatings!$K$11)</f>
        <v>14.770205235913805</v>
      </c>
      <c r="AA30" s="156">
        <v>-1.1399999999999999</v>
      </c>
      <c r="AB30" s="106">
        <f>+((LeagueRatings!$I$6-E30)*5)+9.5</f>
        <v>6.5224938723325785</v>
      </c>
      <c r="AC30" s="106">
        <f t="shared" ref="AC30" si="38">IF(AB30&lt;4,4,AB30)</f>
        <v>6.5224938723325785</v>
      </c>
      <c r="AD30" s="106">
        <f t="shared" ref="AD30" si="39">IF(M30&lt;L30,((1-(M30/L30))*7)-0.07,(1-(M30/L30))*5)</f>
        <v>-0.11475973523596639</v>
      </c>
      <c r="AE30" s="164">
        <f t="shared" ref="AE30" si="40">+X30+AA30+AC30+AD30</f>
        <v>6.3777341370966125</v>
      </c>
      <c r="AJ30" s="106">
        <f>+AO30*LeagueRatings!$K$27</f>
        <v>72.222222222222214</v>
      </c>
      <c r="AK30" s="73">
        <f>F30*LeagueRatings!$K$27</f>
        <v>12.345679012345679</v>
      </c>
      <c r="AL30" s="73">
        <f>G30*LeagueRatings!$K$27</f>
        <v>12.345679012345679</v>
      </c>
      <c r="AM30" s="73">
        <f>T30*LeagueRatings!$K$27</f>
        <v>312.96296296296293</v>
      </c>
      <c r="AN30" s="31"/>
      <c r="AO30" s="15">
        <f t="shared" si="5"/>
        <v>117</v>
      </c>
    </row>
    <row r="31" spans="1:41" x14ac:dyDescent="0.2">
      <c r="A31" s="42" t="s">
        <v>784</v>
      </c>
      <c r="B31" s="77" t="s">
        <v>344</v>
      </c>
      <c r="C31" s="77">
        <v>4</v>
      </c>
      <c r="D31" s="77">
        <v>4</v>
      </c>
      <c r="E31" s="98">
        <v>2.39</v>
      </c>
      <c r="F31" s="77">
        <v>10</v>
      </c>
      <c r="G31" s="77">
        <v>10</v>
      </c>
      <c r="H31" s="77">
        <v>0</v>
      </c>
      <c r="I31" s="77">
        <v>0</v>
      </c>
      <c r="J31" s="77">
        <v>0</v>
      </c>
      <c r="K31" s="77">
        <v>0</v>
      </c>
      <c r="L31" s="98">
        <v>64</v>
      </c>
      <c r="M31" s="77">
        <v>54</v>
      </c>
      <c r="N31" s="77">
        <v>19</v>
      </c>
      <c r="O31" s="77">
        <v>17</v>
      </c>
      <c r="P31" s="77">
        <v>2</v>
      </c>
      <c r="Q31" s="77">
        <v>22</v>
      </c>
      <c r="R31" s="77">
        <v>0</v>
      </c>
      <c r="S31" s="77">
        <v>40</v>
      </c>
      <c r="T31" s="77">
        <v>259</v>
      </c>
      <c r="U31" s="141"/>
      <c r="V31" s="161">
        <f t="shared" ref="V31" si="41">+(Q31-R31)/(T31-R31)*100</f>
        <v>8.4942084942084932</v>
      </c>
      <c r="W31" s="162">
        <f>IF(V31&lt;LeagueRatings!$K$10,((LeagueRatings!$K$10-V31)/LeagueRatings!$K$10)*36,(LeagueRatings!$K$10-V31)*6.48)</f>
        <v>-2.0934725365872731</v>
      </c>
      <c r="X31" s="163">
        <v>0.18</v>
      </c>
      <c r="Y31" s="163">
        <f t="shared" ref="Y31" si="42">(P31/(T31-R31))*100</f>
        <v>0.77220077220077221</v>
      </c>
      <c r="Z31" s="162">
        <f>IF(Y31&lt;LeagueRatings!$K$8,((LeagueRatings!$K$8-Y31)/LeagueRatings!$K$8)*36,(LeagueRatings!$K$8-Y31)/LeagueRatings!$K$11)</f>
        <v>24.149722944702024</v>
      </c>
      <c r="AA31" s="163">
        <v>-1.98</v>
      </c>
      <c r="AB31" s="106">
        <f>+((LeagueRatings!$I$6-E31)*5)+9.5</f>
        <v>16.622493872332576</v>
      </c>
      <c r="AC31" s="106">
        <f t="shared" ref="AC31" si="43">IF(AB31&lt;4,4,AB31)</f>
        <v>16.622493872332576</v>
      </c>
      <c r="AD31" s="106">
        <f t="shared" ref="AD31" si="44">IF(M31&lt;L31,((1-(M31/L31))*7)-0.07,(1-(M31/L31))*5)</f>
        <v>1.0237499999999999</v>
      </c>
      <c r="AE31" s="164">
        <f t="shared" ref="AE31" si="45">+X31+AA31+AC31+AD31</f>
        <v>15.846243872332575</v>
      </c>
      <c r="AG31" s="5"/>
      <c r="AH31" s="5"/>
      <c r="AI31" s="5"/>
      <c r="AJ31" s="106">
        <f>+AO31*LeagueRatings!$K$27</f>
        <v>39.506172839506171</v>
      </c>
      <c r="AK31" s="73">
        <f>F31*LeagueRatings!$K$27</f>
        <v>6.1728395061728394</v>
      </c>
      <c r="AL31" s="73">
        <f>G31*LeagueRatings!$K$27</f>
        <v>6.1728395061728394</v>
      </c>
      <c r="AM31" s="73">
        <f>T31*LeagueRatings!$K$27</f>
        <v>159.87654320987653</v>
      </c>
      <c r="AN31" s="31"/>
      <c r="AO31" s="15">
        <f t="shared" si="5"/>
        <v>64</v>
      </c>
    </row>
    <row r="32" spans="1:41" x14ac:dyDescent="0.2">
      <c r="L32" s="167">
        <f>(L30/100)/((L30+L31)/100)</f>
        <v>0.645095103421505</v>
      </c>
      <c r="T32" s="168"/>
      <c r="U32" s="168"/>
      <c r="V32" s="163"/>
      <c r="W32" s="162">
        <f>W30*L32</f>
        <v>-7.1493452158979309</v>
      </c>
      <c r="X32" s="163"/>
      <c r="Y32" s="163"/>
      <c r="Z32" s="162">
        <f>Z30*L32</f>
        <v>9.5281870742186712</v>
      </c>
      <c r="AA32" s="163"/>
      <c r="AB32" s="106"/>
      <c r="AC32" s="106"/>
      <c r="AD32" s="106"/>
      <c r="AE32" s="164">
        <f>AE30*L32</f>
        <v>4.1142450627652023</v>
      </c>
      <c r="AG32" s="5"/>
      <c r="AH32" s="5"/>
      <c r="AI32" s="5"/>
      <c r="AJ32" s="106"/>
      <c r="AK32" s="73">
        <f>F32*LeagueRatings!$K$27</f>
        <v>0</v>
      </c>
      <c r="AL32" s="73">
        <f>G32*LeagueRatings!$K$27</f>
        <v>0</v>
      </c>
      <c r="AM32" s="73">
        <f>T32*LeagueRatings!$K$27</f>
        <v>0</v>
      </c>
      <c r="AN32" s="31"/>
      <c r="AO32" s="15">
        <f t="shared" si="5"/>
        <v>1</v>
      </c>
    </row>
    <row r="33" spans="1:41" x14ac:dyDescent="0.2">
      <c r="L33" s="167">
        <f>(L31/100)/((L30+L31)/100)</f>
        <v>0.354904896578495</v>
      </c>
      <c r="T33" s="168"/>
      <c r="U33" s="168"/>
      <c r="V33" s="163"/>
      <c r="W33" s="162">
        <f>W31*L33</f>
        <v>-0.74298365408742573</v>
      </c>
      <c r="X33" s="163"/>
      <c r="Y33" s="163"/>
      <c r="Z33" s="162">
        <f>Z31*L33</f>
        <v>8.5708549240887795</v>
      </c>
      <c r="AA33" s="163"/>
      <c r="AB33" s="106"/>
      <c r="AC33" s="106"/>
      <c r="AD33" s="106"/>
      <c r="AE33" s="164">
        <f>AE31*L33</f>
        <v>5.6239095426678025</v>
      </c>
      <c r="AG33" s="5"/>
      <c r="AH33" s="5"/>
      <c r="AI33" s="5"/>
      <c r="AJ33" s="106"/>
      <c r="AK33" s="73">
        <f>F33*LeagueRatings!$K$27</f>
        <v>0</v>
      </c>
      <c r="AL33" s="73">
        <f>G33*LeagueRatings!$K$27</f>
        <v>0</v>
      </c>
      <c r="AM33" s="73">
        <f>T33*LeagueRatings!$K$27</f>
        <v>0</v>
      </c>
      <c r="AN33" s="31"/>
      <c r="AO33" s="15">
        <f t="shared" si="5"/>
        <v>1</v>
      </c>
    </row>
    <row r="34" spans="1:41" x14ac:dyDescent="0.2">
      <c r="T34" s="168"/>
      <c r="U34" s="168"/>
      <c r="V34" s="163"/>
      <c r="W34" s="162">
        <f>SUM(W32:W33)</f>
        <v>-7.8923288699853567</v>
      </c>
      <c r="X34" s="163"/>
      <c r="Y34" s="163"/>
      <c r="Z34" s="162">
        <f>SUM(Z32:Z33)</f>
        <v>18.099041998307449</v>
      </c>
      <c r="AA34" s="163"/>
      <c r="AB34" s="106"/>
      <c r="AC34" s="106"/>
      <c r="AD34" s="106"/>
      <c r="AE34" s="163">
        <f>SUM(AE32:AE33)</f>
        <v>9.7381546054330048</v>
      </c>
      <c r="AF34" s="42" t="s">
        <v>784</v>
      </c>
      <c r="AG34" s="5" t="s">
        <v>42</v>
      </c>
      <c r="AH34" s="5" t="s">
        <v>50</v>
      </c>
      <c r="AI34" s="5" t="s">
        <v>58</v>
      </c>
      <c r="AJ34" s="184">
        <f>SUM(AJ30:AJ33)</f>
        <v>111.72839506172838</v>
      </c>
      <c r="AK34" s="15">
        <f t="shared" ref="AK34:AM34" si="46">SUM(AK30:AK33)</f>
        <v>18.518518518518519</v>
      </c>
      <c r="AL34" s="15">
        <f t="shared" si="46"/>
        <v>18.518518518518519</v>
      </c>
      <c r="AM34" s="15">
        <f t="shared" si="46"/>
        <v>472.83950617283949</v>
      </c>
      <c r="AN34" s="31"/>
      <c r="AO34" s="15">
        <f t="shared" si="5"/>
        <v>0</v>
      </c>
    </row>
    <row r="35" spans="1:41" x14ac:dyDescent="0.2">
      <c r="AK35" s="73">
        <f>F35*LeagueRatings!$K$27</f>
        <v>0</v>
      </c>
      <c r="AL35" s="73">
        <f>G35*LeagueRatings!$K$27</f>
        <v>0</v>
      </c>
      <c r="AM35" s="73">
        <f>T35*LeagueRatings!$K$27</f>
        <v>0</v>
      </c>
      <c r="AN35" s="31"/>
      <c r="AO35" s="15">
        <f t="shared" si="5"/>
        <v>0</v>
      </c>
    </row>
    <row r="36" spans="1:41" x14ac:dyDescent="0.2">
      <c r="A36" t="s">
        <v>835</v>
      </c>
      <c r="B36" s="77" t="s">
        <v>239</v>
      </c>
      <c r="C36" s="77">
        <v>2</v>
      </c>
      <c r="D36" s="77">
        <v>5</v>
      </c>
      <c r="E36" s="98">
        <v>4.5999999999999996</v>
      </c>
      <c r="F36" s="77">
        <v>30</v>
      </c>
      <c r="G36" s="77">
        <v>8</v>
      </c>
      <c r="H36" s="77">
        <v>0</v>
      </c>
      <c r="I36" s="77">
        <v>0</v>
      </c>
      <c r="J36" s="77">
        <v>0</v>
      </c>
      <c r="K36" s="77">
        <v>0</v>
      </c>
      <c r="L36" s="98">
        <v>92</v>
      </c>
      <c r="M36" s="77">
        <v>92</v>
      </c>
      <c r="N36" s="77">
        <v>49</v>
      </c>
      <c r="O36" s="77">
        <v>47</v>
      </c>
      <c r="P36" s="77">
        <v>9</v>
      </c>
      <c r="Q36" s="77">
        <v>41</v>
      </c>
      <c r="R36" s="77">
        <v>1</v>
      </c>
      <c r="S36" s="77">
        <v>74</v>
      </c>
      <c r="T36" s="77">
        <v>408</v>
      </c>
      <c r="V36" s="172">
        <f t="shared" ref="V36" si="47">+(Q36-R36)/(T36-R36)*100</f>
        <v>9.8280098280098276</v>
      </c>
      <c r="W36" s="173">
        <f>IF(V36&lt;LeagueRatings!$K$21,((LeagueRatings!$K$21-V36)/LeagueRatings!$K$21)*36,(LeagueRatings!$K$21-V36)*6.48)</f>
        <v>-11.088213603311909</v>
      </c>
      <c r="X36" s="156">
        <v>1.1100000000000001</v>
      </c>
      <c r="Y36" s="174">
        <f t="shared" ref="Y36" si="48">(P36/(T36-R36))*100</f>
        <v>2.2113022113022112</v>
      </c>
      <c r="Z36" s="173">
        <f>IF(Y36&lt;LeagueRatings!$K$19,((LeagueRatings!$K$19-Y36)/LeagueRatings!$K$19)*36,(LeagueRatings!$K$19-Y36)/LeagueRatings!$K$22)</f>
        <v>0.30404047111663957</v>
      </c>
      <c r="AA36" s="156">
        <v>0</v>
      </c>
      <c r="AB36" s="72">
        <f>+((LeagueRatings!$I$17-E36)*5)+9.5</f>
        <v>4.7929093316940961</v>
      </c>
      <c r="AC36" s="72">
        <f t="shared" ref="AC36:AC37" si="49">IF(AB36&lt;4,4,AB36)</f>
        <v>4.7929093316940961</v>
      </c>
      <c r="AD36" s="106">
        <f t="shared" ref="AD36" si="50">IF(M36&lt;L36,((1-(M36/L36))*7)-0.07,(1-(M36/L36))*5)</f>
        <v>0</v>
      </c>
      <c r="AE36" s="175">
        <f t="shared" ref="AE36" si="51">+X36+AA36+AC36+AD36</f>
        <v>5.9029093316940964</v>
      </c>
      <c r="AJ36" s="106">
        <f>+AO36*LeagueRatings!$K$27</f>
        <v>56.79012345679012</v>
      </c>
      <c r="AK36" s="73">
        <f>F36*LeagueRatings!$K$27</f>
        <v>18.518518518518519</v>
      </c>
      <c r="AL36" s="73">
        <f>G36*LeagueRatings!$K$27</f>
        <v>4.9382716049382713</v>
      </c>
      <c r="AM36" s="73">
        <f>T36*LeagueRatings!$K$27</f>
        <v>251.85185185185185</v>
      </c>
      <c r="AN36" s="31"/>
      <c r="AO36" s="15">
        <f t="shared" si="5"/>
        <v>92</v>
      </c>
    </row>
    <row r="37" spans="1:41" x14ac:dyDescent="0.2">
      <c r="A37" s="42" t="s">
        <v>835</v>
      </c>
      <c r="B37" s="77" t="s">
        <v>252</v>
      </c>
      <c r="C37" s="77">
        <v>0</v>
      </c>
      <c r="D37" s="77">
        <v>1</v>
      </c>
      <c r="E37" s="98">
        <v>3.12</v>
      </c>
      <c r="F37" s="77">
        <v>5</v>
      </c>
      <c r="G37" s="77">
        <v>1</v>
      </c>
      <c r="H37" s="77">
        <v>0</v>
      </c>
      <c r="I37" s="77">
        <v>0</v>
      </c>
      <c r="J37" s="77">
        <v>0</v>
      </c>
      <c r="K37" s="77">
        <v>0</v>
      </c>
      <c r="L37" s="98">
        <v>8.67</v>
      </c>
      <c r="M37" s="77">
        <v>5</v>
      </c>
      <c r="N37" s="77">
        <v>4</v>
      </c>
      <c r="O37" s="77">
        <v>3</v>
      </c>
      <c r="P37" s="77">
        <v>0</v>
      </c>
      <c r="Q37" s="77">
        <v>5</v>
      </c>
      <c r="R37" s="77">
        <v>1</v>
      </c>
      <c r="S37" s="77">
        <v>9</v>
      </c>
      <c r="T37" s="77">
        <v>35</v>
      </c>
      <c r="U37" s="141"/>
      <c r="V37" s="172">
        <f t="shared" ref="V37" si="52">+(Q37-R37)/(T37-R37)*100</f>
        <v>11.76470588235294</v>
      </c>
      <c r="W37" s="173">
        <f>IF(V37&lt;LeagueRatings!$K$21,((LeagueRatings!$K$21-V37)/LeagueRatings!$K$21)*36,(LeagueRatings!$K$21-V37)*6.48)</f>
        <v>-23.638004035455278</v>
      </c>
      <c r="X37" s="174">
        <v>3.06</v>
      </c>
      <c r="Y37" s="174">
        <f t="shared" ref="Y37" si="53">(P37/(T37-R37))*100</f>
        <v>0</v>
      </c>
      <c r="Z37" s="173">
        <f>IF(Y37&lt;LeagueRatings!$K$19,((LeagueRatings!$K$19-Y37)/LeagueRatings!$K$19)*36,(LeagueRatings!$K$19-Y37)/LeagueRatings!$K$22)</f>
        <v>36</v>
      </c>
      <c r="AA37" s="174">
        <v>-3.26</v>
      </c>
      <c r="AB37" s="72">
        <f>+((LeagueRatings!$I$17-E37)*5)+9.5</f>
        <v>12.192909331694093</v>
      </c>
      <c r="AC37" s="72">
        <f t="shared" si="49"/>
        <v>12.192909331694093</v>
      </c>
      <c r="AD37" s="106">
        <f t="shared" ref="AD37" si="54">IF(M37&lt;L37,((1-(M37/L37))*7)-0.07,(1-(M37/L37))*5)</f>
        <v>2.8930911188004615</v>
      </c>
      <c r="AE37" s="175">
        <f t="shared" ref="AE37" si="55">+X37+AA37+AC37+AD37</f>
        <v>14.886000450494555</v>
      </c>
      <c r="AG37" s="5"/>
      <c r="AH37" s="5"/>
      <c r="AI37" s="5"/>
      <c r="AJ37" s="106">
        <f>+AO37*LeagueRatings!$K$27</f>
        <v>5.5555555555555554</v>
      </c>
      <c r="AK37" s="73">
        <f>F37*LeagueRatings!$K$27</f>
        <v>3.0864197530864197</v>
      </c>
      <c r="AL37" s="73">
        <f>G37*LeagueRatings!$K$27</f>
        <v>0.61728395061728392</v>
      </c>
      <c r="AM37" s="73">
        <f>T37*LeagueRatings!$K$27</f>
        <v>21.604938271604937</v>
      </c>
      <c r="AN37" s="31"/>
      <c r="AO37" s="15">
        <f t="shared" si="5"/>
        <v>9</v>
      </c>
    </row>
    <row r="38" spans="1:41" x14ac:dyDescent="0.2">
      <c r="L38" s="167">
        <f>(L36/100)/((L36+L37)/100)</f>
        <v>0.91387702393960479</v>
      </c>
      <c r="T38" s="168"/>
      <c r="U38" s="168"/>
      <c r="V38" s="163"/>
      <c r="W38" s="162">
        <f>W36*L38</f>
        <v>-10.133263648601329</v>
      </c>
      <c r="X38" s="163"/>
      <c r="Y38" s="163"/>
      <c r="Z38" s="162">
        <f>Z36*L38</f>
        <v>0.27785560090126993</v>
      </c>
      <c r="AA38" s="163"/>
      <c r="AB38" s="106"/>
      <c r="AC38" s="106"/>
      <c r="AD38" s="106"/>
      <c r="AE38" s="164">
        <f>AE36*L38</f>
        <v>5.394533212633922</v>
      </c>
      <c r="AG38" s="5"/>
      <c r="AH38" s="5"/>
      <c r="AI38" s="5"/>
      <c r="AJ38" s="106"/>
      <c r="AK38" s="73">
        <f>F38*LeagueRatings!$K$27</f>
        <v>0</v>
      </c>
      <c r="AL38" s="73">
        <f>G38*LeagueRatings!$K$27</f>
        <v>0</v>
      </c>
      <c r="AM38" s="73">
        <f>T38*LeagueRatings!$K$27</f>
        <v>0</v>
      </c>
      <c r="AN38" s="31"/>
      <c r="AO38" s="15">
        <f t="shared" si="5"/>
        <v>1</v>
      </c>
    </row>
    <row r="39" spans="1:41" x14ac:dyDescent="0.2">
      <c r="L39" s="167">
        <f>(L37/100)/((L36+L37)/100)</f>
        <v>8.6122976060395359E-2</v>
      </c>
      <c r="T39" s="168"/>
      <c r="U39" s="168"/>
      <c r="V39" s="163"/>
      <c r="W39" s="162">
        <f>W37*L39</f>
        <v>-2.035775255661044</v>
      </c>
      <c r="X39" s="163"/>
      <c r="Y39" s="163"/>
      <c r="Z39" s="162">
        <f>Z37*L39</f>
        <v>3.1004271381742328</v>
      </c>
      <c r="AA39" s="163"/>
      <c r="AB39" s="106"/>
      <c r="AC39" s="106"/>
      <c r="AD39" s="106"/>
      <c r="AE39" s="164">
        <f>AE37*L39</f>
        <v>1.2820266604329771</v>
      </c>
      <c r="AG39" s="5"/>
      <c r="AH39" s="5"/>
      <c r="AI39" s="5"/>
      <c r="AJ39" s="106"/>
      <c r="AK39" s="73">
        <f>F39*LeagueRatings!$K$27</f>
        <v>0</v>
      </c>
      <c r="AL39" s="73">
        <f>G39*LeagueRatings!$K$27</f>
        <v>0</v>
      </c>
      <c r="AM39" s="73">
        <f>T39*LeagueRatings!$K$27</f>
        <v>0</v>
      </c>
      <c r="AN39" s="31"/>
      <c r="AO39" s="15">
        <f t="shared" si="5"/>
        <v>1</v>
      </c>
    </row>
    <row r="40" spans="1:41" x14ac:dyDescent="0.2">
      <c r="T40" s="168"/>
      <c r="U40" s="168"/>
      <c r="V40" s="163"/>
      <c r="W40" s="162">
        <f>SUM(W38:W39)</f>
        <v>-12.169038904262372</v>
      </c>
      <c r="X40" s="163"/>
      <c r="Y40" s="163"/>
      <c r="Z40" s="162">
        <f>SUM(Z38:Z39)</f>
        <v>3.3782827390755026</v>
      </c>
      <c r="AA40" s="163"/>
      <c r="AB40" s="106"/>
      <c r="AC40" s="106"/>
      <c r="AD40" s="106"/>
      <c r="AE40" s="163">
        <f>SUM(AE38:AE39)</f>
        <v>6.6765598730668989</v>
      </c>
      <c r="AF40" s="42" t="s">
        <v>835</v>
      </c>
      <c r="AG40" s="5" t="s">
        <v>71</v>
      </c>
      <c r="AH40" s="5" t="s">
        <v>19</v>
      </c>
      <c r="AI40" s="5" t="s">
        <v>23</v>
      </c>
      <c r="AJ40" s="184">
        <f>SUM(AJ36:AJ39)</f>
        <v>62.345679012345677</v>
      </c>
      <c r="AK40" s="15">
        <f t="shared" ref="AK40:AM40" si="56">SUM(AK36:AK39)</f>
        <v>21.60493827160494</v>
      </c>
      <c r="AL40" s="15">
        <f t="shared" si="56"/>
        <v>5.5555555555555554</v>
      </c>
      <c r="AM40" s="15">
        <f t="shared" si="56"/>
        <v>273.45679012345681</v>
      </c>
      <c r="AN40" s="31"/>
      <c r="AO40" s="15">
        <f t="shared" si="5"/>
        <v>0</v>
      </c>
    </row>
    <row r="41" spans="1:41" x14ac:dyDescent="0.2">
      <c r="AK41" s="73">
        <f>F41*LeagueRatings!$K$27</f>
        <v>0</v>
      </c>
      <c r="AL41" s="73">
        <f>G41*LeagueRatings!$K$27</f>
        <v>0</v>
      </c>
      <c r="AM41" s="73">
        <f>T41*LeagueRatings!$K$27</f>
        <v>0</v>
      </c>
      <c r="AN41" s="31"/>
      <c r="AO41" s="15">
        <f t="shared" si="5"/>
        <v>0</v>
      </c>
    </row>
    <row r="42" spans="1:41" x14ac:dyDescent="0.2">
      <c r="A42" t="s">
        <v>724</v>
      </c>
      <c r="B42" s="77" t="s">
        <v>234</v>
      </c>
      <c r="C42" s="77">
        <v>2</v>
      </c>
      <c r="D42" s="77">
        <v>4</v>
      </c>
      <c r="E42" s="98">
        <v>6.07</v>
      </c>
      <c r="F42" s="77">
        <v>17</v>
      </c>
      <c r="G42" s="77">
        <v>10</v>
      </c>
      <c r="H42" s="77">
        <v>0</v>
      </c>
      <c r="I42" s="77">
        <v>0</v>
      </c>
      <c r="J42" s="77">
        <v>0</v>
      </c>
      <c r="K42" s="77">
        <v>0</v>
      </c>
      <c r="L42" s="98">
        <v>59.33</v>
      </c>
      <c r="M42" s="77">
        <v>69</v>
      </c>
      <c r="N42" s="77">
        <v>45</v>
      </c>
      <c r="O42" s="77">
        <v>40</v>
      </c>
      <c r="P42" s="77">
        <v>10</v>
      </c>
      <c r="Q42" s="77">
        <v>26</v>
      </c>
      <c r="R42" s="77">
        <v>0</v>
      </c>
      <c r="S42" s="77">
        <v>43</v>
      </c>
      <c r="T42" s="77">
        <v>277</v>
      </c>
      <c r="V42" s="161">
        <f t="shared" ref="V42" si="57">+(Q42-R42)/(T42-R42)*100</f>
        <v>9.3862815884476536</v>
      </c>
      <c r="W42" s="162">
        <f>IF(V42&lt;LeagueRatings!$K$10,((LeagueRatings!$K$10-V42)/LeagueRatings!$K$10)*36,(LeagueRatings!$K$10-V42)*6.48)</f>
        <v>-7.8741061872570324</v>
      </c>
      <c r="X42" s="156">
        <v>0.76</v>
      </c>
      <c r="Y42" s="163">
        <f t="shared" ref="Y42" si="58">(P42/(T42-R42))*100</f>
        <v>3.6101083032490973</v>
      </c>
      <c r="Z42" s="162">
        <f>IF(Y42&lt;LeagueRatings!$K$8,((LeagueRatings!$K$8-Y42)/LeagueRatings!$K$8)*36,(LeagueRatings!$K$8-Y42)/LeagueRatings!$K$11)</f>
        <v>-10.099660656809053</v>
      </c>
      <c r="AA42" s="156">
        <v>0.92</v>
      </c>
      <c r="AB42" s="106">
        <f>+((LeagueRatings!$I$6-E42)*5)+9.5</f>
        <v>-1.7775061276674222</v>
      </c>
      <c r="AC42" s="106">
        <f t="shared" ref="AC42" si="59">IF(AB42&lt;4,4,AB42)</f>
        <v>4</v>
      </c>
      <c r="AD42" s="106">
        <f t="shared" ref="AD42" si="60">IF(M42&lt;L42,((1-(M42/L42))*7)-0.07,(1-(M42/L42))*5)</f>
        <v>-0.81493342322602413</v>
      </c>
      <c r="AE42" s="164">
        <f t="shared" ref="AE42" si="61">+X42+AA42+AC42+AD42</f>
        <v>4.8650665767739758</v>
      </c>
      <c r="AJ42" s="106">
        <f>+AO42*LeagueRatings!$K$27</f>
        <v>37.037037037037038</v>
      </c>
      <c r="AK42" s="73">
        <f>F42*LeagueRatings!$K$27</f>
        <v>10.493827160493826</v>
      </c>
      <c r="AL42" s="73">
        <f>G42*LeagueRatings!$K$27</f>
        <v>6.1728395061728394</v>
      </c>
      <c r="AM42" s="73">
        <f>T42*LeagueRatings!$K$27</f>
        <v>170.98765432098764</v>
      </c>
      <c r="AN42" s="31"/>
      <c r="AO42" s="15">
        <f t="shared" si="5"/>
        <v>60</v>
      </c>
    </row>
    <row r="43" spans="1:41" x14ac:dyDescent="0.2">
      <c r="A43" s="42" t="s">
        <v>724</v>
      </c>
      <c r="B43" s="77" t="s">
        <v>249</v>
      </c>
      <c r="C43" s="77">
        <v>2</v>
      </c>
      <c r="D43" s="77">
        <v>1</v>
      </c>
      <c r="E43" s="98">
        <v>3.98</v>
      </c>
      <c r="F43" s="77">
        <v>4</v>
      </c>
      <c r="G43" s="77">
        <v>4</v>
      </c>
      <c r="H43" s="77">
        <v>0</v>
      </c>
      <c r="I43" s="77">
        <v>0</v>
      </c>
      <c r="J43" s="77">
        <v>0</v>
      </c>
      <c r="K43" s="77">
        <v>0</v>
      </c>
      <c r="L43" s="98">
        <v>20.329999999999998</v>
      </c>
      <c r="M43" s="77">
        <v>22</v>
      </c>
      <c r="N43" s="77">
        <v>9</v>
      </c>
      <c r="O43" s="77">
        <v>9</v>
      </c>
      <c r="P43" s="77">
        <v>2</v>
      </c>
      <c r="Q43" s="77">
        <v>7</v>
      </c>
      <c r="R43" s="77">
        <v>0</v>
      </c>
      <c r="S43" s="77">
        <v>8</v>
      </c>
      <c r="T43" s="77">
        <v>87</v>
      </c>
      <c r="U43" s="141"/>
      <c r="V43" s="161">
        <f t="shared" ref="V43" si="62">+(Q43-R43)/(T43-R43)*100</f>
        <v>8.0459770114942533</v>
      </c>
      <c r="W43" s="162">
        <f>IF(V43&lt;LeagueRatings!$K$10,((LeagueRatings!$K$10-V43)/LeagueRatings!$K$10)*36,(LeagueRatings!$K$10-V43)*6.48)</f>
        <v>0.55144440488693114</v>
      </c>
      <c r="X43" s="163">
        <v>-0.08</v>
      </c>
      <c r="Y43" s="163">
        <f t="shared" ref="Y43" si="63">(P43/(T43-R43))*100</f>
        <v>2.2988505747126435</v>
      </c>
      <c r="Z43" s="162">
        <f>IF(Y43&lt;LeagueRatings!$K$8,((LeagueRatings!$K$8-Y43)/LeagueRatings!$K$8)*36,(LeagueRatings!$K$8-Y43)/LeagueRatings!$K$11)</f>
        <v>0.72158899629683237</v>
      </c>
      <c r="AA43" s="163">
        <v>-7.0000000000000007E-2</v>
      </c>
      <c r="AB43" s="106">
        <f>+((LeagueRatings!$I$6-E43)*5)+9.5</f>
        <v>8.6724938723325788</v>
      </c>
      <c r="AC43" s="106">
        <f t="shared" ref="AC43" si="64">IF(AB43&lt;4,4,AB43)</f>
        <v>8.6724938723325788</v>
      </c>
      <c r="AD43" s="106">
        <f t="shared" ref="AD43" si="65">IF(M43&lt;L43,((1-(M43/L43))*7)-0.07,(1-(M43/L43))*5)</f>
        <v>-0.41072306935563296</v>
      </c>
      <c r="AE43" s="164">
        <f t="shared" ref="AE43" si="66">+X43+AA43+AC43+AD43</f>
        <v>8.1117708029769453</v>
      </c>
      <c r="AG43" s="8"/>
      <c r="AH43" s="8"/>
      <c r="AI43" s="8"/>
      <c r="AJ43" s="106">
        <f>+AO43*LeagueRatings!$K$27</f>
        <v>12.962962962962962</v>
      </c>
      <c r="AK43" s="73">
        <f>F43*LeagueRatings!$K$27</f>
        <v>2.4691358024691357</v>
      </c>
      <c r="AL43" s="73">
        <f>G43*LeagueRatings!$K$27</f>
        <v>2.4691358024691357</v>
      </c>
      <c r="AM43" s="73">
        <f>T43*LeagueRatings!$K$27</f>
        <v>53.703703703703702</v>
      </c>
      <c r="AN43" s="31"/>
      <c r="AO43" s="15">
        <f t="shared" si="5"/>
        <v>21</v>
      </c>
    </row>
    <row r="44" spans="1:41" x14ac:dyDescent="0.2">
      <c r="L44" s="167">
        <f>(L42/100)/((L42+L43)/100)</f>
        <v>0.74479035902585988</v>
      </c>
      <c r="T44" s="168"/>
      <c r="U44" s="168"/>
      <c r="V44" s="163"/>
      <c r="W44" s="162">
        <f>W42*L44</f>
        <v>-5.8645583742149094</v>
      </c>
      <c r="X44" s="163"/>
      <c r="Y44" s="163"/>
      <c r="Z44" s="162">
        <f>Z42*L44</f>
        <v>-7.5221298866241666</v>
      </c>
      <c r="AA44" s="163"/>
      <c r="AB44" s="106"/>
      <c r="AC44" s="106"/>
      <c r="AD44" s="106"/>
      <c r="AE44" s="164">
        <f>AE42*L44</f>
        <v>3.6234546824002005</v>
      </c>
      <c r="AG44" s="5"/>
      <c r="AH44" s="5"/>
      <c r="AI44" s="5"/>
      <c r="AJ44" s="106"/>
      <c r="AK44" s="73">
        <f>F44*LeagueRatings!$K$27</f>
        <v>0</v>
      </c>
      <c r="AL44" s="73">
        <f>G44*LeagueRatings!$K$27</f>
        <v>0</v>
      </c>
      <c r="AM44" s="73">
        <f>T44*LeagueRatings!$K$27</f>
        <v>0</v>
      </c>
      <c r="AN44" s="31"/>
      <c r="AO44" s="15">
        <f t="shared" si="5"/>
        <v>1</v>
      </c>
    </row>
    <row r="45" spans="1:41" x14ac:dyDescent="0.2">
      <c r="L45" s="167">
        <f>(L43/100)/((L42+L43)/100)</f>
        <v>0.25520964097414006</v>
      </c>
      <c r="T45" s="168"/>
      <c r="U45" s="168"/>
      <c r="V45" s="163"/>
      <c r="W45" s="162">
        <f>W43*L45</f>
        <v>0.14073392858839201</v>
      </c>
      <c r="X45" s="163"/>
      <c r="Y45" s="163"/>
      <c r="Z45" s="162">
        <f>Z43*L45</f>
        <v>0.18415646867580468</v>
      </c>
      <c r="AA45" s="163"/>
      <c r="AB45" s="106"/>
      <c r="AC45" s="106"/>
      <c r="AD45" s="106"/>
      <c r="AE45" s="164">
        <f>AE43*L45</f>
        <v>2.070202114292258</v>
      </c>
      <c r="AG45" s="5"/>
      <c r="AH45" s="5"/>
      <c r="AI45" s="5"/>
      <c r="AJ45" s="106"/>
      <c r="AK45" s="73">
        <f>F45*LeagueRatings!$K$27</f>
        <v>0</v>
      </c>
      <c r="AL45" s="73">
        <f>G45*LeagueRatings!$K$27</f>
        <v>0</v>
      </c>
      <c r="AM45" s="73">
        <f>T45*LeagueRatings!$K$27</f>
        <v>0</v>
      </c>
      <c r="AN45" s="31"/>
      <c r="AO45" s="15">
        <f t="shared" si="5"/>
        <v>1</v>
      </c>
    </row>
    <row r="46" spans="1:41" x14ac:dyDescent="0.2">
      <c r="T46" s="168"/>
      <c r="U46" s="168"/>
      <c r="V46" s="163"/>
      <c r="W46" s="162">
        <f>SUM(W44:W45)</f>
        <v>-5.7238244456265175</v>
      </c>
      <c r="X46" s="163"/>
      <c r="Y46" s="163"/>
      <c r="Z46" s="162">
        <f>SUM(Z44:Z45)</f>
        <v>-7.337973417948362</v>
      </c>
      <c r="AA46" s="163"/>
      <c r="AB46" s="106"/>
      <c r="AC46" s="106"/>
      <c r="AD46" s="106"/>
      <c r="AE46" s="163">
        <f>SUM(AE44:AE45)</f>
        <v>5.6936567966924585</v>
      </c>
      <c r="AF46" s="42" t="s">
        <v>724</v>
      </c>
      <c r="AG46" s="5" t="s">
        <v>25</v>
      </c>
      <c r="AH46" s="5" t="s">
        <v>47</v>
      </c>
      <c r="AI46" s="5" t="s">
        <v>38</v>
      </c>
      <c r="AJ46" s="184">
        <f>SUM(AJ42:AJ45)</f>
        <v>50</v>
      </c>
      <c r="AK46" s="15">
        <f t="shared" ref="AK46:AM46" si="67">SUM(AK42:AK45)</f>
        <v>12.962962962962962</v>
      </c>
      <c r="AL46" s="15">
        <f t="shared" si="67"/>
        <v>8.6419753086419746</v>
      </c>
      <c r="AM46" s="15">
        <f t="shared" si="67"/>
        <v>224.69135802469134</v>
      </c>
      <c r="AN46" s="31"/>
      <c r="AO46" s="15">
        <f t="shared" si="5"/>
        <v>0</v>
      </c>
    </row>
    <row r="47" spans="1:41" x14ac:dyDescent="0.2">
      <c r="AK47" s="73">
        <f>F47*LeagueRatings!$K$27</f>
        <v>0</v>
      </c>
      <c r="AL47" s="73">
        <f>G47*LeagueRatings!$K$27</f>
        <v>0</v>
      </c>
      <c r="AM47" s="73">
        <f>T47*LeagueRatings!$K$27</f>
        <v>0</v>
      </c>
      <c r="AN47" s="31"/>
      <c r="AO47" s="15">
        <f t="shared" si="5"/>
        <v>0</v>
      </c>
    </row>
    <row r="48" spans="1:41" x14ac:dyDescent="0.2">
      <c r="A48" t="s">
        <v>467</v>
      </c>
      <c r="B48" s="77" t="s">
        <v>235</v>
      </c>
      <c r="C48" s="77">
        <v>0</v>
      </c>
      <c r="D48" s="77">
        <v>2</v>
      </c>
      <c r="E48" s="98">
        <v>6.08</v>
      </c>
      <c r="F48" s="77">
        <v>38</v>
      </c>
      <c r="G48" s="77">
        <v>0</v>
      </c>
      <c r="H48" s="77">
        <v>0</v>
      </c>
      <c r="I48" s="77">
        <v>0</v>
      </c>
      <c r="J48" s="77">
        <v>1</v>
      </c>
      <c r="K48" s="77">
        <v>1</v>
      </c>
      <c r="L48" s="98">
        <v>23.67</v>
      </c>
      <c r="M48" s="77">
        <v>24</v>
      </c>
      <c r="N48" s="77">
        <v>17</v>
      </c>
      <c r="O48" s="77">
        <v>16</v>
      </c>
      <c r="P48" s="77">
        <v>1</v>
      </c>
      <c r="Q48" s="77">
        <v>15</v>
      </c>
      <c r="R48" s="77">
        <v>2</v>
      </c>
      <c r="S48" s="77">
        <v>22</v>
      </c>
      <c r="T48" s="77">
        <v>108</v>
      </c>
      <c r="V48" s="161">
        <f t="shared" ref="V48:V49" si="68">+(Q48-R48)/(T48-R48)*100</f>
        <v>12.264150943396226</v>
      </c>
      <c r="W48" s="162">
        <f>IF(V48&lt;LeagueRatings!$K$10,((LeagueRatings!$K$10-V48)/LeagueRatings!$K$10)*36,(LeagueRatings!$K$10-V48)*6.48)</f>
        <v>-26.522699607323784</v>
      </c>
      <c r="X48" s="156">
        <v>3.61</v>
      </c>
      <c r="Y48" s="163">
        <f t="shared" ref="Y48:Y49" si="69">(P48/(T48-R48))*100</f>
        <v>0.94339622641509435</v>
      </c>
      <c r="Z48" s="162">
        <f>IF(Y48&lt;LeagueRatings!$K$8,((LeagueRatings!$K$8-Y48)/LeagueRatings!$K$8)*36,(LeagueRatings!$K$8-Y48)/LeagueRatings!$K$11)</f>
        <v>21.522538880555775</v>
      </c>
      <c r="AA48" s="156">
        <v>-1.78</v>
      </c>
      <c r="AB48" s="106">
        <f>+((LeagueRatings!$I$6-E48)*5)+9.5</f>
        <v>-1.8275061276674212</v>
      </c>
      <c r="AC48" s="106">
        <f t="shared" ref="AC48:AC49" si="70">IF(AB48&lt;4,4,AB48)</f>
        <v>4</v>
      </c>
      <c r="AD48" s="106">
        <f t="shared" ref="AD48:AD49" si="71">IF(M48&lt;L48,((1-(M48/L48))*7)-0.07,(1-(M48/L48))*5)</f>
        <v>-6.9708491761723002E-2</v>
      </c>
      <c r="AE48" s="164">
        <f t="shared" ref="AE48:AE49" si="72">+X48+AA48+AC48+AD48</f>
        <v>5.7602915082382768</v>
      </c>
      <c r="AJ48" s="106">
        <f>+AO48*LeagueRatings!$K$27</f>
        <v>14.814814814814813</v>
      </c>
      <c r="AK48" s="73">
        <f>F48*LeagueRatings!$K$27</f>
        <v>23.456790123456788</v>
      </c>
      <c r="AL48" s="73">
        <f>G48*LeagueRatings!$K$27</f>
        <v>0</v>
      </c>
      <c r="AM48" s="73">
        <f>T48*LeagueRatings!$K$27</f>
        <v>66.666666666666657</v>
      </c>
      <c r="AN48" s="31"/>
      <c r="AO48" s="15">
        <f t="shared" ref="AO48:AO52" si="73">ROUNDUP(L48,0)</f>
        <v>24</v>
      </c>
    </row>
    <row r="49" spans="1:41" x14ac:dyDescent="0.2">
      <c r="A49" s="42" t="s">
        <v>467</v>
      </c>
      <c r="B49" s="77" t="s">
        <v>238</v>
      </c>
      <c r="C49" s="77">
        <v>0</v>
      </c>
      <c r="D49" s="77">
        <v>2</v>
      </c>
      <c r="E49" s="98">
        <v>3.14</v>
      </c>
      <c r="F49" s="77">
        <v>17</v>
      </c>
      <c r="G49" s="77">
        <v>0</v>
      </c>
      <c r="H49" s="77">
        <v>0</v>
      </c>
      <c r="I49" s="77">
        <v>0</v>
      </c>
      <c r="J49" s="77">
        <v>0</v>
      </c>
      <c r="K49" s="77">
        <v>1</v>
      </c>
      <c r="L49" s="98">
        <v>14.33</v>
      </c>
      <c r="M49" s="77">
        <v>12</v>
      </c>
      <c r="N49" s="77">
        <v>7</v>
      </c>
      <c r="O49" s="77">
        <v>5</v>
      </c>
      <c r="P49" s="77">
        <v>1</v>
      </c>
      <c r="Q49" s="77">
        <v>5</v>
      </c>
      <c r="R49" s="77">
        <v>0</v>
      </c>
      <c r="S49" s="77">
        <v>3</v>
      </c>
      <c r="T49" s="77">
        <v>57</v>
      </c>
      <c r="V49" s="161">
        <f t="shared" si="68"/>
        <v>8.7719298245614024</v>
      </c>
      <c r="W49" s="162">
        <f>IF(V49&lt;LeagueRatings!$K$21,((LeagueRatings!$K$21-V49)/LeagueRatings!$K$21)*36,(LeagueRatings!$K$21-V49)*6.48)</f>
        <v>-4.2448151809661123</v>
      </c>
      <c r="X49" s="163">
        <v>0.36</v>
      </c>
      <c r="Y49" s="163">
        <f t="shared" si="69"/>
        <v>1.7543859649122806</v>
      </c>
      <c r="Z49" s="162">
        <f>IF(Y49&lt;LeagueRatings!$K$19,((LeagueRatings!$K$19-Y49)/LeagueRatings!$K$19)*36,(LeagueRatings!$K$19-Y49)/LeagueRatings!$K$22)</f>
        <v>7.6798137850769441</v>
      </c>
      <c r="AA49" s="163">
        <v>-0.56999999999999995</v>
      </c>
      <c r="AB49" s="106">
        <f>+((LeagueRatings!$I$17-E49)*5)+9.5</f>
        <v>12.092909331694093</v>
      </c>
      <c r="AC49" s="106">
        <f t="shared" si="70"/>
        <v>12.092909331694093</v>
      </c>
      <c r="AD49" s="106">
        <f t="shared" si="71"/>
        <v>1.0681716678297282</v>
      </c>
      <c r="AE49" s="164">
        <f t="shared" si="72"/>
        <v>12.951080999523823</v>
      </c>
      <c r="AJ49" s="106">
        <f>+AO49*LeagueRatings!$K$27</f>
        <v>9.2592592592592595</v>
      </c>
      <c r="AK49" s="73">
        <f>F49*LeagueRatings!$K$27</f>
        <v>10.493827160493826</v>
      </c>
      <c r="AL49" s="73">
        <f>G49*LeagueRatings!$K$27</f>
        <v>0</v>
      </c>
      <c r="AM49" s="73">
        <f>T49*LeagueRatings!$K$27</f>
        <v>35.185185185185183</v>
      </c>
      <c r="AN49" s="31"/>
      <c r="AO49" s="15">
        <f t="shared" si="73"/>
        <v>15</v>
      </c>
    </row>
    <row r="50" spans="1:41" x14ac:dyDescent="0.2">
      <c r="L50" s="167">
        <f>(L48/100)/((L48+L49)/100)</f>
        <v>0.62289473684210528</v>
      </c>
      <c r="V50" s="163"/>
      <c r="W50" s="162">
        <f>W48*L50</f>
        <v>-16.520849992246156</v>
      </c>
      <c r="X50" s="163"/>
      <c r="Y50" s="163"/>
      <c r="Z50" s="162">
        <f>Z48*L50</f>
        <v>13.406276192177769</v>
      </c>
      <c r="AA50" s="163"/>
      <c r="AB50" s="106"/>
      <c r="AC50" s="106"/>
      <c r="AD50" s="106"/>
      <c r="AE50" s="164">
        <f>AE48*L50</f>
        <v>3.5880552631578952</v>
      </c>
      <c r="AJ50" s="106"/>
      <c r="AK50" s="73">
        <f>F50*LeagueRatings!$K$27</f>
        <v>0</v>
      </c>
      <c r="AL50" s="73">
        <f>G50*LeagueRatings!$K$27</f>
        <v>0</v>
      </c>
      <c r="AM50" s="73">
        <f>T50*LeagueRatings!$K$27</f>
        <v>0</v>
      </c>
      <c r="AN50" s="31"/>
      <c r="AO50" s="15">
        <f t="shared" si="73"/>
        <v>1</v>
      </c>
    </row>
    <row r="51" spans="1:41" x14ac:dyDescent="0.2">
      <c r="L51" s="167">
        <f>(L49/100)/((L48+L49)/100)</f>
        <v>0.37710526315789478</v>
      </c>
      <c r="V51" s="163"/>
      <c r="W51" s="162">
        <f>W49*L51</f>
        <v>-1.6007421458748525</v>
      </c>
      <c r="X51" s="163"/>
      <c r="Y51" s="163"/>
      <c r="Z51" s="162">
        <f>Z49*L51</f>
        <v>2.8960981984250691</v>
      </c>
      <c r="AA51" s="163"/>
      <c r="AB51" s="106"/>
      <c r="AC51" s="106"/>
      <c r="AD51" s="106"/>
      <c r="AE51" s="164">
        <f>AE49*L51</f>
        <v>4.8839208085046426</v>
      </c>
      <c r="AJ51" s="106"/>
      <c r="AK51" s="73">
        <f>F51*LeagueRatings!$K$27</f>
        <v>0</v>
      </c>
      <c r="AL51" s="73">
        <f>G51*LeagueRatings!$K$27</f>
        <v>0</v>
      </c>
      <c r="AM51" s="73">
        <f>T51*LeagueRatings!$K$27</f>
        <v>0</v>
      </c>
      <c r="AN51" s="31"/>
      <c r="AO51" s="15">
        <f t="shared" si="73"/>
        <v>1</v>
      </c>
    </row>
    <row r="52" spans="1:41" x14ac:dyDescent="0.2">
      <c r="V52" s="163"/>
      <c r="W52" s="162">
        <f>SUM(W50:W51)</f>
        <v>-18.121592138121009</v>
      </c>
      <c r="X52" s="163"/>
      <c r="Y52" s="163"/>
      <c r="Z52" s="162">
        <f>SUM(Z50:Z51)</f>
        <v>16.302374390602839</v>
      </c>
      <c r="AA52" s="163"/>
      <c r="AB52" s="106"/>
      <c r="AC52" s="106"/>
      <c r="AD52" s="106"/>
      <c r="AE52" s="163">
        <f>SUM(AE50:AE51)</f>
        <v>8.4719760716625387</v>
      </c>
      <c r="AF52" s="42" t="s">
        <v>467</v>
      </c>
      <c r="AG52" s="5" t="s">
        <v>37</v>
      </c>
      <c r="AH52" s="5" t="s">
        <v>56</v>
      </c>
      <c r="AI52" s="5" t="s">
        <v>53</v>
      </c>
      <c r="AJ52" s="184">
        <f>SUM(AJ48:AJ51)</f>
        <v>24.074074074074073</v>
      </c>
      <c r="AK52" s="15">
        <f t="shared" ref="AK52:AM52" si="74">SUM(AK48:AK51)</f>
        <v>33.950617283950614</v>
      </c>
      <c r="AL52" s="15">
        <f t="shared" si="74"/>
        <v>0</v>
      </c>
      <c r="AM52" s="15">
        <f t="shared" si="74"/>
        <v>101.85185185185185</v>
      </c>
      <c r="AN52" s="31"/>
      <c r="AO52" s="15">
        <f t="shared" si="73"/>
        <v>0</v>
      </c>
    </row>
    <row r="53" spans="1:41" x14ac:dyDescent="0.2">
      <c r="AK53" s="73">
        <f>F53*LeagueRatings!$K$27</f>
        <v>0</v>
      </c>
      <c r="AL53" s="73">
        <f>G53*LeagueRatings!$K$27</f>
        <v>0</v>
      </c>
      <c r="AM53" s="73">
        <f>T53*LeagueRatings!$K$27</f>
        <v>0</v>
      </c>
      <c r="AN53" s="31"/>
      <c r="AO53" s="15">
        <f t="shared" si="5"/>
        <v>0</v>
      </c>
    </row>
    <row r="54" spans="1:41" x14ac:dyDescent="0.2">
      <c r="A54" t="s">
        <v>933</v>
      </c>
      <c r="B54" s="77" t="s">
        <v>243</v>
      </c>
      <c r="C54" s="77">
        <v>1</v>
      </c>
      <c r="D54" s="77">
        <v>1</v>
      </c>
      <c r="E54" s="98">
        <v>3.34</v>
      </c>
      <c r="F54" s="77">
        <v>38</v>
      </c>
      <c r="G54" s="77">
        <v>0</v>
      </c>
      <c r="H54" s="77">
        <v>0</v>
      </c>
      <c r="I54" s="77">
        <v>0</v>
      </c>
      <c r="J54" s="77">
        <v>0</v>
      </c>
      <c r="K54" s="77">
        <v>2</v>
      </c>
      <c r="L54" s="98">
        <v>29.67</v>
      </c>
      <c r="M54" s="77">
        <v>27</v>
      </c>
      <c r="N54" s="77">
        <v>14</v>
      </c>
      <c r="O54" s="77">
        <v>11</v>
      </c>
      <c r="P54" s="77">
        <v>2</v>
      </c>
      <c r="Q54" s="77">
        <v>14</v>
      </c>
      <c r="R54" s="77">
        <v>1</v>
      </c>
      <c r="S54" s="77">
        <v>30</v>
      </c>
      <c r="T54" s="77">
        <v>129</v>
      </c>
      <c r="V54" s="161">
        <f t="shared" ref="V54" si="75">+(Q54-R54)/(T54-R54)*100</f>
        <v>10.15625</v>
      </c>
      <c r="W54" s="162">
        <f>IF(V54&lt;LeagueRatings!$K$10,((LeagueRatings!$K$10-V54)/LeagueRatings!$K$10)*36,(LeagueRatings!$K$10-V54)*6.48)</f>
        <v>-12.863501494116237</v>
      </c>
      <c r="X54" s="156">
        <v>1.37</v>
      </c>
      <c r="Y54" s="163">
        <f t="shared" ref="Y54" si="76">(P54/(T54-R54))*100</f>
        <v>1.5625</v>
      </c>
      <c r="Z54" s="162">
        <f>IF(Y54&lt;LeagueRatings!$K$8,((LeagueRatings!$K$8-Y54)/LeagueRatings!$K$8)*36,(LeagueRatings!$K$8-Y54)/LeagueRatings!$K$11)</f>
        <v>12.021705020920502</v>
      </c>
      <c r="AA54" s="156">
        <v>-0.89</v>
      </c>
      <c r="AB54" s="106">
        <f>+((LeagueRatings!$I$6-E54)*5)+9.5</f>
        <v>11.87249387233258</v>
      </c>
      <c r="AC54" s="106">
        <f t="shared" ref="AC54" si="77">IF(AB54&lt;4,4,AB54)</f>
        <v>11.87249387233258</v>
      </c>
      <c r="AD54" s="106">
        <f t="shared" ref="AD54" si="78">IF(M54&lt;L54,((1-(M54/L54))*7)-0.07,(1-(M54/L54))*5)</f>
        <v>0.55992922143579404</v>
      </c>
      <c r="AE54" s="164">
        <f t="shared" ref="AE54" si="79">+X54+AA54+AC54+AD54</f>
        <v>12.912423093768375</v>
      </c>
      <c r="AJ54" s="106">
        <f>+AO54*LeagueRatings!$K$27</f>
        <v>18.518518518518519</v>
      </c>
      <c r="AK54" s="73">
        <f>F54*LeagueRatings!$K$27</f>
        <v>23.456790123456788</v>
      </c>
      <c r="AL54" s="73">
        <f>G54*LeagueRatings!$K$27</f>
        <v>0</v>
      </c>
      <c r="AM54" s="73">
        <f>T54*LeagueRatings!$K$27</f>
        <v>79.629629629629619</v>
      </c>
      <c r="AN54" s="31"/>
      <c r="AO54" s="15">
        <f t="shared" si="5"/>
        <v>30</v>
      </c>
    </row>
    <row r="55" spans="1:41" x14ac:dyDescent="0.2">
      <c r="A55" s="42" t="s">
        <v>933</v>
      </c>
      <c r="B55" s="77" t="s">
        <v>238</v>
      </c>
      <c r="C55" s="77">
        <v>3</v>
      </c>
      <c r="D55" s="77">
        <v>0</v>
      </c>
      <c r="E55" s="98">
        <v>1.53</v>
      </c>
      <c r="F55" s="77">
        <v>23</v>
      </c>
      <c r="G55" s="77">
        <v>0</v>
      </c>
      <c r="H55" s="77">
        <v>0</v>
      </c>
      <c r="I55" s="77">
        <v>0</v>
      </c>
      <c r="J55" s="77">
        <v>0</v>
      </c>
      <c r="K55" s="77">
        <v>0</v>
      </c>
      <c r="L55" s="98">
        <v>17.670000000000002</v>
      </c>
      <c r="M55" s="77">
        <v>13</v>
      </c>
      <c r="N55" s="77">
        <v>3</v>
      </c>
      <c r="O55" s="77">
        <v>3</v>
      </c>
      <c r="P55" s="77">
        <v>1</v>
      </c>
      <c r="Q55" s="77">
        <v>4</v>
      </c>
      <c r="R55" s="77">
        <v>1</v>
      </c>
      <c r="S55" s="77">
        <v>16</v>
      </c>
      <c r="T55" s="77">
        <v>67</v>
      </c>
      <c r="U55" s="141"/>
      <c r="V55" s="161">
        <f t="shared" ref="V55" si="80">+(Q55-R55)/(T55-R55)*100</f>
        <v>4.5454545454545459</v>
      </c>
      <c r="W55" s="162">
        <f>IF(V55&lt;LeagueRatings!$K$21,((LeagueRatings!$K$21-V55)/LeagueRatings!$K$21)*36,(LeagueRatings!$K$21-V55)*6.48)</f>
        <v>15.839956874077604</v>
      </c>
      <c r="X55" s="163">
        <v>-1.39</v>
      </c>
      <c r="Y55" s="163">
        <f t="shared" ref="Y55" si="81">(P55/(T55-R55))*100</f>
        <v>1.5151515151515151</v>
      </c>
      <c r="Z55" s="162">
        <f>IF(Y55&lt;LeagueRatings!$K$19,((LeagueRatings!$K$19-Y55)/LeagueRatings!$K$19)*36,(LeagueRatings!$K$19-Y55)/LeagueRatings!$K$22)</f>
        <v>11.541657359839178</v>
      </c>
      <c r="AA55" s="163">
        <v>-0.89</v>
      </c>
      <c r="AB55" s="106">
        <f>+((LeagueRatings!$I$17-E55)*5)+9.5</f>
        <v>20.142909331694096</v>
      </c>
      <c r="AC55" s="106">
        <f t="shared" ref="AC55" si="82">IF(AB55&lt;4,4,AB55)</f>
        <v>20.142909331694096</v>
      </c>
      <c r="AD55" s="106">
        <f t="shared" ref="AD55" si="83">IF(M55&lt;L55,((1-(M55/L55))*7)-0.07,(1-(M55/L55))*5)</f>
        <v>1.7800282965478214</v>
      </c>
      <c r="AE55" s="164">
        <f t="shared" ref="AE55" si="84">+X55+AA55+AC55+AD55</f>
        <v>19.642937628241917</v>
      </c>
      <c r="AG55" s="59"/>
      <c r="AH55" s="5"/>
      <c r="AI55" s="5"/>
      <c r="AJ55" s="106">
        <f>+AO55*LeagueRatings!$K$27</f>
        <v>11.111111111111111</v>
      </c>
      <c r="AK55" s="73">
        <f>F55*LeagueRatings!$K$27</f>
        <v>14.19753086419753</v>
      </c>
      <c r="AL55" s="73">
        <f>G55*LeagueRatings!$K$27</f>
        <v>0</v>
      </c>
      <c r="AM55" s="73">
        <f>T55*LeagueRatings!$K$27</f>
        <v>41.358024691358025</v>
      </c>
      <c r="AN55" s="31"/>
      <c r="AO55" s="15">
        <f t="shared" si="5"/>
        <v>18</v>
      </c>
    </row>
    <row r="56" spans="1:41" x14ac:dyDescent="0.2">
      <c r="L56" s="167">
        <f>(L54/100)/((L54+L55)/100)</f>
        <v>0.6267427122940431</v>
      </c>
      <c r="T56" s="168"/>
      <c r="U56" s="168"/>
      <c r="V56" s="163"/>
      <c r="W56" s="162">
        <f>W54*L56</f>
        <v>-8.0621058160208872</v>
      </c>
      <c r="X56" s="163"/>
      <c r="Y56" s="163"/>
      <c r="Z56" s="162">
        <f>Z54*L56</f>
        <v>7.5345160112106315</v>
      </c>
      <c r="AA56" s="163"/>
      <c r="AB56" s="106"/>
      <c r="AC56" s="106"/>
      <c r="AD56" s="106"/>
      <c r="AE56" s="164">
        <f>AE54*L56</f>
        <v>8.0927670720766312</v>
      </c>
      <c r="AG56" s="5"/>
      <c r="AH56" s="5"/>
      <c r="AI56" s="5"/>
      <c r="AJ56" s="106"/>
      <c r="AK56" s="73">
        <f>F56*LeagueRatings!$K$27</f>
        <v>0</v>
      </c>
      <c r="AL56" s="73">
        <f>G56*LeagueRatings!$K$27</f>
        <v>0</v>
      </c>
      <c r="AM56" s="73">
        <f>T56*LeagueRatings!$K$27</f>
        <v>0</v>
      </c>
      <c r="AN56" s="31"/>
      <c r="AO56" s="15">
        <f t="shared" si="5"/>
        <v>1</v>
      </c>
    </row>
    <row r="57" spans="1:41" x14ac:dyDescent="0.2">
      <c r="L57" s="167">
        <f>(L55/100)/((L54+L55)/100)</f>
        <v>0.3732572877059569</v>
      </c>
      <c r="T57" s="168"/>
      <c r="U57" s="168"/>
      <c r="V57" s="163"/>
      <c r="W57" s="162">
        <f>W55*L57</f>
        <v>5.9123793401975338</v>
      </c>
      <c r="X57" s="163"/>
      <c r="Y57" s="163"/>
      <c r="Z57" s="162">
        <f>Z55*L57</f>
        <v>4.3080077217650672</v>
      </c>
      <c r="AA57" s="163"/>
      <c r="AB57" s="106"/>
      <c r="AC57" s="106"/>
      <c r="AD57" s="106"/>
      <c r="AE57" s="164">
        <f>AE55*L57</f>
        <v>7.3318696216948602</v>
      </c>
      <c r="AG57" s="5"/>
      <c r="AH57" s="5"/>
      <c r="AI57" s="5"/>
      <c r="AJ57" s="106"/>
      <c r="AK57" s="73">
        <f>F57*LeagueRatings!$K$27</f>
        <v>0</v>
      </c>
      <c r="AL57" s="73">
        <f>G57*LeagueRatings!$K$27</f>
        <v>0</v>
      </c>
      <c r="AM57" s="73">
        <f>T57*LeagueRatings!$K$27</f>
        <v>0</v>
      </c>
      <c r="AN57" s="31"/>
      <c r="AO57" s="15">
        <f t="shared" si="5"/>
        <v>1</v>
      </c>
    </row>
    <row r="58" spans="1:41" x14ac:dyDescent="0.2">
      <c r="T58" s="168"/>
      <c r="U58" s="168"/>
      <c r="V58" s="163"/>
      <c r="W58" s="162">
        <f>SUM(W56:W57)</f>
        <v>-2.1497264758233534</v>
      </c>
      <c r="X58" s="163"/>
      <c r="Y58" s="163"/>
      <c r="Z58" s="162">
        <f>SUM(Z56:Z57)</f>
        <v>11.8425237329757</v>
      </c>
      <c r="AA58" s="163"/>
      <c r="AB58" s="106"/>
      <c r="AC58" s="106"/>
      <c r="AD58" s="106"/>
      <c r="AE58" s="163">
        <f>SUM(AE56:AE57)</f>
        <v>15.424636693771491</v>
      </c>
      <c r="AF58" s="42" t="s">
        <v>933</v>
      </c>
      <c r="AG58" s="5" t="s">
        <v>14</v>
      </c>
      <c r="AH58" s="5" t="s">
        <v>32</v>
      </c>
      <c r="AI58" s="5" t="s">
        <v>52</v>
      </c>
      <c r="AJ58" s="184">
        <f>SUM(AJ54:AJ57)</f>
        <v>29.62962962962963</v>
      </c>
      <c r="AK58" s="15">
        <f t="shared" ref="AK58:AM58" si="85">SUM(AK54:AK57)</f>
        <v>37.654320987654316</v>
      </c>
      <c r="AL58" s="15">
        <f t="shared" si="85"/>
        <v>0</v>
      </c>
      <c r="AM58" s="15">
        <f t="shared" si="85"/>
        <v>120.98765432098764</v>
      </c>
      <c r="AN58" s="31"/>
      <c r="AO58" s="15">
        <f t="shared" si="5"/>
        <v>0</v>
      </c>
    </row>
    <row r="59" spans="1:41" x14ac:dyDescent="0.2">
      <c r="AK59" s="73">
        <f>F59*LeagueRatings!$K$27</f>
        <v>0</v>
      </c>
      <c r="AL59" s="73">
        <f>G59*LeagueRatings!$K$27</f>
        <v>0</v>
      </c>
      <c r="AM59" s="73">
        <f>T59*LeagueRatings!$K$27</f>
        <v>0</v>
      </c>
      <c r="AN59" s="31"/>
      <c r="AO59" s="15">
        <f t="shared" si="5"/>
        <v>0</v>
      </c>
    </row>
    <row r="60" spans="1:41" x14ac:dyDescent="0.2">
      <c r="A60" t="s">
        <v>821</v>
      </c>
      <c r="B60" s="77" t="s">
        <v>231</v>
      </c>
      <c r="C60" s="77">
        <v>0</v>
      </c>
      <c r="D60" s="77">
        <v>3</v>
      </c>
      <c r="E60" s="98">
        <v>6.39</v>
      </c>
      <c r="F60" s="77">
        <v>34</v>
      </c>
      <c r="G60" s="77">
        <v>0</v>
      </c>
      <c r="H60" s="77">
        <v>0</v>
      </c>
      <c r="I60" s="77">
        <v>0</v>
      </c>
      <c r="J60" s="77">
        <v>11</v>
      </c>
      <c r="K60" s="77">
        <v>14</v>
      </c>
      <c r="L60" s="98">
        <v>31</v>
      </c>
      <c r="M60" s="77">
        <v>33</v>
      </c>
      <c r="N60" s="77">
        <v>22</v>
      </c>
      <c r="O60" s="77">
        <v>22</v>
      </c>
      <c r="P60" s="77">
        <v>8</v>
      </c>
      <c r="Q60" s="77">
        <v>9</v>
      </c>
      <c r="R60" s="77">
        <v>1</v>
      </c>
      <c r="S60" s="77">
        <v>38</v>
      </c>
      <c r="T60" s="77">
        <v>133</v>
      </c>
      <c r="V60" s="161">
        <f t="shared" ref="V60" si="86">+(Q60-R60)/(T60-R60)*100</f>
        <v>6.0606060606060606</v>
      </c>
      <c r="W60" s="162">
        <f>IF(V60&lt;LeagueRatings!$K$10,((LeagueRatings!$K$10-V60)/LeagueRatings!$K$10)*36,(LeagueRatings!$K$10-V60)*6.48)</f>
        <v>9.2984905906940529</v>
      </c>
      <c r="X60" s="156">
        <v>-0.74</v>
      </c>
      <c r="Y60" s="163">
        <f t="shared" ref="Y60" si="87">(P60/(T60-R60))*100</f>
        <v>6.0606060606060606</v>
      </c>
      <c r="Z60" s="162">
        <f>IF(Y60&lt;LeagueRatings!$K$8,((LeagueRatings!$K$8-Y60)/LeagueRatings!$K$8)*36,(LeagueRatings!$K$8-Y60)/LeagueRatings!$K$11)</f>
        <v>-29.6760538590161</v>
      </c>
      <c r="AA60" s="156">
        <v>3.75</v>
      </c>
      <c r="AB60" s="106">
        <f>+((LeagueRatings!$I$6-E60)*5)+9.5</f>
        <v>-3.3775061276674201</v>
      </c>
      <c r="AC60" s="106">
        <f t="shared" ref="AC60" si="88">IF(AB60&lt;4,4,AB60)</f>
        <v>4</v>
      </c>
      <c r="AD60" s="106">
        <f t="shared" ref="AD60" si="89">IF(M60&lt;L60,((1-(M60/L60))*7)-0.07,(1-(M60/L60))*5)</f>
        <v>-0.32258064516129004</v>
      </c>
      <c r="AE60" s="164">
        <f t="shared" ref="AE60" si="90">+X60+AA60+AC60+AD60</f>
        <v>6.6874193548387098</v>
      </c>
      <c r="AJ60" s="106">
        <f>+AO60*LeagueRatings!$K$27</f>
        <v>19.1358024691358</v>
      </c>
      <c r="AK60" s="73">
        <f>F60*LeagueRatings!$K$27</f>
        <v>20.987654320987652</v>
      </c>
      <c r="AL60" s="73">
        <f>G60*LeagueRatings!$K$27</f>
        <v>0</v>
      </c>
      <c r="AM60" s="73">
        <f>T60*LeagueRatings!$K$27</f>
        <v>82.098765432098759</v>
      </c>
      <c r="AN60" s="31"/>
      <c r="AO60" s="15">
        <f t="shared" si="5"/>
        <v>31</v>
      </c>
    </row>
    <row r="61" spans="1:41" x14ac:dyDescent="0.2">
      <c r="A61" s="42" t="s">
        <v>821</v>
      </c>
      <c r="B61" s="77" t="s">
        <v>257</v>
      </c>
      <c r="C61" s="77">
        <v>1</v>
      </c>
      <c r="D61" s="77">
        <v>1</v>
      </c>
      <c r="E61" s="98">
        <v>10.130000000000001</v>
      </c>
      <c r="F61" s="77">
        <v>14</v>
      </c>
      <c r="G61" s="77">
        <v>0</v>
      </c>
      <c r="H61" s="77">
        <v>0</v>
      </c>
      <c r="I61" s="77">
        <v>0</v>
      </c>
      <c r="J61" s="77">
        <v>0</v>
      </c>
      <c r="K61" s="77">
        <v>0</v>
      </c>
      <c r="L61" s="98">
        <v>10.67</v>
      </c>
      <c r="M61" s="77">
        <v>14</v>
      </c>
      <c r="N61" s="77">
        <v>12</v>
      </c>
      <c r="O61" s="77">
        <v>12</v>
      </c>
      <c r="P61" s="77">
        <v>3</v>
      </c>
      <c r="Q61" s="77">
        <v>5</v>
      </c>
      <c r="R61" s="77">
        <v>1</v>
      </c>
      <c r="S61" s="77">
        <v>10</v>
      </c>
      <c r="T61" s="77">
        <v>51</v>
      </c>
      <c r="U61" s="141"/>
      <c r="V61" s="161">
        <f t="shared" ref="V61" si="91">+(Q61-R61)/(T61-R61)*100</f>
        <v>8</v>
      </c>
      <c r="W61" s="162">
        <f>IF(V61&lt;LeagueRatings!$K$21,((LeagueRatings!$K$21-V61)/LeagueRatings!$K$21)*36,(LeagueRatings!$K$21-V61)*6.48)</f>
        <v>0.51832409837658799</v>
      </c>
      <c r="X61" s="163">
        <v>-0.08</v>
      </c>
      <c r="Y61" s="163">
        <f t="shared" ref="Y61" si="92">(P61/(T61-R61))*100</f>
        <v>6</v>
      </c>
      <c r="Z61" s="162">
        <f>IF(Y61&lt;LeagueRatings!$K$19,((LeagueRatings!$K$19-Y61)/LeagueRatings!$K$19)*36,(LeagueRatings!$K$19-Y61)/LeagueRatings!$K$22)</f>
        <v>-30.921348314606742</v>
      </c>
      <c r="AA61" s="163">
        <v>3.93</v>
      </c>
      <c r="AB61" s="106">
        <f>+((LeagueRatings!$I$17-E61)*5)+9.5</f>
        <v>-22.857090668305908</v>
      </c>
      <c r="AC61" s="106">
        <f t="shared" ref="AC61" si="93">IF(AB61&lt;4,4,AB61)</f>
        <v>4</v>
      </c>
      <c r="AD61" s="106">
        <f t="shared" ref="AD61" si="94">IF(M61&lt;L61,((1-(M61/L61))*7)-0.07,(1-(M61/L61))*5)</f>
        <v>-1.560449859418932</v>
      </c>
      <c r="AE61" s="164">
        <f t="shared" ref="AE61" si="95">+X61+AA61+AC61+AD61</f>
        <v>6.2895501405810679</v>
      </c>
      <c r="AG61" s="5"/>
      <c r="AH61" s="5"/>
      <c r="AI61" s="5"/>
      <c r="AJ61" s="106">
        <f>+AO61*LeagueRatings!$K$27</f>
        <v>6.7901234567901234</v>
      </c>
      <c r="AK61" s="73">
        <f>F61*LeagueRatings!$K$27</f>
        <v>8.6419753086419746</v>
      </c>
      <c r="AL61" s="73">
        <f>G61*LeagueRatings!$K$27</f>
        <v>0</v>
      </c>
      <c r="AM61" s="73">
        <f>T61*LeagueRatings!$K$27</f>
        <v>31.481481481481481</v>
      </c>
      <c r="AN61" s="31"/>
      <c r="AO61" s="15">
        <f t="shared" si="5"/>
        <v>11</v>
      </c>
    </row>
    <row r="62" spans="1:41" x14ac:dyDescent="0.2">
      <c r="L62" s="167">
        <f>(L60/100)/((L60+L61)/100)</f>
        <v>0.7439404847612191</v>
      </c>
      <c r="T62" s="168"/>
      <c r="U62" s="168"/>
      <c r="V62" s="163"/>
      <c r="W62" s="162">
        <f>W60*L62</f>
        <v>6.9175235975885681</v>
      </c>
      <c r="X62" s="163"/>
      <c r="Y62" s="163"/>
      <c r="Z62" s="162">
        <f>Z60*L62</f>
        <v>-22.077217893676483</v>
      </c>
      <c r="AA62" s="163"/>
      <c r="AB62" s="106"/>
      <c r="AC62" s="106"/>
      <c r="AD62" s="106"/>
      <c r="AE62" s="164">
        <f>AE60*L62</f>
        <v>4.975041996640269</v>
      </c>
      <c r="AG62" s="5"/>
      <c r="AH62" s="5"/>
      <c r="AI62" s="5"/>
      <c r="AJ62" s="106"/>
      <c r="AK62" s="73">
        <f>F62*LeagueRatings!$K$27</f>
        <v>0</v>
      </c>
      <c r="AL62" s="73">
        <f>G62*LeagueRatings!$K$27</f>
        <v>0</v>
      </c>
      <c r="AM62" s="73">
        <f>T62*LeagueRatings!$K$27</f>
        <v>0</v>
      </c>
      <c r="AN62" s="31"/>
      <c r="AO62" s="15">
        <f t="shared" si="5"/>
        <v>1</v>
      </c>
    </row>
    <row r="63" spans="1:41" x14ac:dyDescent="0.2">
      <c r="L63" s="167">
        <f>(L61/100)/((L60+L61)/100)</f>
        <v>0.2560595152387809</v>
      </c>
      <c r="T63" s="168"/>
      <c r="U63" s="168"/>
      <c r="V63" s="163"/>
      <c r="W63" s="162">
        <f>W61*L63</f>
        <v>0.13272181736688729</v>
      </c>
      <c r="X63" s="163"/>
      <c r="Y63" s="163"/>
      <c r="Z63" s="162">
        <f>Z61*L63</f>
        <v>-7.9177054599676975</v>
      </c>
      <c r="AA63" s="163"/>
      <c r="AB63" s="106"/>
      <c r="AC63" s="106"/>
      <c r="AD63" s="106"/>
      <c r="AE63" s="164">
        <f>AE61*L63</f>
        <v>1.6104991600671945</v>
      </c>
      <c r="AG63" s="5"/>
      <c r="AH63" s="5"/>
      <c r="AI63" s="5"/>
      <c r="AJ63" s="106"/>
      <c r="AK63" s="73">
        <f>F63*LeagueRatings!$K$27</f>
        <v>0</v>
      </c>
      <c r="AL63" s="73">
        <f>G63*LeagueRatings!$K$27</f>
        <v>0</v>
      </c>
      <c r="AM63" s="73">
        <f>T63*LeagueRatings!$K$27</f>
        <v>0</v>
      </c>
      <c r="AN63" s="31"/>
      <c r="AO63" s="15">
        <f t="shared" si="5"/>
        <v>1</v>
      </c>
    </row>
    <row r="64" spans="1:41" x14ac:dyDescent="0.2">
      <c r="T64" s="168"/>
      <c r="U64" s="168"/>
      <c r="V64" s="163"/>
      <c r="W64" s="162">
        <f>SUM(W62:W63)</f>
        <v>7.0502454149554552</v>
      </c>
      <c r="X64" s="163"/>
      <c r="Y64" s="163"/>
      <c r="Z64" s="162">
        <f>SUM(Z62:Z63)</f>
        <v>-29.994923353644182</v>
      </c>
      <c r="AA64" s="163"/>
      <c r="AB64" s="106"/>
      <c r="AC64" s="106"/>
      <c r="AD64" s="106"/>
      <c r="AE64" s="163">
        <f>SUM(AE62:AE63)</f>
        <v>6.585541156707464</v>
      </c>
      <c r="AF64" s="42" t="s">
        <v>821</v>
      </c>
      <c r="AG64" s="5" t="s">
        <v>71</v>
      </c>
      <c r="AH64" s="5" t="s">
        <v>43</v>
      </c>
      <c r="AI64" s="5" t="s">
        <v>94</v>
      </c>
      <c r="AJ64" s="184">
        <f>SUM(AJ60:AJ63)</f>
        <v>25.925925925925924</v>
      </c>
      <c r="AK64" s="15">
        <f t="shared" ref="AK64:AM64" si="96">SUM(AK60:AK63)</f>
        <v>29.629629629629626</v>
      </c>
      <c r="AL64" s="15">
        <f t="shared" si="96"/>
        <v>0</v>
      </c>
      <c r="AM64" s="15">
        <f t="shared" si="96"/>
        <v>113.58024691358024</v>
      </c>
      <c r="AN64" s="31"/>
      <c r="AO64" s="15">
        <f t="shared" si="5"/>
        <v>0</v>
      </c>
    </row>
    <row r="65" spans="1:41" x14ac:dyDescent="0.2">
      <c r="AK65" s="73">
        <f>F65*LeagueRatings!$K$27</f>
        <v>0</v>
      </c>
      <c r="AL65" s="73">
        <f>G65*LeagueRatings!$K$27</f>
        <v>0</v>
      </c>
      <c r="AM65" s="73">
        <f>T65*LeagueRatings!$K$27</f>
        <v>0</v>
      </c>
      <c r="AN65" s="31"/>
      <c r="AO65" s="15">
        <f t="shared" si="5"/>
        <v>0</v>
      </c>
    </row>
    <row r="66" spans="1:41" x14ac:dyDescent="0.2">
      <c r="A66" t="s">
        <v>622</v>
      </c>
      <c r="B66" s="77" t="s">
        <v>257</v>
      </c>
      <c r="C66" s="77">
        <v>0</v>
      </c>
      <c r="D66" s="77">
        <v>2</v>
      </c>
      <c r="E66" s="98">
        <v>4.87</v>
      </c>
      <c r="F66" s="77">
        <v>22</v>
      </c>
      <c r="G66" s="77">
        <v>0</v>
      </c>
      <c r="H66" s="77">
        <v>0</v>
      </c>
      <c r="I66" s="77">
        <v>0</v>
      </c>
      <c r="J66" s="77">
        <v>11</v>
      </c>
      <c r="K66" s="77">
        <v>15</v>
      </c>
      <c r="L66" s="98">
        <v>20.329999999999998</v>
      </c>
      <c r="M66" s="77">
        <v>22</v>
      </c>
      <c r="N66" s="77">
        <v>11</v>
      </c>
      <c r="O66" s="77">
        <v>11</v>
      </c>
      <c r="P66" s="77">
        <v>4</v>
      </c>
      <c r="Q66" s="77">
        <v>11</v>
      </c>
      <c r="R66" s="77">
        <v>1</v>
      </c>
      <c r="S66" s="77">
        <v>21</v>
      </c>
      <c r="T66" s="77">
        <v>93</v>
      </c>
      <c r="V66" s="172">
        <f t="shared" ref="V66" si="97">+(Q66-R66)/(T66-R66)*100</f>
        <v>10.869565217391305</v>
      </c>
      <c r="W66" s="173">
        <f>IF(V66&lt;LeagueRatings!$K$21,((LeagueRatings!$K$21-V66)/LeagueRatings!$K$21)*36,(LeagueRatings!$K$21-V66)*6.48)</f>
        <v>-17.83749252650388</v>
      </c>
      <c r="X66" s="156">
        <v>2.08</v>
      </c>
      <c r="Y66" s="174">
        <f t="shared" ref="Y66" si="98">(P66/(T66-R66))*100</f>
        <v>4.3478260869565215</v>
      </c>
      <c r="Z66" s="173">
        <f>IF(Y66&lt;LeagueRatings!$K$19,((LeagueRatings!$K$19-Y66)/LeagueRatings!$K$19)*36,(LeagueRatings!$K$19-Y66)/LeagueRatings!$K$22)</f>
        <v>-17.36980947728383</v>
      </c>
      <c r="AA66" s="156">
        <v>1.76</v>
      </c>
      <c r="AB66" s="72">
        <f>+((LeagueRatings!$I$17-E66)*5)+9.5</f>
        <v>3.4429093316940929</v>
      </c>
      <c r="AC66" s="72">
        <f t="shared" ref="AC66:AC67" si="99">IF(AB66&lt;4,4,AB66)</f>
        <v>4</v>
      </c>
      <c r="AD66" s="106">
        <f t="shared" ref="AD66" si="100">IF(M66&lt;L66,((1-(M66/L66))*7)-0.07,(1-(M66/L66))*5)</f>
        <v>-0.41072306935563296</v>
      </c>
      <c r="AE66" s="175">
        <f t="shared" ref="AE66" si="101">+X66+AA66+AC66+AD66</f>
        <v>7.4292769306443667</v>
      </c>
      <c r="AJ66" s="106">
        <f>+AO66*LeagueRatings!$K$27</f>
        <v>12.962962962962962</v>
      </c>
      <c r="AK66" s="73">
        <f>F66*LeagueRatings!$K$27</f>
        <v>13.580246913580247</v>
      </c>
      <c r="AL66" s="73">
        <f>G66*LeagueRatings!$K$27</f>
        <v>0</v>
      </c>
      <c r="AM66" s="73">
        <f>T66*LeagueRatings!$K$27</f>
        <v>57.407407407407405</v>
      </c>
      <c r="AN66" s="31"/>
      <c r="AO66" s="15">
        <f t="shared" si="5"/>
        <v>21</v>
      </c>
    </row>
    <row r="67" spans="1:41" x14ac:dyDescent="0.2">
      <c r="A67" s="42" t="s">
        <v>622</v>
      </c>
      <c r="B67" s="77" t="s">
        <v>231</v>
      </c>
      <c r="C67" s="77">
        <v>1</v>
      </c>
      <c r="D67" s="77">
        <v>3</v>
      </c>
      <c r="E67" s="98">
        <v>3.48</v>
      </c>
      <c r="F67" s="77">
        <v>40</v>
      </c>
      <c r="G67" s="77">
        <v>0</v>
      </c>
      <c r="H67" s="77">
        <v>0</v>
      </c>
      <c r="I67" s="77">
        <v>0</v>
      </c>
      <c r="J67" s="77">
        <v>1</v>
      </c>
      <c r="K67" s="77">
        <v>2</v>
      </c>
      <c r="L67" s="98">
        <v>33.67</v>
      </c>
      <c r="M67" s="77">
        <v>29</v>
      </c>
      <c r="N67" s="77">
        <v>15</v>
      </c>
      <c r="O67" s="77">
        <v>13</v>
      </c>
      <c r="P67" s="77">
        <v>0</v>
      </c>
      <c r="Q67" s="77">
        <v>10</v>
      </c>
      <c r="R67" s="77">
        <v>1</v>
      </c>
      <c r="S67" s="77">
        <v>36</v>
      </c>
      <c r="T67" s="77">
        <v>142</v>
      </c>
      <c r="U67" s="141"/>
      <c r="V67" s="172">
        <f t="shared" ref="V67" si="102">+(Q67-R67)/(T67-R67)*100</f>
        <v>6.3829787234042552</v>
      </c>
      <c r="W67" s="173">
        <f>IF(V67&lt;LeagueRatings!$K$21,((LeagueRatings!$K$21-V67)/LeagueRatings!$K$21)*36,(LeagueRatings!$K$21-V67)*6.48)</f>
        <v>7.6901522061515335</v>
      </c>
      <c r="X67" s="174">
        <v>-0.65</v>
      </c>
      <c r="Y67" s="174">
        <f t="shared" ref="Y67" si="103">(P67/(T67-R67))*100</f>
        <v>0</v>
      </c>
      <c r="Z67" s="173">
        <f>IF(Y67&lt;LeagueRatings!$K$19,((LeagueRatings!$K$19-Y67)/LeagueRatings!$K$19)*36,(LeagueRatings!$K$19-Y67)/LeagueRatings!$K$22)</f>
        <v>36</v>
      </c>
      <c r="AA67" s="174">
        <v>-3.26</v>
      </c>
      <c r="AB67" s="72">
        <f>+((LeagueRatings!$I$17-E67)*5)+9.5</f>
        <v>10.392909331694094</v>
      </c>
      <c r="AC67" s="72">
        <f t="shared" si="99"/>
        <v>10.392909331694094</v>
      </c>
      <c r="AD67" s="106">
        <f t="shared" ref="AD67" si="104">IF(M67&lt;L67,((1-(M67/L67))*7)-0.07,(1-(M67/L67))*5)</f>
        <v>0.90089397089397116</v>
      </c>
      <c r="AE67" s="175">
        <f t="shared" ref="AE67" si="105">+X67+AA67+AC67+AD67</f>
        <v>7.3838033025880652</v>
      </c>
      <c r="AG67" s="8"/>
      <c r="AH67" s="8"/>
      <c r="AI67" s="8"/>
      <c r="AJ67" s="106">
        <f>+AO67*LeagueRatings!$K$27</f>
        <v>20.987654320987652</v>
      </c>
      <c r="AK67" s="73">
        <f>F67*LeagueRatings!$K$27</f>
        <v>24.691358024691358</v>
      </c>
      <c r="AL67" s="73">
        <f>G67*LeagueRatings!$K$27</f>
        <v>0</v>
      </c>
      <c r="AM67" s="73">
        <f>T67*LeagueRatings!$K$27</f>
        <v>87.654320987654316</v>
      </c>
      <c r="AN67" s="31"/>
      <c r="AO67" s="15">
        <f t="shared" si="5"/>
        <v>34</v>
      </c>
    </row>
    <row r="68" spans="1:41" x14ac:dyDescent="0.2">
      <c r="L68" s="167">
        <f>(L66/100)/((L66+L67)/100)</f>
        <v>0.37648148148148142</v>
      </c>
      <c r="T68" s="168"/>
      <c r="U68" s="168"/>
      <c r="V68" s="163"/>
      <c r="W68" s="162">
        <f>W66*L68</f>
        <v>-6.7154856122930333</v>
      </c>
      <c r="X68" s="163"/>
      <c r="Y68" s="163"/>
      <c r="Z68" s="162">
        <f>Z66*L68</f>
        <v>-6.5394116050588931</v>
      </c>
      <c r="AA68" s="163"/>
      <c r="AB68" s="106"/>
      <c r="AC68" s="106"/>
      <c r="AD68" s="106"/>
      <c r="AE68" s="164">
        <f>AE66*L68</f>
        <v>2.7969851851851844</v>
      </c>
      <c r="AG68" s="5"/>
      <c r="AH68" s="5"/>
      <c r="AI68" s="5"/>
      <c r="AJ68" s="106"/>
      <c r="AK68" s="73">
        <f>F68*LeagueRatings!$K$27</f>
        <v>0</v>
      </c>
      <c r="AL68" s="73">
        <f>G68*LeagueRatings!$K$27</f>
        <v>0</v>
      </c>
      <c r="AM68" s="73">
        <f>T68*LeagueRatings!$K$27</f>
        <v>0</v>
      </c>
      <c r="AN68" s="31"/>
      <c r="AO68" s="15">
        <f t="shared" si="5"/>
        <v>1</v>
      </c>
    </row>
    <row r="69" spans="1:41" x14ac:dyDescent="0.2">
      <c r="L69" s="167">
        <f>(L67/100)/((L66+L67)/100)</f>
        <v>0.62351851851851847</v>
      </c>
      <c r="T69" s="168"/>
      <c r="U69" s="168"/>
      <c r="V69" s="163"/>
      <c r="W69" s="162">
        <f>W67*L69</f>
        <v>4.7949523107615208</v>
      </c>
      <c r="X69" s="163"/>
      <c r="Y69" s="163"/>
      <c r="Z69" s="162">
        <f>Z67*L69</f>
        <v>22.446666666666665</v>
      </c>
      <c r="AA69" s="163"/>
      <c r="AB69" s="106"/>
      <c r="AC69" s="106"/>
      <c r="AD69" s="106"/>
      <c r="AE69" s="164">
        <f>AE67*L69</f>
        <v>4.6039380962618548</v>
      </c>
      <c r="AG69" s="5"/>
      <c r="AH69" s="5"/>
      <c r="AI69" s="5"/>
      <c r="AJ69" s="106"/>
      <c r="AK69" s="73">
        <f>F69*LeagueRatings!$K$27</f>
        <v>0</v>
      </c>
      <c r="AL69" s="73">
        <f>G69*LeagueRatings!$K$27</f>
        <v>0</v>
      </c>
      <c r="AM69" s="73">
        <f>T69*LeagueRatings!$K$27</f>
        <v>0</v>
      </c>
      <c r="AN69" s="31"/>
      <c r="AO69" s="15">
        <f t="shared" si="5"/>
        <v>1</v>
      </c>
    </row>
    <row r="70" spans="1:41" x14ac:dyDescent="0.2">
      <c r="T70" s="168"/>
      <c r="U70" s="168"/>
      <c r="V70" s="163"/>
      <c r="W70" s="162">
        <f>SUM(W68:W69)</f>
        <v>-1.9205333015315125</v>
      </c>
      <c r="X70" s="163"/>
      <c r="Y70" s="163"/>
      <c r="Z70" s="162">
        <f>SUM(Z68:Z69)</f>
        <v>15.907255061607772</v>
      </c>
      <c r="AA70" s="163"/>
      <c r="AB70" s="106"/>
      <c r="AC70" s="106"/>
      <c r="AD70" s="106"/>
      <c r="AE70" s="163">
        <f>SUM(AE68:AE69)</f>
        <v>7.4009232814470387</v>
      </c>
      <c r="AF70" s="42" t="s">
        <v>622</v>
      </c>
      <c r="AG70" s="5" t="s">
        <v>59</v>
      </c>
      <c r="AH70" s="5" t="s">
        <v>32</v>
      </c>
      <c r="AI70" s="5" t="s">
        <v>53</v>
      </c>
      <c r="AJ70" s="184">
        <f>SUM(AJ66:AJ69)</f>
        <v>33.950617283950614</v>
      </c>
      <c r="AK70" s="15">
        <f t="shared" ref="AK70:AM70" si="106">SUM(AK66:AK69)</f>
        <v>38.271604938271608</v>
      </c>
      <c r="AL70" s="15">
        <f t="shared" si="106"/>
        <v>0</v>
      </c>
      <c r="AM70" s="15">
        <f t="shared" si="106"/>
        <v>145.06172839506172</v>
      </c>
      <c r="AN70" s="31"/>
      <c r="AO70" s="15">
        <f t="shared" ref="AO70:AO133" si="107">ROUNDUP(L70,0)</f>
        <v>0</v>
      </c>
    </row>
    <row r="71" spans="1:41" x14ac:dyDescent="0.2">
      <c r="AK71" s="73">
        <f>F71*LeagueRatings!$K$27</f>
        <v>0</v>
      </c>
      <c r="AL71" s="73">
        <f>G71*LeagueRatings!$K$27</f>
        <v>0</v>
      </c>
      <c r="AM71" s="73">
        <f>T71*LeagueRatings!$K$27</f>
        <v>0</v>
      </c>
      <c r="AN71" s="31"/>
      <c r="AO71" s="15">
        <f t="shared" si="107"/>
        <v>0</v>
      </c>
    </row>
    <row r="72" spans="1:41" x14ac:dyDescent="0.2">
      <c r="A72" t="s">
        <v>711</v>
      </c>
      <c r="B72" s="77" t="s">
        <v>249</v>
      </c>
      <c r="C72" s="77">
        <v>8</v>
      </c>
      <c r="D72" s="77">
        <v>5</v>
      </c>
      <c r="E72" s="98">
        <v>2.98</v>
      </c>
      <c r="F72" s="77">
        <v>17</v>
      </c>
      <c r="G72" s="77">
        <v>17</v>
      </c>
      <c r="H72" s="77">
        <v>0</v>
      </c>
      <c r="I72" s="77">
        <v>0</v>
      </c>
      <c r="J72" s="77">
        <v>0</v>
      </c>
      <c r="K72" s="77">
        <v>0</v>
      </c>
      <c r="L72" s="98">
        <v>108.67</v>
      </c>
      <c r="M72" s="77">
        <v>88</v>
      </c>
      <c r="N72" s="77">
        <v>36</v>
      </c>
      <c r="O72" s="77">
        <v>36</v>
      </c>
      <c r="P72" s="77">
        <v>10</v>
      </c>
      <c r="Q72" s="77">
        <v>23</v>
      </c>
      <c r="R72" s="77">
        <v>2</v>
      </c>
      <c r="S72" s="77">
        <v>104</v>
      </c>
      <c r="T72" s="77">
        <v>429</v>
      </c>
      <c r="V72" s="161">
        <f t="shared" ref="V72:V73" si="108">+(Q72-R72)/(T72-R72)*100</f>
        <v>4.918032786885246</v>
      </c>
      <c r="W72" s="162">
        <f>IF(V72&lt;LeagueRatings!$K$10,((LeagueRatings!$K$10-V72)/LeagueRatings!$K$10)*36,(LeagueRatings!$K$10-V72)*6.48)</f>
        <v>14.332381708841895</v>
      </c>
      <c r="X72" s="163">
        <v>-1.19</v>
      </c>
      <c r="Y72" s="163">
        <f t="shared" ref="Y72:Y73" si="109">(P72/(T72-R72))*100</f>
        <v>2.3419203747072603</v>
      </c>
      <c r="Z72" s="162">
        <f>IF(Y72&lt;LeagueRatings!$K$8,((LeagueRatings!$K$8-Y72)/LeagueRatings!$K$8)*36,(LeagueRatings!$K$8-Y72)/LeagueRatings!$K$11)</f>
        <v>6.063516016187033E-2</v>
      </c>
      <c r="AA72" s="163">
        <v>0</v>
      </c>
      <c r="AB72" s="106">
        <f>+((LeagueRatings!$I$6-E72)*5)+9.5</f>
        <v>13.672493872332579</v>
      </c>
      <c r="AC72" s="106">
        <f t="shared" ref="AC72:AC73" si="110">IF(AB72&lt;4,4,AB72)</f>
        <v>13.672493872332579</v>
      </c>
      <c r="AD72" s="106">
        <f t="shared" ref="AD72:AD73" si="111">IF(M72&lt;L72,((1-(M72/L72))*7)-0.07,(1-(M72/L72))*5)</f>
        <v>1.26146222508512</v>
      </c>
      <c r="AE72" s="164">
        <f t="shared" ref="AE72:AE73" si="112">+X72+AA72+AC72+AD72</f>
        <v>13.7439560974177</v>
      </c>
      <c r="AJ72" s="106">
        <f>+AO72*LeagueRatings!$K$27</f>
        <v>67.283950617283949</v>
      </c>
      <c r="AK72" s="73">
        <f>F72*LeagueRatings!$K$27</f>
        <v>10.493827160493826</v>
      </c>
      <c r="AL72" s="73">
        <f>G72*LeagueRatings!$K$27</f>
        <v>10.493827160493826</v>
      </c>
      <c r="AM72" s="73">
        <f>T72*LeagueRatings!$K$27</f>
        <v>264.81481481481478</v>
      </c>
      <c r="AN72" s="31"/>
      <c r="AO72" s="15">
        <f t="shared" si="107"/>
        <v>109</v>
      </c>
    </row>
    <row r="73" spans="1:41" x14ac:dyDescent="0.2">
      <c r="A73" s="42" t="s">
        <v>711</v>
      </c>
      <c r="B73" s="77" t="s">
        <v>241</v>
      </c>
      <c r="C73" s="77">
        <v>2</v>
      </c>
      <c r="D73" s="77">
        <v>6</v>
      </c>
      <c r="E73" s="98">
        <v>4.26</v>
      </c>
      <c r="F73" s="77">
        <v>13</v>
      </c>
      <c r="G73" s="77">
        <v>12</v>
      </c>
      <c r="H73" s="77">
        <v>0</v>
      </c>
      <c r="I73" s="77">
        <v>0</v>
      </c>
      <c r="J73" s="77">
        <v>0</v>
      </c>
      <c r="K73" s="77">
        <v>0</v>
      </c>
      <c r="L73" s="98">
        <v>67.67</v>
      </c>
      <c r="M73" s="77">
        <v>66</v>
      </c>
      <c r="N73" s="77">
        <v>34</v>
      </c>
      <c r="O73" s="77">
        <v>32</v>
      </c>
      <c r="P73" s="77">
        <v>13</v>
      </c>
      <c r="Q73" s="77">
        <v>21</v>
      </c>
      <c r="R73" s="77">
        <v>0</v>
      </c>
      <c r="S73" s="77">
        <v>54</v>
      </c>
      <c r="T73" s="77">
        <v>286</v>
      </c>
      <c r="U73" s="141"/>
      <c r="V73" s="172">
        <f t="shared" si="108"/>
        <v>7.3426573426573425</v>
      </c>
      <c r="W73" s="173">
        <f>IF(V73&lt;LeagueRatings!$K$21,((LeagueRatings!$K$21-V73)/LeagueRatings!$K$21)*36,(LeagueRatings!$K$21-V73)*6.48)</f>
        <v>3.4337764888945963</v>
      </c>
      <c r="X73" s="174">
        <v>-0.24</v>
      </c>
      <c r="Y73" s="174">
        <f t="shared" si="109"/>
        <v>4.5454545454545459</v>
      </c>
      <c r="Z73" s="173">
        <f>IF(Y73&lt;LeagueRatings!$K$19,((LeagueRatings!$K$19-Y73)/LeagueRatings!$K$19)*36,(LeagueRatings!$K$19-Y73)/LeagueRatings!$K$22)</f>
        <v>-18.990806945863131</v>
      </c>
      <c r="AA73" s="174">
        <v>2.0299999999999998</v>
      </c>
      <c r="AB73" s="72">
        <f>+((LeagueRatings!$I$17-E73)*5)+9.5</f>
        <v>6.4929093316940953</v>
      </c>
      <c r="AC73" s="72">
        <f t="shared" si="110"/>
        <v>6.4929093316940953</v>
      </c>
      <c r="AD73" s="106">
        <f t="shared" si="111"/>
        <v>0.10275011083197866</v>
      </c>
      <c r="AE73" s="175">
        <f t="shared" si="112"/>
        <v>8.3856594425260731</v>
      </c>
      <c r="AG73" s="8"/>
      <c r="AH73" s="8"/>
      <c r="AI73" s="8"/>
      <c r="AJ73" s="106">
        <f>+AO73*LeagueRatings!$K$27</f>
        <v>41.975308641975303</v>
      </c>
      <c r="AK73" s="73">
        <f>F73*LeagueRatings!$K$27</f>
        <v>8.0246913580246915</v>
      </c>
      <c r="AL73" s="73">
        <f>G73*LeagueRatings!$K$27</f>
        <v>7.4074074074074066</v>
      </c>
      <c r="AM73" s="73">
        <f>T73*LeagueRatings!$K$27</f>
        <v>176.54320987654319</v>
      </c>
      <c r="AN73" s="31"/>
      <c r="AO73" s="15">
        <f t="shared" si="107"/>
        <v>68</v>
      </c>
    </row>
    <row r="74" spans="1:41" x14ac:dyDescent="0.2">
      <c r="L74" s="167">
        <f>(L72/100)/((L72+L73)/100)</f>
        <v>0.61625269365997504</v>
      </c>
      <c r="T74" s="168"/>
      <c r="U74" s="168"/>
      <c r="V74" s="163"/>
      <c r="W74" s="162">
        <f>W72*L74</f>
        <v>8.8323688346367746</v>
      </c>
      <c r="X74" s="163"/>
      <c r="Y74" s="163"/>
      <c r="Z74" s="162">
        <f>Z72*L74</f>
        <v>3.7366580780256599E-2</v>
      </c>
      <c r="AA74" s="163"/>
      <c r="AB74" s="106"/>
      <c r="AC74" s="106"/>
      <c r="AD74" s="106"/>
      <c r="AE74" s="164">
        <f>AE72*L74</f>
        <v>8.469749966578096</v>
      </c>
      <c r="AG74" s="5"/>
      <c r="AH74" s="5"/>
      <c r="AI74" s="5"/>
      <c r="AJ74" s="106"/>
      <c r="AK74" s="73">
        <f>F74*LeagueRatings!$K$27</f>
        <v>0</v>
      </c>
      <c r="AL74" s="73">
        <f>G74*LeagueRatings!$K$27</f>
        <v>0</v>
      </c>
      <c r="AM74" s="73">
        <f>T74*LeagueRatings!$K$27</f>
        <v>0</v>
      </c>
      <c r="AN74" s="31"/>
      <c r="AO74" s="15">
        <f t="shared" si="107"/>
        <v>1</v>
      </c>
    </row>
    <row r="75" spans="1:41" x14ac:dyDescent="0.2">
      <c r="L75" s="167">
        <f>(L73/100)/((L72+L73)/100)</f>
        <v>0.38374730634002491</v>
      </c>
      <c r="T75" s="168"/>
      <c r="U75" s="168"/>
      <c r="V75" s="163"/>
      <c r="W75" s="162">
        <f>W73*L75</f>
        <v>1.3177024781870097</v>
      </c>
      <c r="X75" s="163"/>
      <c r="Y75" s="163"/>
      <c r="Z75" s="162">
        <f>Z73*L75</f>
        <v>-7.2876710106984115</v>
      </c>
      <c r="AA75" s="163"/>
      <c r="AB75" s="106"/>
      <c r="AC75" s="106"/>
      <c r="AD75" s="106"/>
      <c r="AE75" s="164">
        <f>AE73*L75</f>
        <v>3.2179742229541755</v>
      </c>
      <c r="AG75" s="5"/>
      <c r="AH75" s="5"/>
      <c r="AI75" s="5"/>
      <c r="AJ75" s="106"/>
      <c r="AK75" s="73">
        <f>F75*LeagueRatings!$K$27</f>
        <v>0</v>
      </c>
      <c r="AL75" s="73">
        <f>G75*LeagueRatings!$K$27</f>
        <v>0</v>
      </c>
      <c r="AM75" s="73">
        <f>T75*LeagueRatings!$K$27</f>
        <v>0</v>
      </c>
      <c r="AN75" s="31"/>
      <c r="AO75" s="15">
        <f t="shared" si="107"/>
        <v>1</v>
      </c>
    </row>
    <row r="76" spans="1:41" x14ac:dyDescent="0.2">
      <c r="T76" s="168"/>
      <c r="U76" s="168"/>
      <c r="V76" s="163"/>
      <c r="W76" s="162">
        <f>SUM(W74:W75)</f>
        <v>10.150071312823783</v>
      </c>
      <c r="X76" s="163"/>
      <c r="Y76" s="163"/>
      <c r="Z76" s="162">
        <f>SUM(Z74:Z75)</f>
        <v>-7.2503044299181552</v>
      </c>
      <c r="AA76" s="163"/>
      <c r="AB76" s="106"/>
      <c r="AC76" s="106"/>
      <c r="AD76" s="106"/>
      <c r="AE76" s="163">
        <f>SUM(AE74:AE75)</f>
        <v>11.687724189532272</v>
      </c>
      <c r="AF76" s="42" t="s">
        <v>711</v>
      </c>
      <c r="AG76" s="5" t="s">
        <v>64</v>
      </c>
      <c r="AH76" s="5" t="s">
        <v>70</v>
      </c>
      <c r="AI76" s="5" t="s">
        <v>38</v>
      </c>
      <c r="AJ76" s="184">
        <f>SUM(AJ72:AJ75)</f>
        <v>109.25925925925925</v>
      </c>
      <c r="AK76" s="15">
        <f t="shared" ref="AK76:AM76" si="113">SUM(AK72:AK75)</f>
        <v>18.518518518518519</v>
      </c>
      <c r="AL76" s="15">
        <f t="shared" si="113"/>
        <v>17.901234567901234</v>
      </c>
      <c r="AM76" s="15">
        <f t="shared" si="113"/>
        <v>441.35802469135797</v>
      </c>
      <c r="AN76" s="31"/>
      <c r="AO76" s="15">
        <f t="shared" si="107"/>
        <v>0</v>
      </c>
    </row>
    <row r="77" spans="1:41" x14ac:dyDescent="0.2">
      <c r="AK77" s="73">
        <f>F77*LeagueRatings!$K$27</f>
        <v>0</v>
      </c>
      <c r="AL77" s="73">
        <f>G77*LeagueRatings!$K$27</f>
        <v>0</v>
      </c>
      <c r="AM77" s="73">
        <f>T77*LeagueRatings!$K$27</f>
        <v>0</v>
      </c>
      <c r="AN77" s="31"/>
      <c r="AO77" s="15">
        <f t="shared" si="107"/>
        <v>0</v>
      </c>
    </row>
    <row r="78" spans="1:41" x14ac:dyDescent="0.2">
      <c r="A78" t="s">
        <v>843</v>
      </c>
      <c r="B78" s="77" t="s">
        <v>244</v>
      </c>
      <c r="C78" s="77">
        <v>1</v>
      </c>
      <c r="D78" s="77">
        <v>0</v>
      </c>
      <c r="E78" s="98">
        <v>6.08</v>
      </c>
      <c r="F78" s="77">
        <v>3</v>
      </c>
      <c r="G78" s="77">
        <v>3</v>
      </c>
      <c r="H78" s="77">
        <v>0</v>
      </c>
      <c r="I78" s="77">
        <v>0</v>
      </c>
      <c r="J78" s="77">
        <v>0</v>
      </c>
      <c r="K78" s="77">
        <v>0</v>
      </c>
      <c r="L78" s="98">
        <v>13.33</v>
      </c>
      <c r="M78" s="77">
        <v>12</v>
      </c>
      <c r="N78" s="77">
        <v>9</v>
      </c>
      <c r="O78" s="77">
        <v>9</v>
      </c>
      <c r="P78" s="77">
        <v>3</v>
      </c>
      <c r="Q78" s="77">
        <v>4</v>
      </c>
      <c r="R78" s="77">
        <v>0</v>
      </c>
      <c r="S78" s="77">
        <v>8</v>
      </c>
      <c r="T78" s="77">
        <v>57</v>
      </c>
      <c r="V78" s="161">
        <f t="shared" ref="V78" si="114">+(Q78-R78)/(T78-R78)*100</f>
        <v>7.0175438596491224</v>
      </c>
      <c r="W78" s="162">
        <f>IF(V78&lt;LeagueRatings!$K$10,((LeagueRatings!$K$10-V78)/LeagueRatings!$K$10)*36,(LeagueRatings!$K$10-V78)*6.48)</f>
        <v>5.082462789224695</v>
      </c>
      <c r="X78" s="156">
        <v>-0.4</v>
      </c>
      <c r="Y78" s="163">
        <f t="shared" ref="Y78" si="115">(P78/(T78-R78))*100</f>
        <v>5.2631578947368416</v>
      </c>
      <c r="Z78" s="162">
        <f>IF(Y78&lt;LeagueRatings!$K$8,((LeagueRatings!$K$8-Y78)/LeagueRatings!$K$8)*36,(LeagueRatings!$K$8-Y78)/LeagueRatings!$K$11)</f>
        <v>-23.30544657869261</v>
      </c>
      <c r="AA78" s="156">
        <v>2.61</v>
      </c>
      <c r="AB78" s="106">
        <f>+((LeagueRatings!$I$6-E78)*5)+9.5</f>
        <v>-1.8275061276674212</v>
      </c>
      <c r="AC78" s="106">
        <f t="shared" ref="AC78" si="116">IF(AB78&lt;4,4,AB78)</f>
        <v>4</v>
      </c>
      <c r="AD78" s="106">
        <f t="shared" ref="AD78" si="117">IF(M78&lt;L78,((1-(M78/L78))*7)-0.07,(1-(M78/L78))*5)</f>
        <v>0.62842460615153795</v>
      </c>
      <c r="AE78" s="164">
        <f t="shared" ref="AE78" si="118">+X78+AA78+AC78+AD78</f>
        <v>6.8384246061515377</v>
      </c>
      <c r="AJ78" s="106">
        <f>+AO78*LeagueRatings!$K$27</f>
        <v>8.6419753086419746</v>
      </c>
      <c r="AK78" s="73">
        <f>F78*LeagueRatings!$K$27</f>
        <v>1.8518518518518516</v>
      </c>
      <c r="AL78" s="73">
        <f>G78*LeagueRatings!$K$27</f>
        <v>1.8518518518518516</v>
      </c>
      <c r="AM78" s="73">
        <f>T78*LeagueRatings!$K$27</f>
        <v>35.185185185185183</v>
      </c>
      <c r="AN78" s="31"/>
      <c r="AO78" s="15">
        <f t="shared" si="107"/>
        <v>14</v>
      </c>
    </row>
    <row r="79" spans="1:41" x14ac:dyDescent="0.2">
      <c r="A79" s="42" t="s">
        <v>843</v>
      </c>
      <c r="B79" s="77" t="s">
        <v>238</v>
      </c>
      <c r="C79" s="77">
        <v>0</v>
      </c>
      <c r="D79" s="77">
        <v>2</v>
      </c>
      <c r="E79" s="98">
        <v>4.66</v>
      </c>
      <c r="F79" s="77">
        <v>6</v>
      </c>
      <c r="G79" s="77">
        <v>3</v>
      </c>
      <c r="H79" s="77">
        <v>0</v>
      </c>
      <c r="I79" s="77">
        <v>0</v>
      </c>
      <c r="J79" s="77">
        <v>0</v>
      </c>
      <c r="K79" s="77">
        <v>0</v>
      </c>
      <c r="L79" s="98">
        <v>19.329999999999998</v>
      </c>
      <c r="M79" s="77">
        <v>26</v>
      </c>
      <c r="N79" s="77">
        <v>12</v>
      </c>
      <c r="O79" s="77">
        <v>10</v>
      </c>
      <c r="P79" s="77">
        <v>0</v>
      </c>
      <c r="Q79" s="77">
        <v>3</v>
      </c>
      <c r="R79" s="77">
        <v>0</v>
      </c>
      <c r="S79" s="77">
        <v>15</v>
      </c>
      <c r="T79" s="77">
        <v>86</v>
      </c>
      <c r="U79" s="141"/>
      <c r="V79" s="161">
        <f t="shared" ref="V79" si="119">+(Q79-R79)/(T79-R79)*100</f>
        <v>3.4883720930232558</v>
      </c>
      <c r="W79" s="162">
        <f>IF(V79&lt;LeagueRatings!$K$21,((LeagueRatings!$K$21-V79)/LeagueRatings!$K$21)*36,(LeagueRatings!$K$21-V79)*6.48)</f>
        <v>20.528338996385141</v>
      </c>
      <c r="X79" s="163">
        <v>-1.89</v>
      </c>
      <c r="Y79" s="163">
        <f t="shared" ref="Y79" si="120">(P79/(T79-R79))*100</f>
        <v>0</v>
      </c>
      <c r="Z79" s="162">
        <f>IF(Y79&lt;LeagueRatings!$K$19,((LeagueRatings!$K$19-Y79)/LeagueRatings!$K$19)*36,(LeagueRatings!$K$19-Y79)/LeagueRatings!$K$22)</f>
        <v>36</v>
      </c>
      <c r="AA79" s="163">
        <v>-3.26</v>
      </c>
      <c r="AB79" s="106">
        <f>+((LeagueRatings!$I$17-E79)*5)+9.5</f>
        <v>4.4929093316940936</v>
      </c>
      <c r="AC79" s="106">
        <f t="shared" ref="AC79" si="121">IF(AB79&lt;4,4,AB79)</f>
        <v>4.4929093316940936</v>
      </c>
      <c r="AD79" s="106">
        <f t="shared" ref="AD79" si="122">IF(M79&lt;L79,((1-(M79/L79))*7)-0.07,(1-(M79/L79))*5)</f>
        <v>-1.7252974650801867</v>
      </c>
      <c r="AE79" s="164">
        <f t="shared" ref="AE79" si="123">+X79+AA79+AC79+AD79</f>
        <v>-2.3823881333860926</v>
      </c>
      <c r="AG79" s="59"/>
      <c r="AH79" s="5"/>
      <c r="AI79" s="5"/>
      <c r="AJ79" s="106">
        <f>+AO79*LeagueRatings!$K$27</f>
        <v>12.345679012345679</v>
      </c>
      <c r="AK79" s="73">
        <f>F79*LeagueRatings!$K$27</f>
        <v>3.7037037037037033</v>
      </c>
      <c r="AL79" s="73">
        <f>G79*LeagueRatings!$K$27</f>
        <v>1.8518518518518516</v>
      </c>
      <c r="AM79" s="73">
        <f>T79*LeagueRatings!$K$27</f>
        <v>53.086419753086417</v>
      </c>
      <c r="AN79" s="31"/>
      <c r="AO79" s="15">
        <f t="shared" si="107"/>
        <v>20</v>
      </c>
    </row>
    <row r="80" spans="1:41" x14ac:dyDescent="0.2">
      <c r="L80" s="167">
        <f>(L78/100)/((L78+L79)/100)</f>
        <v>0.40814451928965101</v>
      </c>
      <c r="T80" s="168"/>
      <c r="U80" s="168"/>
      <c r="V80" s="163"/>
      <c r="W80" s="162">
        <f>W78*L80</f>
        <v>2.0743793319156518</v>
      </c>
      <c r="X80" s="163"/>
      <c r="Y80" s="163"/>
      <c r="Z80" s="162">
        <f>Z78*L80</f>
        <v>-9.5119902906911378</v>
      </c>
      <c r="AA80" s="163"/>
      <c r="AB80" s="106"/>
      <c r="AC80" s="106"/>
      <c r="AD80" s="106"/>
      <c r="AE80" s="164">
        <f>AE78*L80</f>
        <v>2.7910655235762403</v>
      </c>
      <c r="AG80" s="5"/>
      <c r="AH80" s="5"/>
      <c r="AI80" s="5"/>
      <c r="AJ80" s="106"/>
      <c r="AK80" s="73">
        <f>F80*LeagueRatings!$K$27</f>
        <v>0</v>
      </c>
      <c r="AL80" s="73">
        <f>G80*LeagueRatings!$K$27</f>
        <v>0</v>
      </c>
      <c r="AM80" s="73">
        <f>T80*LeagueRatings!$K$27</f>
        <v>0</v>
      </c>
      <c r="AN80" s="31"/>
      <c r="AO80" s="15">
        <f t="shared" si="107"/>
        <v>1</v>
      </c>
    </row>
    <row r="81" spans="1:41" x14ac:dyDescent="0.2">
      <c r="L81" s="167">
        <f>(L79/100)/((L78+L79)/100)</f>
        <v>0.5918554807103491</v>
      </c>
      <c r="T81" s="168"/>
      <c r="U81" s="168"/>
      <c r="V81" s="163"/>
      <c r="W81" s="162">
        <f>W79*L81</f>
        <v>12.149809944890533</v>
      </c>
      <c r="X81" s="163"/>
      <c r="Y81" s="163"/>
      <c r="Z81" s="162">
        <f>Z79*L81</f>
        <v>21.306797305572566</v>
      </c>
      <c r="AA81" s="163"/>
      <c r="AB81" s="106"/>
      <c r="AC81" s="106"/>
      <c r="AD81" s="106"/>
      <c r="AE81" s="164">
        <f>AE79*L81</f>
        <v>-1.410029473923857</v>
      </c>
      <c r="AG81" s="5"/>
      <c r="AH81" s="5"/>
      <c r="AI81" s="5"/>
      <c r="AJ81" s="106"/>
      <c r="AK81" s="73">
        <f>F81*LeagueRatings!$K$27</f>
        <v>0</v>
      </c>
      <c r="AL81" s="73">
        <f>G81*LeagueRatings!$K$27</f>
        <v>0</v>
      </c>
      <c r="AM81" s="73">
        <f>T81*LeagueRatings!$K$27</f>
        <v>0</v>
      </c>
      <c r="AN81" s="31"/>
      <c r="AO81" s="15">
        <f t="shared" si="107"/>
        <v>1</v>
      </c>
    </row>
    <row r="82" spans="1:41" x14ac:dyDescent="0.2">
      <c r="T82" s="168"/>
      <c r="U82" s="168"/>
      <c r="V82" s="163"/>
      <c r="W82" s="162">
        <f>SUM(W80:W81)</f>
        <v>14.224189276806186</v>
      </c>
      <c r="X82" s="163"/>
      <c r="Y82" s="163"/>
      <c r="Z82" s="162">
        <f>SUM(Z80:Z81)</f>
        <v>11.794807014881428</v>
      </c>
      <c r="AA82" s="163"/>
      <c r="AB82" s="106"/>
      <c r="AC82" s="106"/>
      <c r="AD82" s="106"/>
      <c r="AE82" s="163">
        <f>SUM(AE80:AE81)</f>
        <v>1.3810360496523832</v>
      </c>
      <c r="AF82" s="42" t="s">
        <v>843</v>
      </c>
      <c r="AG82" s="5" t="s">
        <v>54</v>
      </c>
      <c r="AH82" s="5" t="s">
        <v>39</v>
      </c>
      <c r="AI82" s="5" t="s">
        <v>52</v>
      </c>
      <c r="AJ82" s="184">
        <f>SUM(AJ78:AJ81)</f>
        <v>20.987654320987652</v>
      </c>
      <c r="AK82" s="15">
        <f t="shared" ref="AK82:AM82" si="124">SUM(AK78:AK81)</f>
        <v>5.5555555555555554</v>
      </c>
      <c r="AL82" s="15">
        <f t="shared" si="124"/>
        <v>3.7037037037037033</v>
      </c>
      <c r="AM82" s="15">
        <f t="shared" si="124"/>
        <v>88.271604938271594</v>
      </c>
      <c r="AN82" s="31"/>
      <c r="AO82" s="15">
        <f t="shared" si="107"/>
        <v>0</v>
      </c>
    </row>
    <row r="83" spans="1:41" x14ac:dyDescent="0.2">
      <c r="AK83" s="73">
        <f>F83*LeagueRatings!$K$27</f>
        <v>0</v>
      </c>
      <c r="AL83" s="73">
        <f>G83*LeagueRatings!$K$27</f>
        <v>0</v>
      </c>
      <c r="AM83" s="73">
        <f>T83*LeagueRatings!$K$27</f>
        <v>0</v>
      </c>
      <c r="AN83" s="31"/>
      <c r="AO83" s="15">
        <f t="shared" si="107"/>
        <v>0</v>
      </c>
    </row>
    <row r="84" spans="1:41" x14ac:dyDescent="0.2">
      <c r="A84" t="s">
        <v>925</v>
      </c>
      <c r="B84" s="77" t="s">
        <v>256</v>
      </c>
      <c r="C84" s="77">
        <v>6</v>
      </c>
      <c r="D84" s="77">
        <v>8</v>
      </c>
      <c r="E84" s="98">
        <v>3.87</v>
      </c>
      <c r="F84" s="77">
        <v>23</v>
      </c>
      <c r="G84" s="77">
        <v>20</v>
      </c>
      <c r="H84" s="77">
        <v>0</v>
      </c>
      <c r="I84" s="77">
        <v>0</v>
      </c>
      <c r="J84" s="77">
        <v>0</v>
      </c>
      <c r="K84" s="77">
        <v>1</v>
      </c>
      <c r="L84" s="98">
        <v>121</v>
      </c>
      <c r="M84" s="77">
        <v>108</v>
      </c>
      <c r="N84" s="77">
        <v>57</v>
      </c>
      <c r="O84" s="77">
        <v>52</v>
      </c>
      <c r="P84" s="77">
        <v>11</v>
      </c>
      <c r="Q84" s="77">
        <v>55</v>
      </c>
      <c r="R84" s="77">
        <v>7</v>
      </c>
      <c r="S84" s="77">
        <v>75</v>
      </c>
      <c r="T84" s="77">
        <v>527</v>
      </c>
      <c r="V84" s="161">
        <f t="shared" ref="V84" si="125">+(Q84-R84)/(T84-R84)*100</f>
        <v>9.2307692307692317</v>
      </c>
      <c r="W84" s="162">
        <f>IF(V84&lt;LeagueRatings!$K$21,((LeagueRatings!$K$21-V84)/LeagueRatings!$K$21)*36,(LeagueRatings!$K$21-V84)*6.48)</f>
        <v>-7.218094533192847</v>
      </c>
      <c r="X84" s="163">
        <v>0.65</v>
      </c>
      <c r="Y84" s="163">
        <f t="shared" ref="Y84" si="126">(P84/(T84-R84))*100</f>
        <v>2.1153846153846154</v>
      </c>
      <c r="Z84" s="162">
        <f>IF(Y84&lt;LeagueRatings!$K$19,((LeagueRatings!$K$19-Y84)/LeagueRatings!$K$19)*36,(LeagueRatings!$K$19-Y84)/LeagueRatings!$K$22)</f>
        <v>1.852390852390851</v>
      </c>
      <c r="AA84" s="163">
        <v>-0.14000000000000001</v>
      </c>
      <c r="AB84" s="106">
        <f>+((LeagueRatings!$I$17-E84)*5)+9.5</f>
        <v>8.4429093316940929</v>
      </c>
      <c r="AC84" s="106">
        <f t="shared" ref="AC84" si="127">IF(AB84&lt;4,4,AB84)</f>
        <v>8.4429093316940929</v>
      </c>
      <c r="AD84" s="106">
        <f t="shared" ref="AD84" si="128">IF(M84&lt;L84,((1-(M84/L84))*7)-0.07,(1-(M84/L84))*5)</f>
        <v>0.68206611570247921</v>
      </c>
      <c r="AE84" s="164">
        <f t="shared" ref="AE84" si="129">+X84+AA84+AC84+AD84</f>
        <v>9.6349754473965721</v>
      </c>
      <c r="AJ84" s="106">
        <f>+AO84*LeagueRatings!$K$27</f>
        <v>74.691358024691354</v>
      </c>
      <c r="AK84" s="73">
        <f>F84*LeagueRatings!$K$27</f>
        <v>14.19753086419753</v>
      </c>
      <c r="AL84" s="73">
        <f>G84*LeagueRatings!$K$27</f>
        <v>12.345679012345679</v>
      </c>
      <c r="AM84" s="73">
        <f>T84*LeagueRatings!$K$27</f>
        <v>325.3086419753086</v>
      </c>
      <c r="AN84" s="31"/>
      <c r="AO84" s="15">
        <f t="shared" si="107"/>
        <v>121</v>
      </c>
    </row>
    <row r="85" spans="1:41" x14ac:dyDescent="0.2">
      <c r="A85" s="42" t="s">
        <v>925</v>
      </c>
      <c r="B85" s="77" t="s">
        <v>253</v>
      </c>
      <c r="C85" s="77">
        <v>2</v>
      </c>
      <c r="D85" s="77">
        <v>3</v>
      </c>
      <c r="E85" s="98">
        <v>4.74</v>
      </c>
      <c r="F85" s="77">
        <v>9</v>
      </c>
      <c r="G85" s="77">
        <v>9</v>
      </c>
      <c r="H85" s="77">
        <v>0</v>
      </c>
      <c r="I85" s="77">
        <v>0</v>
      </c>
      <c r="J85" s="77">
        <v>0</v>
      </c>
      <c r="K85" s="77">
        <v>0</v>
      </c>
      <c r="L85" s="98">
        <v>43.67</v>
      </c>
      <c r="M85" s="77">
        <v>48</v>
      </c>
      <c r="N85" s="77">
        <v>27</v>
      </c>
      <c r="O85" s="77">
        <v>23</v>
      </c>
      <c r="P85" s="77">
        <v>8</v>
      </c>
      <c r="Q85" s="77">
        <v>18</v>
      </c>
      <c r="R85" s="77">
        <v>0</v>
      </c>
      <c r="S85" s="77">
        <v>30</v>
      </c>
      <c r="T85" s="77">
        <v>195</v>
      </c>
      <c r="U85" s="157"/>
      <c r="V85" s="161">
        <f t="shared" ref="V85" si="130">+(Q85-R85)/(T85-R85)*100</f>
        <v>9.2307692307692317</v>
      </c>
      <c r="W85" s="162">
        <f>IF(V85&lt;LeagueRatings!$K$10,((LeagueRatings!$K$10-V85)/LeagueRatings!$K$10)*36,(LeagueRatings!$K$10-V85)*6.48)</f>
        <v>-6.8663861095008585</v>
      </c>
      <c r="X85" s="163">
        <v>0.65</v>
      </c>
      <c r="Y85" s="163">
        <f t="shared" ref="Y85" si="131">(P85/(T85-R85))*100</f>
        <v>4.1025641025641022</v>
      </c>
      <c r="Z85" s="162">
        <f>IF(Y85&lt;LeagueRatings!$K$8,((LeagueRatings!$K$8-Y85)/LeagueRatings!$K$8)*36,(LeagueRatings!$K$8-Y85)/LeagueRatings!$K$11)</f>
        <v>-14.033762752252583</v>
      </c>
      <c r="AA85" s="163">
        <v>1.38</v>
      </c>
      <c r="AB85" s="106">
        <f>+((LeagueRatings!$I$6-E85)*5)+9.5</f>
        <v>4.8724938723325781</v>
      </c>
      <c r="AC85" s="106">
        <f t="shared" ref="AC85" si="132">IF(AB85&lt;4,4,AB85)</f>
        <v>4.8724938723325781</v>
      </c>
      <c r="AD85" s="106">
        <f t="shared" ref="AD85" si="133">IF(M85&lt;L85,((1-(M85/L85))*7)-0.07,(1-(M85/L85))*5)</f>
        <v>-0.49576368216166733</v>
      </c>
      <c r="AE85" s="164">
        <f t="shared" ref="AE85" si="134">+X85+AA85+AC85+AD85</f>
        <v>6.4067301901709097</v>
      </c>
      <c r="AG85" s="5"/>
      <c r="AH85" s="5"/>
      <c r="AI85" s="5"/>
      <c r="AJ85" s="106">
        <f>+AO85*LeagueRatings!$K$27</f>
        <v>27.160493827160494</v>
      </c>
      <c r="AK85" s="73">
        <f>F85*LeagueRatings!$K$27</f>
        <v>5.5555555555555554</v>
      </c>
      <c r="AL85" s="73">
        <f>G85*LeagueRatings!$K$27</f>
        <v>5.5555555555555554</v>
      </c>
      <c r="AM85" s="73">
        <f>T85*LeagueRatings!$K$27</f>
        <v>120.37037037037037</v>
      </c>
      <c r="AN85" s="31"/>
      <c r="AO85" s="15">
        <f t="shared" si="107"/>
        <v>44</v>
      </c>
    </row>
    <row r="86" spans="1:41" x14ac:dyDescent="0.2">
      <c r="L86" s="167">
        <f>(L84/100)/((L84+L85)/100)</f>
        <v>0.73480293921175677</v>
      </c>
      <c r="T86" s="168"/>
      <c r="U86" s="168"/>
      <c r="V86" s="163"/>
      <c r="W86" s="162">
        <f>W84*L86</f>
        <v>-5.3038770784984175</v>
      </c>
      <c r="X86" s="163"/>
      <c r="Y86" s="163"/>
      <c r="Z86" s="162">
        <f>Z84*L86</f>
        <v>1.3611422429057687</v>
      </c>
      <c r="AA86" s="163"/>
      <c r="AB86" s="106"/>
      <c r="AC86" s="106"/>
      <c r="AD86" s="106"/>
      <c r="AE86" s="164">
        <f>AE84*L86</f>
        <v>7.0798082779801126</v>
      </c>
      <c r="AG86" s="5"/>
      <c r="AH86" s="5"/>
      <c r="AI86" s="5"/>
      <c r="AJ86" s="106"/>
      <c r="AK86" s="73">
        <f>F86*LeagueRatings!$K$27</f>
        <v>0</v>
      </c>
      <c r="AL86" s="73">
        <f>G86*LeagueRatings!$K$27</f>
        <v>0</v>
      </c>
      <c r="AM86" s="73">
        <f>T86*LeagueRatings!$K$27</f>
        <v>0</v>
      </c>
      <c r="AN86" s="31"/>
      <c r="AO86" s="15">
        <f t="shared" si="107"/>
        <v>1</v>
      </c>
    </row>
    <row r="87" spans="1:41" x14ac:dyDescent="0.2">
      <c r="L87" s="167">
        <f>(L85/100)/((L84+L85)/100)</f>
        <v>0.26519706078824318</v>
      </c>
      <c r="T87" s="168"/>
      <c r="U87" s="168"/>
      <c r="V87" s="163"/>
      <c r="W87" s="162">
        <f>W85*L87</f>
        <v>-1.8209454144768478</v>
      </c>
      <c r="X87" s="163"/>
      <c r="Y87" s="163"/>
      <c r="Z87" s="162">
        <f>Z85*L87</f>
        <v>-3.7217126336969111</v>
      </c>
      <c r="AA87" s="163"/>
      <c r="AB87" s="106"/>
      <c r="AC87" s="106"/>
      <c r="AD87" s="106"/>
      <c r="AE87" s="164">
        <f>AE85*L87</f>
        <v>1.6990460156966276</v>
      </c>
      <c r="AG87" s="5"/>
      <c r="AH87" s="5"/>
      <c r="AI87" s="5"/>
      <c r="AJ87" s="106"/>
      <c r="AK87" s="73">
        <f>F87*LeagueRatings!$K$27</f>
        <v>0</v>
      </c>
      <c r="AL87" s="73">
        <f>G87*LeagueRatings!$K$27</f>
        <v>0</v>
      </c>
      <c r="AM87" s="73">
        <f>T87*LeagueRatings!$K$27</f>
        <v>0</v>
      </c>
      <c r="AN87" s="31"/>
      <c r="AO87" s="15">
        <f t="shared" si="107"/>
        <v>1</v>
      </c>
    </row>
    <row r="88" spans="1:41" x14ac:dyDescent="0.2">
      <c r="T88" s="168"/>
      <c r="U88" s="168"/>
      <c r="V88" s="163"/>
      <c r="W88" s="162">
        <f>SUM(W86:W87)</f>
        <v>-7.124822492975265</v>
      </c>
      <c r="X88" s="163"/>
      <c r="Y88" s="163"/>
      <c r="Z88" s="162">
        <f>SUM(Z86:Z87)</f>
        <v>-2.3605703907911426</v>
      </c>
      <c r="AA88" s="163"/>
      <c r="AB88" s="106"/>
      <c r="AC88" s="106"/>
      <c r="AD88" s="106"/>
      <c r="AE88" s="163">
        <f>SUM(AE86:AE87)</f>
        <v>8.7788542936767406</v>
      </c>
      <c r="AF88" s="42" t="s">
        <v>925</v>
      </c>
      <c r="AG88" s="5" t="s">
        <v>37</v>
      </c>
      <c r="AH88" s="5" t="s">
        <v>38</v>
      </c>
      <c r="AI88" s="5" t="s">
        <v>32</v>
      </c>
      <c r="AJ88" s="184">
        <f>SUM(AJ84:AJ87)</f>
        <v>101.85185185185185</v>
      </c>
      <c r="AK88" s="15">
        <f t="shared" ref="AK88:AM88" si="135">SUM(AK84:AK87)</f>
        <v>19.753086419753085</v>
      </c>
      <c r="AL88" s="15">
        <f t="shared" si="135"/>
        <v>17.901234567901234</v>
      </c>
      <c r="AM88" s="15">
        <f t="shared" si="135"/>
        <v>445.67901234567898</v>
      </c>
      <c r="AN88" s="31"/>
      <c r="AO88" s="15">
        <f t="shared" si="107"/>
        <v>0</v>
      </c>
    </row>
    <row r="89" spans="1:41" x14ac:dyDescent="0.2">
      <c r="AK89" s="73">
        <f>F89*LeagueRatings!$K$27</f>
        <v>0</v>
      </c>
      <c r="AL89" s="73">
        <f>G89*LeagueRatings!$K$27</f>
        <v>0</v>
      </c>
      <c r="AM89" s="73">
        <f>T89*LeagueRatings!$K$27</f>
        <v>0</v>
      </c>
      <c r="AN89" s="31"/>
      <c r="AO89" s="15">
        <f t="shared" si="107"/>
        <v>0</v>
      </c>
    </row>
    <row r="90" spans="1:41" x14ac:dyDescent="0.2">
      <c r="A90" t="s">
        <v>766</v>
      </c>
      <c r="B90" s="77" t="s">
        <v>259</v>
      </c>
      <c r="C90" s="77">
        <v>1</v>
      </c>
      <c r="D90" s="77">
        <v>0</v>
      </c>
      <c r="E90" s="98">
        <v>6.3</v>
      </c>
      <c r="F90" s="77">
        <v>16</v>
      </c>
      <c r="G90" s="77">
        <v>0</v>
      </c>
      <c r="H90" s="77">
        <v>0</v>
      </c>
      <c r="I90" s="77">
        <v>0</v>
      </c>
      <c r="J90" s="77">
        <v>0</v>
      </c>
      <c r="K90" s="77">
        <v>0</v>
      </c>
      <c r="L90" s="98">
        <v>20</v>
      </c>
      <c r="M90" s="77">
        <v>27</v>
      </c>
      <c r="N90" s="77">
        <v>15</v>
      </c>
      <c r="O90" s="77">
        <v>14</v>
      </c>
      <c r="P90" s="77">
        <v>2</v>
      </c>
      <c r="Q90" s="77">
        <v>6</v>
      </c>
      <c r="R90" s="77">
        <v>0</v>
      </c>
      <c r="S90" s="77">
        <v>11</v>
      </c>
      <c r="T90" s="77">
        <v>92</v>
      </c>
      <c r="V90" s="161">
        <f t="shared" ref="V90" si="136">+(Q90-R90)/(T90-R90)*100</f>
        <v>6.5217391304347823</v>
      </c>
      <c r="W90" s="162">
        <f>IF(V90&lt;LeagueRatings!$K$10,((LeagueRatings!$K$10-V90)/LeagueRatings!$K$10)*36,(LeagueRatings!$K$10-V90)*6.48)</f>
        <v>7.2668540052033848</v>
      </c>
      <c r="X90" s="163">
        <v>-0.56000000000000005</v>
      </c>
      <c r="Y90" s="163">
        <f t="shared" ref="Y90" si="137">(P90/(T90-R90))*100</f>
        <v>2.1739130434782608</v>
      </c>
      <c r="Z90" s="162">
        <f>IF(Y90&lt;LeagueRatings!$K$8,((LeagueRatings!$K$8-Y90)/LeagueRatings!$K$8)*36,(LeagueRatings!$K$8-Y90)/LeagueRatings!$K$11)</f>
        <v>2.6388939421502648</v>
      </c>
      <c r="AA90" s="163">
        <v>-0.21</v>
      </c>
      <c r="AB90" s="106">
        <f>+((LeagueRatings!$I$6-E90)*5)+9.5</f>
        <v>-2.9275061276674208</v>
      </c>
      <c r="AC90" s="106">
        <f t="shared" ref="AC90" si="138">IF(AB90&lt;4,4,AB90)</f>
        <v>4</v>
      </c>
      <c r="AD90" s="106">
        <f t="shared" ref="AD90" si="139">IF(M90&lt;L90,((1-(M90/L90))*7)-0.07,(1-(M90/L90))*5)</f>
        <v>-1.7500000000000004</v>
      </c>
      <c r="AE90" s="164">
        <f t="shared" ref="AE90" si="140">+X90+AA90+AC90+AD90</f>
        <v>1.4799999999999995</v>
      </c>
      <c r="AJ90" s="106">
        <f>+AO90*LeagueRatings!$K$27</f>
        <v>12.345679012345679</v>
      </c>
      <c r="AK90" s="73">
        <f>F90*LeagueRatings!$K$27</f>
        <v>9.8765432098765427</v>
      </c>
      <c r="AL90" s="73">
        <f>G90*LeagueRatings!$K$27</f>
        <v>0</v>
      </c>
      <c r="AM90" s="73">
        <f>T90*LeagueRatings!$K$27</f>
        <v>56.79012345679012</v>
      </c>
      <c r="AN90" s="31"/>
      <c r="AO90" s="15">
        <f t="shared" si="107"/>
        <v>20</v>
      </c>
    </row>
    <row r="91" spans="1:41" x14ac:dyDescent="0.2">
      <c r="A91" s="42" t="s">
        <v>766</v>
      </c>
      <c r="B91" s="77" t="s">
        <v>240</v>
      </c>
      <c r="C91" s="77">
        <v>3</v>
      </c>
      <c r="D91" s="77">
        <v>1</v>
      </c>
      <c r="E91" s="98">
        <v>1.85</v>
      </c>
      <c r="F91" s="77">
        <v>30</v>
      </c>
      <c r="G91" s="77">
        <v>0</v>
      </c>
      <c r="H91" s="77">
        <v>0</v>
      </c>
      <c r="I91" s="77">
        <v>0</v>
      </c>
      <c r="J91" s="77">
        <v>0</v>
      </c>
      <c r="K91" s="77">
        <v>0</v>
      </c>
      <c r="L91" s="98">
        <v>39</v>
      </c>
      <c r="M91" s="77">
        <v>34</v>
      </c>
      <c r="N91" s="77">
        <v>10</v>
      </c>
      <c r="O91" s="77">
        <v>8</v>
      </c>
      <c r="P91" s="77">
        <v>3</v>
      </c>
      <c r="Q91" s="77">
        <v>17</v>
      </c>
      <c r="R91" s="77">
        <v>2</v>
      </c>
      <c r="S91" s="77">
        <v>28</v>
      </c>
      <c r="T91" s="77">
        <v>166</v>
      </c>
      <c r="U91" s="141"/>
      <c r="V91" s="161">
        <f t="shared" ref="V91" si="141">+(Q91-R91)/(T91-R91)*100</f>
        <v>9.1463414634146343</v>
      </c>
      <c r="W91" s="162">
        <f>IF(V91&lt;LeagueRatings!$K$21,((LeagueRatings!$K$21-V91)/LeagueRatings!$K$21)*36,(LeagueRatings!$K$21-V91)*6.48)</f>
        <v>-6.6710026007350551</v>
      </c>
      <c r="X91" s="163">
        <v>0.65</v>
      </c>
      <c r="Y91" s="163">
        <f t="shared" ref="Y91" si="142">(P91/(T91-R91))*100</f>
        <v>1.8292682926829267</v>
      </c>
      <c r="Z91" s="162">
        <f>IF(Y91&lt;LeagueRatings!$K$19,((LeagueRatings!$K$19-Y91)/LeagueRatings!$K$19)*36,(LeagueRatings!$K$19-Y91)/LeagueRatings!$K$22)</f>
        <v>6.4710253490741314</v>
      </c>
      <c r="AA91" s="163">
        <v>-0.42</v>
      </c>
      <c r="AB91" s="106">
        <f>+((LeagueRatings!$I$17-E91)*5)+9.5</f>
        <v>18.542909331694094</v>
      </c>
      <c r="AC91" s="106">
        <f t="shared" ref="AC91" si="143">IF(AB91&lt;4,4,AB91)</f>
        <v>18.542909331694094</v>
      </c>
      <c r="AD91" s="106">
        <f t="shared" ref="AD91" si="144">IF(M91&lt;L91,((1-(M91/L91))*7)-0.07,(1-(M91/L91))*5)</f>
        <v>0.82743589743589729</v>
      </c>
      <c r="AE91" s="164">
        <f t="shared" ref="AE91" si="145">+X91+AA91+AC91+AD91</f>
        <v>19.600345229129992</v>
      </c>
      <c r="AG91" s="5"/>
      <c r="AH91" s="5"/>
      <c r="AI91" s="5"/>
      <c r="AJ91" s="106">
        <f>+AO91*LeagueRatings!$K$27</f>
        <v>24.074074074074073</v>
      </c>
      <c r="AK91" s="73">
        <f>F91*LeagueRatings!$K$27</f>
        <v>18.518518518518519</v>
      </c>
      <c r="AL91" s="73">
        <f>G91*LeagueRatings!$K$27</f>
        <v>0</v>
      </c>
      <c r="AM91" s="73">
        <f>T91*LeagueRatings!$K$27</f>
        <v>102.46913580246913</v>
      </c>
      <c r="AN91" s="31"/>
      <c r="AO91" s="15">
        <f t="shared" si="107"/>
        <v>39</v>
      </c>
    </row>
    <row r="92" spans="1:41" x14ac:dyDescent="0.2">
      <c r="L92" s="167">
        <f>(L90/100)/((L90+L91)/100)</f>
        <v>0.33898305084745767</v>
      </c>
      <c r="T92" s="168"/>
      <c r="U92" s="168"/>
      <c r="V92" s="163"/>
      <c r="W92" s="162">
        <f>W90*L92</f>
        <v>2.4633403407469103</v>
      </c>
      <c r="X92" s="163"/>
      <c r="Y92" s="163"/>
      <c r="Z92" s="162">
        <f>Z90*L92</f>
        <v>0.89454031937297129</v>
      </c>
      <c r="AA92" s="163"/>
      <c r="AB92" s="106"/>
      <c r="AC92" s="106"/>
      <c r="AD92" s="106"/>
      <c r="AE92" s="164">
        <f>AE90*L92</f>
        <v>0.50169491525423715</v>
      </c>
      <c r="AG92" s="5"/>
      <c r="AH92" s="5"/>
      <c r="AI92" s="5"/>
      <c r="AJ92" s="106"/>
      <c r="AK92" s="73">
        <f>F92*LeagueRatings!$K$27</f>
        <v>0</v>
      </c>
      <c r="AL92" s="73">
        <f>G92*LeagueRatings!$K$27</f>
        <v>0</v>
      </c>
      <c r="AM92" s="73">
        <f>T92*LeagueRatings!$K$27</f>
        <v>0</v>
      </c>
      <c r="AN92" s="31"/>
      <c r="AO92" s="15">
        <f t="shared" si="107"/>
        <v>1</v>
      </c>
    </row>
    <row r="93" spans="1:41" x14ac:dyDescent="0.2">
      <c r="L93" s="167">
        <f>(L91/100)/((L90+L91)/100)</f>
        <v>0.66101694915254239</v>
      </c>
      <c r="T93" s="168"/>
      <c r="U93" s="168"/>
      <c r="V93" s="163"/>
      <c r="W93" s="162">
        <f>W91*L93</f>
        <v>-4.4096457869265624</v>
      </c>
      <c r="X93" s="163"/>
      <c r="Y93" s="163"/>
      <c r="Z93" s="162">
        <f>Z91*L93</f>
        <v>4.2774574341337477</v>
      </c>
      <c r="AA93" s="163"/>
      <c r="AB93" s="106"/>
      <c r="AC93" s="106"/>
      <c r="AD93" s="106"/>
      <c r="AE93" s="164">
        <f>AE91*L93</f>
        <v>12.956160405696098</v>
      </c>
      <c r="AG93" s="5"/>
      <c r="AH93" s="5"/>
      <c r="AI93" s="5"/>
      <c r="AJ93" s="106"/>
      <c r="AK93" s="73">
        <f>F93*LeagueRatings!$K$27</f>
        <v>0</v>
      </c>
      <c r="AL93" s="73">
        <f>G93*LeagueRatings!$K$27</f>
        <v>0</v>
      </c>
      <c r="AM93" s="73">
        <f>T93*LeagueRatings!$K$27</f>
        <v>0</v>
      </c>
      <c r="AN93" s="31"/>
      <c r="AO93" s="15">
        <f t="shared" si="107"/>
        <v>1</v>
      </c>
    </row>
    <row r="94" spans="1:41" x14ac:dyDescent="0.2">
      <c r="T94" s="168"/>
      <c r="U94" s="168"/>
      <c r="V94" s="163"/>
      <c r="W94" s="162">
        <f>SUM(W92:W93)</f>
        <v>-1.9463054461796521</v>
      </c>
      <c r="X94" s="163"/>
      <c r="Y94" s="163"/>
      <c r="Z94" s="162">
        <f>SUM(Z92:Z93)</f>
        <v>5.1719977535067194</v>
      </c>
      <c r="AA94" s="163"/>
      <c r="AB94" s="106"/>
      <c r="AC94" s="106"/>
      <c r="AD94" s="106"/>
      <c r="AE94" s="163">
        <f>SUM(AE92:AE93)</f>
        <v>13.457855320950335</v>
      </c>
      <c r="AF94" s="42" t="s">
        <v>766</v>
      </c>
      <c r="AG94" s="5" t="s">
        <v>17</v>
      </c>
      <c r="AH94" s="5" t="s">
        <v>32</v>
      </c>
      <c r="AI94" s="5" t="s">
        <v>51</v>
      </c>
      <c r="AJ94" s="184">
        <f>SUM(AJ90:AJ93)</f>
        <v>36.419753086419753</v>
      </c>
      <c r="AK94" s="15">
        <f t="shared" ref="AK94:AM94" si="146">SUM(AK90:AK93)</f>
        <v>28.395061728395063</v>
      </c>
      <c r="AL94" s="15">
        <f t="shared" si="146"/>
        <v>0</v>
      </c>
      <c r="AM94" s="15">
        <f t="shared" si="146"/>
        <v>159.25925925925924</v>
      </c>
      <c r="AN94" s="31"/>
      <c r="AO94" s="15">
        <f t="shared" si="107"/>
        <v>0</v>
      </c>
    </row>
    <row r="95" spans="1:41" x14ac:dyDescent="0.2">
      <c r="AK95" s="73">
        <f>F95*LeagueRatings!$K$27</f>
        <v>0</v>
      </c>
      <c r="AL95" s="73">
        <f>G95*LeagueRatings!$K$27</f>
        <v>0</v>
      </c>
      <c r="AM95" s="73">
        <f>T95*LeagueRatings!$K$27</f>
        <v>0</v>
      </c>
      <c r="AN95" s="31"/>
      <c r="AO95" s="15">
        <f t="shared" si="107"/>
        <v>0</v>
      </c>
    </row>
    <row r="96" spans="1:41" x14ac:dyDescent="0.2">
      <c r="A96" t="s">
        <v>893</v>
      </c>
      <c r="B96" s="77" t="s">
        <v>244</v>
      </c>
      <c r="C96" s="77">
        <v>0</v>
      </c>
      <c r="D96" s="77">
        <v>0</v>
      </c>
      <c r="E96" s="98">
        <v>10.8</v>
      </c>
      <c r="F96" s="77">
        <v>3</v>
      </c>
      <c r="G96" s="77">
        <v>0</v>
      </c>
      <c r="H96" s="77">
        <v>0</v>
      </c>
      <c r="I96" s="77">
        <v>0</v>
      </c>
      <c r="J96" s="77">
        <v>0</v>
      </c>
      <c r="K96" s="77">
        <v>0</v>
      </c>
      <c r="L96" s="98">
        <v>3.33</v>
      </c>
      <c r="M96" s="77">
        <v>8</v>
      </c>
      <c r="N96" s="77">
        <v>4</v>
      </c>
      <c r="O96" s="77">
        <v>4</v>
      </c>
      <c r="P96" s="77">
        <v>0</v>
      </c>
      <c r="Q96" s="77">
        <v>3</v>
      </c>
      <c r="R96" s="77">
        <v>0</v>
      </c>
      <c r="S96" s="77">
        <v>4</v>
      </c>
      <c r="T96" s="77">
        <v>21</v>
      </c>
      <c r="V96" s="161">
        <f t="shared" ref="V96" si="147">+(Q96-R96)/(T96-R96)*100</f>
        <v>14.285714285714285</v>
      </c>
      <c r="W96" s="162">
        <f>IF(V96&lt;LeagueRatings!$K$21,((LeagueRatings!$K$21-V96)/LeagueRatings!$K$21)*36,(LeagueRatings!$K$21-V96)*6.48)</f>
        <v>-39.974138489236793</v>
      </c>
      <c r="X96" s="163">
        <v>5.44</v>
      </c>
      <c r="Y96" s="163">
        <f t="shared" ref="Y96" si="148">(P96/(T96-R96))*100</f>
        <v>0</v>
      </c>
      <c r="Z96" s="162">
        <f>IF(Y96&lt;LeagueRatings!$K$19,((LeagueRatings!$K$19-Y96)/LeagueRatings!$K$19)*36,(LeagueRatings!$K$19-Y96)/LeagueRatings!$K$22)</f>
        <v>36</v>
      </c>
      <c r="AA96" s="163">
        <v>-3.26</v>
      </c>
      <c r="AB96" s="106">
        <f>+((LeagueRatings!$I$17-E96)*5)+9.5</f>
        <v>-26.207090668305909</v>
      </c>
      <c r="AC96" s="106">
        <f t="shared" ref="AC96" si="149">IF(AB96&lt;4,4,AB96)</f>
        <v>4</v>
      </c>
      <c r="AD96" s="106">
        <f t="shared" ref="AD96" si="150">IF(M96&lt;L96,((1-(M96/L96))*7)-0.07,(1-(M96/L96))*5)</f>
        <v>-7.0120120120120122</v>
      </c>
      <c r="AE96" s="164">
        <f t="shared" ref="AE96" si="151">+X96+AA96+AC96+AD96</f>
        <v>-0.83201201201201158</v>
      </c>
      <c r="AJ96" s="106">
        <f>+AO96*LeagueRatings!$K$27</f>
        <v>2.4691358024691357</v>
      </c>
      <c r="AK96" s="73">
        <f>F96*LeagueRatings!$K$27</f>
        <v>1.8518518518518516</v>
      </c>
      <c r="AL96" s="73">
        <f>G96*LeagueRatings!$K$27</f>
        <v>0</v>
      </c>
      <c r="AM96" s="73">
        <f>T96*LeagueRatings!$K$27</f>
        <v>12.962962962962962</v>
      </c>
      <c r="AN96" s="31"/>
      <c r="AO96" s="15">
        <f t="shared" si="107"/>
        <v>4</v>
      </c>
    </row>
    <row r="97" spans="1:41" x14ac:dyDescent="0.2">
      <c r="A97" s="42" t="s">
        <v>893</v>
      </c>
      <c r="B97" s="77" t="s">
        <v>254</v>
      </c>
      <c r="C97" s="77">
        <v>1</v>
      </c>
      <c r="D97" s="77">
        <v>1</v>
      </c>
      <c r="E97" s="98">
        <v>1.88</v>
      </c>
      <c r="F97" s="77">
        <v>29</v>
      </c>
      <c r="G97" s="77">
        <v>0</v>
      </c>
      <c r="H97" s="77">
        <v>0</v>
      </c>
      <c r="I97" s="77">
        <v>0</v>
      </c>
      <c r="J97" s="77">
        <v>0</v>
      </c>
      <c r="K97" s="77">
        <v>1</v>
      </c>
      <c r="L97" s="98">
        <v>28.67</v>
      </c>
      <c r="M97" s="77">
        <v>27</v>
      </c>
      <c r="N97" s="77">
        <v>6</v>
      </c>
      <c r="O97" s="77">
        <v>6</v>
      </c>
      <c r="P97" s="77">
        <v>1</v>
      </c>
      <c r="Q97" s="77">
        <v>7</v>
      </c>
      <c r="R97" s="77">
        <v>2</v>
      </c>
      <c r="S97" s="77">
        <v>25</v>
      </c>
      <c r="T97" s="77">
        <v>114</v>
      </c>
      <c r="U97" s="141"/>
      <c r="V97" s="161">
        <f t="shared" ref="V97" si="152">+(Q97-R97)/(T97-R97)*100</f>
        <v>4.4642857142857144</v>
      </c>
      <c r="W97" s="162">
        <f>IF(V97&lt;LeagueRatings!$K$10,((LeagueRatings!$K$10-V97)/LeagueRatings!$K$10)*36,(LeagueRatings!$K$10-V97)*6.48)</f>
        <v>16.331477444038029</v>
      </c>
      <c r="X97" s="163">
        <v>-1.39</v>
      </c>
      <c r="Y97" s="163">
        <f t="shared" ref="Y97" si="153">(P97/(T97-R97))*100</f>
        <v>0.89285714285714279</v>
      </c>
      <c r="Z97" s="162">
        <f>IF(Y97&lt;LeagueRatings!$K$8,((LeagueRatings!$K$8-Y97)/LeagueRatings!$K$8)*36,(LeagueRatings!$K$8-Y97)/LeagueRatings!$K$11)</f>
        <v>22.298117154811717</v>
      </c>
      <c r="AA97" s="163">
        <v>-1.78</v>
      </c>
      <c r="AB97" s="106">
        <f>+((LeagueRatings!$I$6-E97)*5)+9.5</f>
        <v>19.172493872332581</v>
      </c>
      <c r="AC97" s="106">
        <f t="shared" ref="AC97" si="154">IF(AB97&lt;4,4,AB97)</f>
        <v>19.172493872332581</v>
      </c>
      <c r="AD97" s="106">
        <f t="shared" ref="AD97" si="155">IF(M97&lt;L97,((1-(M97/L97))*7)-0.07,(1-(M97/L97))*5)</f>
        <v>0.33774328566445838</v>
      </c>
      <c r="AE97" s="164">
        <f t="shared" ref="AE97" si="156">+X97+AA97+AC97+AD97</f>
        <v>16.340237157997038</v>
      </c>
      <c r="AG97" s="95"/>
      <c r="AH97" s="95"/>
      <c r="AI97" s="95"/>
      <c r="AJ97" s="106">
        <f>+AO97*LeagueRatings!$K$27</f>
        <v>17.901234567901234</v>
      </c>
      <c r="AK97" s="73">
        <f>F97*LeagueRatings!$K$27</f>
        <v>17.901234567901234</v>
      </c>
      <c r="AL97" s="73">
        <f>G97*LeagueRatings!$K$27</f>
        <v>0</v>
      </c>
      <c r="AM97" s="73">
        <f>T97*LeagueRatings!$K$27</f>
        <v>70.370370370370367</v>
      </c>
      <c r="AN97" s="31"/>
      <c r="AO97" s="15">
        <f t="shared" si="107"/>
        <v>29</v>
      </c>
    </row>
    <row r="98" spans="1:41" x14ac:dyDescent="0.2">
      <c r="L98" s="167">
        <f>(L96/100)/((L96+L97)/100)</f>
        <v>0.1040625</v>
      </c>
      <c r="T98" s="168"/>
      <c r="U98" s="168"/>
      <c r="V98" s="163"/>
      <c r="W98" s="162">
        <f>W96*L98</f>
        <v>-4.1598087865362041</v>
      </c>
      <c r="X98" s="163"/>
      <c r="Y98" s="163"/>
      <c r="Z98" s="162">
        <f>Z96*L98</f>
        <v>3.7462499999999999</v>
      </c>
      <c r="AA98" s="163"/>
      <c r="AB98" s="106"/>
      <c r="AC98" s="106"/>
      <c r="AD98" s="106"/>
      <c r="AE98" s="164">
        <f>AE96*L98</f>
        <v>-8.6581249999999957E-2</v>
      </c>
      <c r="AG98" s="5"/>
      <c r="AH98" s="5"/>
      <c r="AI98" s="5"/>
      <c r="AJ98" s="106"/>
      <c r="AK98" s="73">
        <f>F98*LeagueRatings!$K$27</f>
        <v>0</v>
      </c>
      <c r="AL98" s="73">
        <f>G98*LeagueRatings!$K$27</f>
        <v>0</v>
      </c>
      <c r="AM98" s="73">
        <f>T98*LeagueRatings!$K$27</f>
        <v>0</v>
      </c>
      <c r="AN98" s="31"/>
      <c r="AO98" s="15">
        <f t="shared" si="107"/>
        <v>1</v>
      </c>
    </row>
    <row r="99" spans="1:41" x14ac:dyDescent="0.2">
      <c r="L99" s="167">
        <f>(L97/100)/((L96+L97)/100)</f>
        <v>0.89593750000000005</v>
      </c>
      <c r="T99" s="168"/>
      <c r="U99" s="168"/>
      <c r="V99" s="163"/>
      <c r="W99" s="162">
        <f>W97*L99</f>
        <v>14.631983072517823</v>
      </c>
      <c r="X99" s="163"/>
      <c r="Y99" s="163"/>
      <c r="Z99" s="162">
        <f>Z97*L99</f>
        <v>19.977719338389125</v>
      </c>
      <c r="AA99" s="163"/>
      <c r="AB99" s="106"/>
      <c r="AC99" s="106"/>
      <c r="AD99" s="106"/>
      <c r="AE99" s="164">
        <f>AE97*L99</f>
        <v>14.639831228742972</v>
      </c>
      <c r="AG99" s="5"/>
      <c r="AH99" s="5"/>
      <c r="AI99" s="5"/>
      <c r="AJ99" s="106"/>
      <c r="AK99" s="73">
        <f>F99*LeagueRatings!$K$27</f>
        <v>0</v>
      </c>
      <c r="AL99" s="73">
        <f>G99*LeagueRatings!$K$27</f>
        <v>0</v>
      </c>
      <c r="AM99" s="73">
        <f>T99*LeagueRatings!$K$27</f>
        <v>0</v>
      </c>
      <c r="AN99" s="31"/>
      <c r="AO99" s="15">
        <f t="shared" si="107"/>
        <v>1</v>
      </c>
    </row>
    <row r="100" spans="1:41" x14ac:dyDescent="0.2">
      <c r="T100" s="168"/>
      <c r="U100" s="168"/>
      <c r="V100" s="163"/>
      <c r="W100" s="162">
        <f>SUM(W98:W99)</f>
        <v>10.47217428598162</v>
      </c>
      <c r="X100" s="163"/>
      <c r="Y100" s="163"/>
      <c r="Z100" s="162">
        <f>SUM(Z98:Z99)</f>
        <v>23.723969338389125</v>
      </c>
      <c r="AA100" s="163"/>
      <c r="AB100" s="106"/>
      <c r="AC100" s="106"/>
      <c r="AD100" s="106"/>
      <c r="AE100" s="163">
        <f>SUM(AE98:AE99)</f>
        <v>14.553249978742972</v>
      </c>
      <c r="AF100" s="42" t="s">
        <v>893</v>
      </c>
      <c r="AG100" s="5" t="s">
        <v>14</v>
      </c>
      <c r="AH100" s="5" t="s">
        <v>70</v>
      </c>
      <c r="AI100" s="5" t="s">
        <v>83</v>
      </c>
      <c r="AJ100" s="184">
        <f>SUM(AJ96:AJ99)</f>
        <v>20.37037037037037</v>
      </c>
      <c r="AK100" s="15">
        <f t="shared" ref="AK100:AM100" si="157">SUM(AK96:AK99)</f>
        <v>19.753086419753085</v>
      </c>
      <c r="AL100" s="15">
        <f t="shared" si="157"/>
        <v>0</v>
      </c>
      <c r="AM100" s="15">
        <f t="shared" si="157"/>
        <v>83.333333333333329</v>
      </c>
      <c r="AN100" s="31"/>
      <c r="AO100" s="15">
        <f t="shared" si="107"/>
        <v>0</v>
      </c>
    </row>
    <row r="101" spans="1:41" x14ac:dyDescent="0.2">
      <c r="AK101" s="73">
        <f>F101*LeagueRatings!$K$27</f>
        <v>0</v>
      </c>
      <c r="AL101" s="73">
        <f>G101*LeagueRatings!$K$27</f>
        <v>0</v>
      </c>
      <c r="AM101" s="73">
        <f>T101*LeagueRatings!$K$27</f>
        <v>0</v>
      </c>
      <c r="AN101" s="31"/>
      <c r="AO101" s="15">
        <f t="shared" si="107"/>
        <v>0</v>
      </c>
    </row>
    <row r="102" spans="1:41" x14ac:dyDescent="0.2">
      <c r="A102" t="s">
        <v>701</v>
      </c>
      <c r="B102" s="77" t="s">
        <v>241</v>
      </c>
      <c r="C102" s="77">
        <v>4</v>
      </c>
      <c r="D102" s="77">
        <v>2</v>
      </c>
      <c r="E102" s="98">
        <v>7.14</v>
      </c>
      <c r="F102" s="77">
        <v>38</v>
      </c>
      <c r="G102" s="77">
        <v>0</v>
      </c>
      <c r="H102" s="77">
        <v>0</v>
      </c>
      <c r="I102" s="77">
        <v>0</v>
      </c>
      <c r="J102" s="77">
        <v>2</v>
      </c>
      <c r="K102" s="77">
        <v>3</v>
      </c>
      <c r="L102" s="98">
        <v>40.33</v>
      </c>
      <c r="M102" s="77">
        <v>60</v>
      </c>
      <c r="N102" s="77">
        <v>33</v>
      </c>
      <c r="O102" s="77">
        <v>32</v>
      </c>
      <c r="P102" s="77">
        <v>5</v>
      </c>
      <c r="Q102" s="77">
        <v>23</v>
      </c>
      <c r="R102" s="77">
        <v>3</v>
      </c>
      <c r="S102" s="77">
        <v>28</v>
      </c>
      <c r="T102" s="77">
        <v>200</v>
      </c>
      <c r="V102" s="161">
        <f t="shared" ref="V102:V103" si="158">+(Q102-R102)/(T102-R102)*100</f>
        <v>10.152284263959391</v>
      </c>
      <c r="W102" s="162">
        <f>IF(V102&lt;LeagueRatings!$K$21,((LeagueRatings!$K$21-V102)/LeagueRatings!$K$21)*36,(LeagueRatings!$K$21-V102)*6.48)</f>
        <v>-13.18951194826508</v>
      </c>
      <c r="X102" s="163">
        <v>1.37</v>
      </c>
      <c r="Y102" s="163">
        <f t="shared" ref="Y102:Y103" si="159">(P102/(T102-R102))*100</f>
        <v>2.5380710659898478</v>
      </c>
      <c r="Z102" s="162">
        <f>IF(Y102&lt;LeagueRatings!$K$19,((LeagueRatings!$K$19-Y102)/LeagueRatings!$K$19)*36,(LeagueRatings!$K$19-Y102)/LeagueRatings!$K$22)</f>
        <v>-2.5257514401414487</v>
      </c>
      <c r="AA102" s="163">
        <v>0.24</v>
      </c>
      <c r="AB102" s="106">
        <f>+((LeagueRatings!$I$17-E102)*5)+9.5</f>
        <v>-7.907090668305905</v>
      </c>
      <c r="AC102" s="106">
        <f t="shared" ref="AC102:AC103" si="160">IF(AB102&lt;4,4,AB102)</f>
        <v>4</v>
      </c>
      <c r="AD102" s="106">
        <f t="shared" ref="AD102:AD103" si="161">IF(M102&lt;L102,((1-(M102/L102))*7)-0.07,(1-(M102/L102))*5)</f>
        <v>-2.4386312918423014</v>
      </c>
      <c r="AE102" s="164">
        <f t="shared" ref="AE102:AE103" si="162">+X102+AA102+AC102+AD102</f>
        <v>3.1713687081576989</v>
      </c>
      <c r="AJ102" s="106">
        <f>+AO102*LeagueRatings!$K$27</f>
        <v>25.308641975308639</v>
      </c>
      <c r="AK102" s="73">
        <f>F102*LeagueRatings!$K$27</f>
        <v>23.456790123456788</v>
      </c>
      <c r="AL102" s="73">
        <f>G102*LeagueRatings!$K$27</f>
        <v>0</v>
      </c>
      <c r="AM102" s="73">
        <f>T102*LeagueRatings!$K$27</f>
        <v>123.45679012345678</v>
      </c>
      <c r="AN102" s="31"/>
      <c r="AO102" s="15">
        <f t="shared" si="107"/>
        <v>41</v>
      </c>
    </row>
    <row r="103" spans="1:41" x14ac:dyDescent="0.2">
      <c r="A103" s="42" t="s">
        <v>701</v>
      </c>
      <c r="B103" s="77" t="s">
        <v>237</v>
      </c>
      <c r="C103" s="77">
        <v>1</v>
      </c>
      <c r="D103" s="77">
        <v>0</v>
      </c>
      <c r="E103" s="98">
        <v>6.92</v>
      </c>
      <c r="F103" s="77">
        <v>16</v>
      </c>
      <c r="G103" s="77">
        <v>0</v>
      </c>
      <c r="H103" s="77">
        <v>0</v>
      </c>
      <c r="I103" s="77">
        <v>0</v>
      </c>
      <c r="J103" s="77">
        <v>0</v>
      </c>
      <c r="K103" s="77">
        <v>0</v>
      </c>
      <c r="L103" s="98">
        <v>13</v>
      </c>
      <c r="M103" s="77">
        <v>9</v>
      </c>
      <c r="N103" s="77">
        <v>13</v>
      </c>
      <c r="O103" s="77">
        <v>10</v>
      </c>
      <c r="P103" s="77">
        <v>0</v>
      </c>
      <c r="Q103" s="77">
        <v>12</v>
      </c>
      <c r="R103" s="77">
        <v>3</v>
      </c>
      <c r="S103" s="77">
        <v>14</v>
      </c>
      <c r="T103" s="77">
        <v>63</v>
      </c>
      <c r="V103" s="161">
        <f t="shared" si="158"/>
        <v>15</v>
      </c>
      <c r="W103" s="162">
        <f>IF(V103&lt;LeagueRatings!$K$10,((LeagueRatings!$K$10-V103)/LeagueRatings!$K$10)*36,(LeagueRatings!$K$10-V103)*6.48)</f>
        <v>-44.251001494116238</v>
      </c>
      <c r="X103" s="163">
        <v>5.44</v>
      </c>
      <c r="Y103" s="163">
        <f t="shared" si="159"/>
        <v>0</v>
      </c>
      <c r="Z103" s="162">
        <f>IF(Y103&lt;LeagueRatings!$K$8,((LeagueRatings!$K$8-Y103)/LeagueRatings!$K$8)*36,(LeagueRatings!$K$8-Y103)/LeagueRatings!$K$11)</f>
        <v>36</v>
      </c>
      <c r="AA103" s="163">
        <v>-3.26</v>
      </c>
      <c r="AB103" s="106">
        <f>+((LeagueRatings!$I$6-E103)*5)+9.5</f>
        <v>-6.0275061276674204</v>
      </c>
      <c r="AC103" s="106">
        <f t="shared" si="160"/>
        <v>4</v>
      </c>
      <c r="AD103" s="106">
        <f t="shared" si="161"/>
        <v>2.0838461538461543</v>
      </c>
      <c r="AE103" s="164">
        <f t="shared" si="162"/>
        <v>8.2638461538461545</v>
      </c>
      <c r="AJ103" s="106">
        <f>+AO103*LeagueRatings!$K$27</f>
        <v>8.0246913580246915</v>
      </c>
      <c r="AK103" s="73">
        <f>F103*LeagueRatings!$K$27</f>
        <v>9.8765432098765427</v>
      </c>
      <c r="AL103" s="73">
        <f>G103*LeagueRatings!$K$27</f>
        <v>0</v>
      </c>
      <c r="AM103" s="73">
        <f>T103*LeagueRatings!$K$27</f>
        <v>38.888888888888886</v>
      </c>
      <c r="AN103" s="31"/>
      <c r="AO103" s="15">
        <f t="shared" si="107"/>
        <v>13</v>
      </c>
    </row>
    <row r="104" spans="1:41" x14ac:dyDescent="0.2">
      <c r="L104" s="167">
        <f>(L102/100)/((L102+L103)/100)</f>
        <v>0.75623476467279205</v>
      </c>
      <c r="V104" s="163"/>
      <c r="W104" s="162">
        <f>W102*L104</f>
        <v>-9.9743674643452227</v>
      </c>
      <c r="X104" s="163"/>
      <c r="Y104" s="163"/>
      <c r="Z104" s="162">
        <f>Z102*L104</f>
        <v>-1.9100610459573342</v>
      </c>
      <c r="AA104" s="163"/>
      <c r="AB104" s="106"/>
      <c r="AC104" s="106"/>
      <c r="AD104" s="106"/>
      <c r="AE104" s="164">
        <f>AE102*L104</f>
        <v>2.3982992687042941</v>
      </c>
      <c r="AJ104" s="106"/>
      <c r="AK104" s="73">
        <f>F104*LeagueRatings!$K$27</f>
        <v>0</v>
      </c>
      <c r="AL104" s="73">
        <f>G104*LeagueRatings!$K$27</f>
        <v>0</v>
      </c>
      <c r="AM104" s="73">
        <f>T104*LeagueRatings!$K$27</f>
        <v>0</v>
      </c>
      <c r="AN104" s="31"/>
      <c r="AO104" s="15">
        <f t="shared" si="107"/>
        <v>1</v>
      </c>
    </row>
    <row r="105" spans="1:41" x14ac:dyDescent="0.2">
      <c r="L105" s="167">
        <f>(L103/100)/((L102+L103)/100)</f>
        <v>0.24376523532720795</v>
      </c>
      <c r="V105" s="163"/>
      <c r="W105" s="162">
        <f>W103*L105</f>
        <v>-10.786855792677876</v>
      </c>
      <c r="X105" s="163"/>
      <c r="Y105" s="163"/>
      <c r="Z105" s="162">
        <f>Z103*L105</f>
        <v>8.7755484717794872</v>
      </c>
      <c r="AA105" s="163"/>
      <c r="AB105" s="106"/>
      <c r="AC105" s="106"/>
      <c r="AD105" s="106"/>
      <c r="AE105" s="164">
        <f>AE103*L105</f>
        <v>2.0144384024001503</v>
      </c>
      <c r="AJ105" s="106"/>
      <c r="AK105" s="73">
        <f>F105*LeagueRatings!$K$27</f>
        <v>0</v>
      </c>
      <c r="AL105" s="73">
        <f>G105*LeagueRatings!$K$27</f>
        <v>0</v>
      </c>
      <c r="AM105" s="73">
        <f>T105*LeagueRatings!$K$27</f>
        <v>0</v>
      </c>
      <c r="AN105" s="31"/>
      <c r="AO105" s="15">
        <f t="shared" si="107"/>
        <v>1</v>
      </c>
    </row>
    <row r="106" spans="1:41" x14ac:dyDescent="0.2">
      <c r="V106" s="163"/>
      <c r="W106" s="162">
        <f>SUM(W104:W105)</f>
        <v>-20.761223257023097</v>
      </c>
      <c r="X106" s="163"/>
      <c r="Y106" s="163"/>
      <c r="Z106" s="162">
        <f>SUM(Z104:Z105)</f>
        <v>6.8654874258221525</v>
      </c>
      <c r="AA106" s="163"/>
      <c r="AB106" s="106"/>
      <c r="AC106" s="106"/>
      <c r="AD106" s="106"/>
      <c r="AE106" s="163">
        <f>SUM(AE104:AE105)</f>
        <v>4.4127376711044448</v>
      </c>
      <c r="AF106" s="42" t="s">
        <v>701</v>
      </c>
      <c r="AG106" s="5" t="s">
        <v>20</v>
      </c>
      <c r="AH106" s="5" t="s">
        <v>35</v>
      </c>
      <c r="AI106" s="5" t="s">
        <v>43</v>
      </c>
      <c r="AJ106" s="184">
        <f>SUM(AJ102:AJ105)</f>
        <v>33.333333333333329</v>
      </c>
      <c r="AK106" s="15">
        <f t="shared" ref="AK106:AM106" si="163">SUM(AK102:AK105)</f>
        <v>33.333333333333329</v>
      </c>
      <c r="AL106" s="15">
        <f t="shared" si="163"/>
        <v>0</v>
      </c>
      <c r="AM106" s="15">
        <f t="shared" si="163"/>
        <v>162.34567901234567</v>
      </c>
      <c r="AN106" s="31"/>
      <c r="AO106" s="15">
        <f t="shared" si="107"/>
        <v>0</v>
      </c>
    </row>
    <row r="107" spans="1:41" x14ac:dyDescent="0.2">
      <c r="AK107" s="73">
        <f>F107*LeagueRatings!$K$27</f>
        <v>0</v>
      </c>
      <c r="AL107" s="73">
        <f>G107*LeagueRatings!$K$27</f>
        <v>0</v>
      </c>
      <c r="AM107" s="73">
        <f>T107*LeagueRatings!$K$27</f>
        <v>0</v>
      </c>
      <c r="AN107" s="31"/>
      <c r="AO107" s="15">
        <f t="shared" si="107"/>
        <v>0</v>
      </c>
    </row>
    <row r="108" spans="1:41" x14ac:dyDescent="0.2">
      <c r="A108" t="s">
        <v>671</v>
      </c>
      <c r="B108" s="77" t="s">
        <v>260</v>
      </c>
      <c r="C108" s="77">
        <v>2</v>
      </c>
      <c r="D108" s="77">
        <v>2</v>
      </c>
      <c r="E108" s="98">
        <v>4.37</v>
      </c>
      <c r="F108" s="77">
        <v>7</v>
      </c>
      <c r="G108" s="77">
        <v>7</v>
      </c>
      <c r="H108" s="77">
        <v>0</v>
      </c>
      <c r="I108" s="77">
        <v>0</v>
      </c>
      <c r="J108" s="77">
        <v>0</v>
      </c>
      <c r="K108" s="77">
        <v>0</v>
      </c>
      <c r="L108" s="98">
        <v>35</v>
      </c>
      <c r="M108" s="77">
        <v>41</v>
      </c>
      <c r="N108" s="77">
        <v>19</v>
      </c>
      <c r="O108" s="77">
        <v>17</v>
      </c>
      <c r="P108" s="77">
        <v>3</v>
      </c>
      <c r="Q108" s="77">
        <v>10</v>
      </c>
      <c r="R108" s="77">
        <v>0</v>
      </c>
      <c r="S108" s="77">
        <v>25</v>
      </c>
      <c r="T108" s="77">
        <v>156</v>
      </c>
      <c r="V108" s="161">
        <f t="shared" ref="V108" si="164">+(Q108-R108)/(T108-R108)*100</f>
        <v>6.4102564102564097</v>
      </c>
      <c r="W108" s="162">
        <f>IF(V108&lt;LeagueRatings!$K$10,((LeagueRatings!$K$10-V108)/LeagueRatings!$K$10)*36,(LeagueRatings!$K$10-V108)*6.48)</f>
        <v>7.7580188940033281</v>
      </c>
      <c r="X108" s="163">
        <v>-0.65</v>
      </c>
      <c r="Y108" s="163">
        <f t="shared" ref="Y108" si="165">(P108/(T108-R108))*100</f>
        <v>1.9230769230769231</v>
      </c>
      <c r="Z108" s="162">
        <f>IF(Y108&lt;LeagueRatings!$K$8,((LeagueRatings!$K$8-Y108)/LeagueRatings!$K$8)*36,(LeagueRatings!$K$8-Y108)/LeagueRatings!$K$11)</f>
        <v>6.4882523334406166</v>
      </c>
      <c r="AA108" s="163">
        <v>-0.42</v>
      </c>
      <c r="AB108" s="106">
        <f>+((LeagueRatings!$I$6-E108)*5)+9.5</f>
        <v>6.7224938723325778</v>
      </c>
      <c r="AC108" s="106">
        <f t="shared" ref="AC108" si="166">IF(AB108&lt;4,4,AB108)</f>
        <v>6.7224938723325778</v>
      </c>
      <c r="AD108" s="106">
        <f t="shared" ref="AD108" si="167">IF(M108&lt;L108,((1-(M108/L108))*7)-0.07,(1-(M108/L108))*5)</f>
        <v>-0.85714285714285743</v>
      </c>
      <c r="AE108" s="164">
        <f t="shared" ref="AE108" si="168">+X108+AA108+AC108+AD108</f>
        <v>4.7953510151897198</v>
      </c>
      <c r="AJ108" s="106">
        <f>+AO108*LeagueRatings!$K$27</f>
        <v>21.604938271604937</v>
      </c>
      <c r="AK108" s="73">
        <f>F108*LeagueRatings!$K$27</f>
        <v>4.3209876543209873</v>
      </c>
      <c r="AL108" s="73">
        <f>G108*LeagueRatings!$K$27</f>
        <v>4.3209876543209873</v>
      </c>
      <c r="AM108" s="73">
        <f>T108*LeagueRatings!$K$27</f>
        <v>96.296296296296291</v>
      </c>
      <c r="AN108" s="31"/>
      <c r="AO108" s="15">
        <f t="shared" si="107"/>
        <v>35</v>
      </c>
    </row>
    <row r="109" spans="1:41" x14ac:dyDescent="0.2">
      <c r="A109" s="42" t="s">
        <v>671</v>
      </c>
      <c r="B109" s="77" t="s">
        <v>234</v>
      </c>
      <c r="C109" s="77">
        <v>4</v>
      </c>
      <c r="D109" s="77">
        <v>2</v>
      </c>
      <c r="E109" s="98">
        <v>4.1100000000000003</v>
      </c>
      <c r="F109" s="77">
        <v>10</v>
      </c>
      <c r="G109" s="77">
        <v>10</v>
      </c>
      <c r="H109" s="77">
        <v>0</v>
      </c>
      <c r="I109" s="77">
        <v>0</v>
      </c>
      <c r="J109" s="77">
        <v>0</v>
      </c>
      <c r="K109" s="77">
        <v>0</v>
      </c>
      <c r="L109" s="98">
        <v>61.33</v>
      </c>
      <c r="M109" s="77">
        <v>47</v>
      </c>
      <c r="N109" s="77">
        <v>29</v>
      </c>
      <c r="O109" s="77">
        <v>28</v>
      </c>
      <c r="P109" s="77">
        <v>5</v>
      </c>
      <c r="Q109" s="77">
        <v>32</v>
      </c>
      <c r="R109" s="77">
        <v>0</v>
      </c>
      <c r="S109" s="77">
        <v>41</v>
      </c>
      <c r="T109" s="77">
        <v>259</v>
      </c>
      <c r="U109" s="141"/>
      <c r="V109" s="172">
        <f t="shared" ref="V109" si="169">+(Q109-R109)/(T109-R109)*100</f>
        <v>12.355212355212355</v>
      </c>
      <c r="W109" s="173">
        <f>IF(V109&lt;LeagueRatings!$K$21,((LeagueRatings!$K$21-V109)/LeagueRatings!$K$21)*36,(LeagueRatings!$K$21-V109)*6.48)</f>
        <v>-27.464485979584289</v>
      </c>
      <c r="X109" s="174">
        <v>3.61</v>
      </c>
      <c r="Y109" s="174">
        <f t="shared" ref="Y109" si="170">(P109/(T109-R109))*100</f>
        <v>1.9305019305019304</v>
      </c>
      <c r="Z109" s="173">
        <f>IF(Y109&lt;LeagueRatings!$K$19,((LeagueRatings!$K$19-Y109)/LeagueRatings!$K$19)*36,(LeagueRatings!$K$19-Y109)/LeagueRatings!$K$22)</f>
        <v>4.8368607287526206</v>
      </c>
      <c r="AA109" s="174">
        <v>-0.35</v>
      </c>
      <c r="AB109" s="72">
        <f>+((LeagueRatings!$I$17-E109)*5)+9.5</f>
        <v>7.2429093316940918</v>
      </c>
      <c r="AC109" s="72">
        <f t="shared" ref="AC109" si="171">IF(AB109&lt;4,4,AB109)</f>
        <v>7.2429093316940918</v>
      </c>
      <c r="AD109" s="106">
        <f t="shared" ref="AD109" si="172">IF(M109&lt;L109,((1-(M109/L109))*7)-0.07,(1-(M109/L109))*5)</f>
        <v>1.5655780205445946</v>
      </c>
      <c r="AE109" s="175">
        <f t="shared" ref="AE109" si="173">+X109+AA109+AC109+AD109</f>
        <v>12.068487352238686</v>
      </c>
      <c r="AG109" s="8"/>
      <c r="AH109" s="8"/>
      <c r="AI109" s="8"/>
      <c r="AJ109" s="106">
        <f>+AO109*LeagueRatings!$K$27</f>
        <v>38.271604938271601</v>
      </c>
      <c r="AK109" s="73">
        <f>F109*LeagueRatings!$K$27</f>
        <v>6.1728395061728394</v>
      </c>
      <c r="AL109" s="73">
        <f>G109*LeagueRatings!$K$27</f>
        <v>6.1728395061728394</v>
      </c>
      <c r="AM109" s="73">
        <f>T109*LeagueRatings!$K$27</f>
        <v>159.87654320987653</v>
      </c>
      <c r="AN109" s="31"/>
      <c r="AO109" s="15">
        <f t="shared" si="107"/>
        <v>62</v>
      </c>
    </row>
    <row r="110" spans="1:41" x14ac:dyDescent="0.2">
      <c r="L110" s="167">
        <f>(L108/100)/((L108+L109)/100)</f>
        <v>0.36333437143153741</v>
      </c>
      <c r="T110" s="168"/>
      <c r="U110" s="168"/>
      <c r="V110" s="163"/>
      <c r="W110" s="162">
        <f>W108*L110</f>
        <v>2.8187549184066905</v>
      </c>
      <c r="X110" s="163"/>
      <c r="Y110" s="163"/>
      <c r="Z110" s="162">
        <f>Z108*L110</f>
        <v>2.3574050832598523</v>
      </c>
      <c r="AA110" s="163"/>
      <c r="AB110" s="106"/>
      <c r="AC110" s="106"/>
      <c r="AD110" s="106"/>
      <c r="AE110" s="164">
        <f>AE108*L110</f>
        <v>1.7423158468975417</v>
      </c>
      <c r="AG110" s="5"/>
      <c r="AH110" s="5"/>
      <c r="AI110" s="5"/>
      <c r="AJ110" s="106"/>
      <c r="AK110" s="73">
        <f>F110*LeagueRatings!$K$27</f>
        <v>0</v>
      </c>
      <c r="AL110" s="73">
        <f>G110*LeagueRatings!$K$27</f>
        <v>0</v>
      </c>
      <c r="AM110" s="73">
        <f>T110*LeagueRatings!$K$27</f>
        <v>0</v>
      </c>
      <c r="AN110" s="31"/>
      <c r="AO110" s="15">
        <f t="shared" si="107"/>
        <v>1</v>
      </c>
    </row>
    <row r="111" spans="1:41" x14ac:dyDescent="0.2">
      <c r="L111" s="167">
        <f>(L109/100)/((L108+L109)/100)</f>
        <v>0.63666562856846254</v>
      </c>
      <c r="T111" s="168"/>
      <c r="U111" s="168"/>
      <c r="V111" s="163"/>
      <c r="W111" s="162">
        <f>W109*L111</f>
        <v>-17.485694229501757</v>
      </c>
      <c r="X111" s="163"/>
      <c r="Y111" s="163"/>
      <c r="Z111" s="162">
        <f>Z109*L111</f>
        <v>3.079462976169399</v>
      </c>
      <c r="AA111" s="163"/>
      <c r="AB111" s="106"/>
      <c r="AC111" s="106"/>
      <c r="AD111" s="106"/>
      <c r="AE111" s="164">
        <f>AE109*L111</f>
        <v>7.6835910859835828</v>
      </c>
      <c r="AG111" s="5"/>
      <c r="AH111" s="5"/>
      <c r="AI111" s="5"/>
      <c r="AJ111" s="106"/>
      <c r="AK111" s="73">
        <f>F111*LeagueRatings!$K$27</f>
        <v>0</v>
      </c>
      <c r="AL111" s="73">
        <f>G111*LeagueRatings!$K$27</f>
        <v>0</v>
      </c>
      <c r="AM111" s="73">
        <f>T111*LeagueRatings!$K$27</f>
        <v>0</v>
      </c>
      <c r="AN111" s="31"/>
      <c r="AO111" s="15">
        <f t="shared" si="107"/>
        <v>1</v>
      </c>
    </row>
    <row r="112" spans="1:41" x14ac:dyDescent="0.2">
      <c r="T112" s="168"/>
      <c r="U112" s="168"/>
      <c r="V112" s="163"/>
      <c r="W112" s="162">
        <f>SUM(W110:W111)</f>
        <v>-14.666939311095067</v>
      </c>
      <c r="X112" s="163"/>
      <c r="Y112" s="163"/>
      <c r="Z112" s="162">
        <f>SUM(Z110:Z111)</f>
        <v>5.4368680594292513</v>
      </c>
      <c r="AA112" s="163"/>
      <c r="AB112" s="106"/>
      <c r="AC112" s="106"/>
      <c r="AD112" s="106"/>
      <c r="AE112" s="163">
        <f>SUM(AE110:AE111)</f>
        <v>9.4259069328811247</v>
      </c>
      <c r="AF112" s="42" t="s">
        <v>671</v>
      </c>
      <c r="AG112" s="5" t="s">
        <v>42</v>
      </c>
      <c r="AH112" s="5" t="s">
        <v>44</v>
      </c>
      <c r="AI112" s="5" t="s">
        <v>51</v>
      </c>
      <c r="AJ112" s="184">
        <f>SUM(AJ108:AJ111)</f>
        <v>59.876543209876537</v>
      </c>
      <c r="AK112" s="15">
        <f t="shared" ref="AK112:AM112" si="174">SUM(AK108:AK111)</f>
        <v>10.493827160493826</v>
      </c>
      <c r="AL112" s="15">
        <f t="shared" si="174"/>
        <v>10.493827160493826</v>
      </c>
      <c r="AM112" s="15">
        <f t="shared" si="174"/>
        <v>256.17283950617281</v>
      </c>
      <c r="AN112" s="31"/>
      <c r="AO112" s="15">
        <f t="shared" si="107"/>
        <v>0</v>
      </c>
    </row>
    <row r="113" spans="1:41" x14ac:dyDescent="0.2">
      <c r="AK113" s="73">
        <f>F113*LeagueRatings!$K$27</f>
        <v>0</v>
      </c>
      <c r="AL113" s="73">
        <f>G113*LeagueRatings!$K$27</f>
        <v>0</v>
      </c>
      <c r="AM113" s="73">
        <f>T113*LeagueRatings!$K$27</f>
        <v>0</v>
      </c>
      <c r="AN113" s="31"/>
      <c r="AO113" s="15">
        <f t="shared" si="107"/>
        <v>0</v>
      </c>
    </row>
    <row r="114" spans="1:41" x14ac:dyDescent="0.2">
      <c r="A114" t="s">
        <v>718</v>
      </c>
      <c r="B114" s="77" t="s">
        <v>234</v>
      </c>
      <c r="C114" s="77">
        <v>11</v>
      </c>
      <c r="D114" s="77">
        <v>7</v>
      </c>
      <c r="E114" s="98">
        <v>3.6</v>
      </c>
      <c r="F114" s="77">
        <v>21</v>
      </c>
      <c r="G114" s="77">
        <v>21</v>
      </c>
      <c r="H114" s="77">
        <v>1</v>
      </c>
      <c r="I114" s="77">
        <v>0</v>
      </c>
      <c r="J114" s="77">
        <v>0</v>
      </c>
      <c r="K114" s="77">
        <v>0</v>
      </c>
      <c r="L114" s="98">
        <v>137.33000000000001</v>
      </c>
      <c r="M114" s="77">
        <v>137</v>
      </c>
      <c r="N114" s="77">
        <v>60</v>
      </c>
      <c r="O114" s="77">
        <v>55</v>
      </c>
      <c r="P114" s="77">
        <v>15</v>
      </c>
      <c r="Q114" s="77">
        <v>32</v>
      </c>
      <c r="R114" s="77">
        <v>0</v>
      </c>
      <c r="S114" s="77">
        <v>116</v>
      </c>
      <c r="T114" s="77">
        <v>572</v>
      </c>
      <c r="V114" s="161">
        <f t="shared" ref="V114" si="175">+(Q114-R114)/(T114-R114)*100</f>
        <v>5.5944055944055942</v>
      </c>
      <c r="W114" s="162">
        <f>IF(V114&lt;LeagueRatings!$K$21,((LeagueRatings!$K$21-V114)/LeagueRatings!$K$21)*36,(LeagueRatings!$K$21-V114)*6.48)</f>
        <v>11.187639229633978</v>
      </c>
      <c r="X114" s="163">
        <v>-0.92</v>
      </c>
      <c r="Y114" s="163">
        <f t="shared" ref="Y114" si="176">(P114/(T114-R114))*100</f>
        <v>2.6223776223776225</v>
      </c>
      <c r="Z114" s="162">
        <f>IF(Y114&lt;LeagueRatings!$K$19,((LeagueRatings!$K$19-Y114)/LeagueRatings!$K$19)*36,(LeagueRatings!$K$19-Y114)/LeagueRatings!$K$22)</f>
        <v>-3.2172546554569044</v>
      </c>
      <c r="AA114" s="163">
        <v>0.24</v>
      </c>
      <c r="AB114" s="106">
        <f>+((LeagueRatings!$I$17-E114)*5)+9.5</f>
        <v>9.7929093316940943</v>
      </c>
      <c r="AC114" s="106">
        <f t="shared" ref="AC114:AC115" si="177">IF(AB114&lt;4,4,AB114)</f>
        <v>9.7929093316940943</v>
      </c>
      <c r="AD114" s="106">
        <f t="shared" ref="AD114" si="178">IF(M114&lt;L114,((1-(M114/L114))*7)-0.07,(1-(M114/L114))*5)</f>
        <v>-5.3179203378722339E-2</v>
      </c>
      <c r="AE114" s="164">
        <f t="shared" ref="AE114" si="179">+X114+AA114+AC114+AD114</f>
        <v>9.0597301283153726</v>
      </c>
      <c r="AJ114" s="106">
        <f>+AO114*LeagueRatings!$K$27</f>
        <v>85.185185185185176</v>
      </c>
      <c r="AK114" s="73">
        <f>F114*LeagueRatings!$K$27</f>
        <v>12.962962962962962</v>
      </c>
      <c r="AL114" s="73">
        <f>G114*LeagueRatings!$K$27</f>
        <v>12.962962962962962</v>
      </c>
      <c r="AM114" s="73">
        <f>T114*LeagueRatings!$K$27</f>
        <v>353.08641975308637</v>
      </c>
      <c r="AN114" s="31"/>
      <c r="AO114" s="15">
        <f t="shared" si="107"/>
        <v>138</v>
      </c>
    </row>
    <row r="115" spans="1:41" x14ac:dyDescent="0.2">
      <c r="A115" s="42" t="s">
        <v>718</v>
      </c>
      <c r="B115" s="77" t="s">
        <v>260</v>
      </c>
      <c r="C115" s="77">
        <v>3</v>
      </c>
      <c r="D115" s="77">
        <v>3</v>
      </c>
      <c r="E115" s="98">
        <v>4.3</v>
      </c>
      <c r="F115" s="77">
        <v>10</v>
      </c>
      <c r="G115" s="77">
        <v>10</v>
      </c>
      <c r="H115" s="77">
        <v>0</v>
      </c>
      <c r="I115" s="77">
        <v>0</v>
      </c>
      <c r="J115" s="77">
        <v>0</v>
      </c>
      <c r="K115" s="77">
        <v>0</v>
      </c>
      <c r="L115" s="98">
        <v>60.67</v>
      </c>
      <c r="M115" s="77">
        <v>69</v>
      </c>
      <c r="N115" s="77">
        <v>34</v>
      </c>
      <c r="O115" s="77">
        <v>29</v>
      </c>
      <c r="P115" s="77">
        <v>9</v>
      </c>
      <c r="Q115" s="77">
        <v>15</v>
      </c>
      <c r="R115" s="77">
        <v>1</v>
      </c>
      <c r="S115" s="77">
        <v>48</v>
      </c>
      <c r="T115" s="77">
        <v>261</v>
      </c>
      <c r="U115" s="141"/>
      <c r="V115" s="161">
        <f t="shared" ref="V115" si="180">+(Q115-R115)/(T115-R115)*100</f>
        <v>5.384615384615385</v>
      </c>
      <c r="W115" s="162">
        <f>IF(V115&lt;LeagueRatings!$K$21,((LeagueRatings!$K$21-V115)/LeagueRatings!$K$21)*36,(LeagueRatings!$K$21-V115)*6.48)</f>
        <v>12.118102758522703</v>
      </c>
      <c r="X115" s="163">
        <v>-1.01</v>
      </c>
      <c r="Y115" s="163">
        <f t="shared" ref="Y115" si="181">(P115/(T115-R115))*100</f>
        <v>3.4615384615384617</v>
      </c>
      <c r="Z115" s="162">
        <f>IF(Y115&lt;LeagueRatings!$K$19,((LeagueRatings!$K$19-Y115)/LeagueRatings!$K$19)*36,(LeagueRatings!$K$19-Y115)/LeagueRatings!$K$22)</f>
        <v>-10.100259291270529</v>
      </c>
      <c r="AA115" s="163">
        <v>0.92</v>
      </c>
      <c r="AB115" s="106">
        <f>+((LeagueRatings!$I$17-E115)*5)+9.5</f>
        <v>6.2929093316940943</v>
      </c>
      <c r="AC115" s="106">
        <f t="shared" si="177"/>
        <v>6.2929093316940943</v>
      </c>
      <c r="AD115" s="106">
        <f t="shared" ref="AD115" si="182">IF(M115&lt;L115,((1-(M115/L115))*7)-0.07,(1-(M115/L115))*5)</f>
        <v>-0.68650074171748843</v>
      </c>
      <c r="AE115" s="164">
        <f t="shared" ref="AE115" si="183">+X115+AA115+AC115+AD115</f>
        <v>5.5164085899766064</v>
      </c>
      <c r="AG115" s="5"/>
      <c r="AH115" s="5"/>
      <c r="AI115" s="5"/>
      <c r="AJ115" s="106">
        <f>+AO115*LeagueRatings!$K$27</f>
        <v>37.654320987654316</v>
      </c>
      <c r="AK115" s="73">
        <f>F115*LeagueRatings!$K$27</f>
        <v>6.1728395061728394</v>
      </c>
      <c r="AL115" s="73">
        <f>G115*LeagueRatings!$K$27</f>
        <v>6.1728395061728394</v>
      </c>
      <c r="AM115" s="73">
        <f>T115*LeagueRatings!$K$27</f>
        <v>161.11111111111111</v>
      </c>
      <c r="AN115" s="31"/>
      <c r="AO115" s="15">
        <f t="shared" si="107"/>
        <v>61</v>
      </c>
    </row>
    <row r="116" spans="1:41" x14ac:dyDescent="0.2">
      <c r="L116" s="167">
        <f>(L114/100)/((L114+L115)/100)</f>
        <v>0.69358585858585864</v>
      </c>
      <c r="T116" s="168"/>
      <c r="U116" s="168"/>
      <c r="V116" s="163"/>
      <c r="W116" s="162">
        <f>W114*L116</f>
        <v>7.7595883606345168</v>
      </c>
      <c r="X116" s="163"/>
      <c r="Y116" s="163"/>
      <c r="Z116" s="162">
        <f>Z114*L116</f>
        <v>-2.2314423324944279</v>
      </c>
      <c r="AA116" s="163"/>
      <c r="AB116" s="106"/>
      <c r="AC116" s="106"/>
      <c r="AD116" s="106"/>
      <c r="AE116" s="164">
        <f>AE114*L116</f>
        <v>6.2837006996037887</v>
      </c>
      <c r="AG116" s="5"/>
      <c r="AH116" s="5"/>
      <c r="AI116" s="5"/>
      <c r="AJ116" s="106"/>
      <c r="AK116" s="73">
        <f>F116*LeagueRatings!$K$27</f>
        <v>0</v>
      </c>
      <c r="AL116" s="73">
        <f>G116*LeagueRatings!$K$27</f>
        <v>0</v>
      </c>
      <c r="AM116" s="73">
        <f>T116*LeagueRatings!$K$27</f>
        <v>0</v>
      </c>
      <c r="AN116" s="31"/>
      <c r="AO116" s="15">
        <f t="shared" si="107"/>
        <v>1</v>
      </c>
    </row>
    <row r="117" spans="1:41" x14ac:dyDescent="0.2">
      <c r="L117" s="167">
        <f>(L115/100)/((L114+L115)/100)</f>
        <v>0.30641414141414142</v>
      </c>
      <c r="T117" s="168"/>
      <c r="U117" s="168"/>
      <c r="V117" s="163"/>
      <c r="W117" s="162">
        <f>W115*L117</f>
        <v>3.7131580523210728</v>
      </c>
      <c r="X117" s="163"/>
      <c r="Y117" s="163"/>
      <c r="Z117" s="162">
        <f>Z115*L117</f>
        <v>-3.0948622787948636</v>
      </c>
      <c r="AA117" s="163"/>
      <c r="AB117" s="106"/>
      <c r="AC117" s="106"/>
      <c r="AD117" s="106"/>
      <c r="AE117" s="164">
        <f>AE115*L117</f>
        <v>1.6903056017872764</v>
      </c>
      <c r="AG117" s="5"/>
      <c r="AH117" s="5"/>
      <c r="AI117" s="5"/>
      <c r="AJ117" s="106"/>
      <c r="AK117" s="73">
        <f>F117*LeagueRatings!$K$27</f>
        <v>0</v>
      </c>
      <c r="AL117" s="73">
        <f>G117*LeagueRatings!$K$27</f>
        <v>0</v>
      </c>
      <c r="AM117" s="73">
        <f>T117*LeagueRatings!$K$27</f>
        <v>0</v>
      </c>
      <c r="AN117" s="31"/>
      <c r="AO117" s="15">
        <f t="shared" si="107"/>
        <v>1</v>
      </c>
    </row>
    <row r="118" spans="1:41" x14ac:dyDescent="0.2">
      <c r="T118" s="168"/>
      <c r="U118" s="168"/>
      <c r="V118" s="163"/>
      <c r="W118" s="162">
        <f>SUM(W116:W117)</f>
        <v>11.472746412955591</v>
      </c>
      <c r="X118" s="163"/>
      <c r="Y118" s="163"/>
      <c r="Z118" s="162">
        <f>SUM(Z116:Z117)</f>
        <v>-5.3263046112892916</v>
      </c>
      <c r="AA118" s="163"/>
      <c r="AB118" s="106"/>
      <c r="AC118" s="106"/>
      <c r="AD118" s="106"/>
      <c r="AE118" s="163">
        <f>SUM(AE116:AE117)</f>
        <v>7.9740063013910651</v>
      </c>
      <c r="AF118" s="42" t="s">
        <v>718</v>
      </c>
      <c r="AG118" s="5" t="s">
        <v>59</v>
      </c>
      <c r="AH118" s="5" t="s">
        <v>63</v>
      </c>
      <c r="AI118" s="5" t="s">
        <v>27</v>
      </c>
      <c r="AJ118" s="184">
        <f>SUM(AJ114:AJ117)</f>
        <v>122.83950617283949</v>
      </c>
      <c r="AK118" s="15">
        <f t="shared" ref="AK118:AM118" si="184">SUM(AK114:AK117)</f>
        <v>19.1358024691358</v>
      </c>
      <c r="AL118" s="15">
        <f t="shared" si="184"/>
        <v>19.1358024691358</v>
      </c>
      <c r="AM118" s="15">
        <f t="shared" si="184"/>
        <v>514.19753086419746</v>
      </c>
      <c r="AN118" s="31"/>
      <c r="AO118" s="15">
        <f t="shared" si="107"/>
        <v>0</v>
      </c>
    </row>
    <row r="119" spans="1:41" x14ac:dyDescent="0.2">
      <c r="AK119" s="73">
        <f>F119*LeagueRatings!$K$27</f>
        <v>0</v>
      </c>
      <c r="AL119" s="73">
        <f>G119*LeagueRatings!$K$27</f>
        <v>0</v>
      </c>
      <c r="AM119" s="73">
        <f>T119*LeagueRatings!$K$27</f>
        <v>0</v>
      </c>
      <c r="AN119" s="31"/>
      <c r="AO119" s="15">
        <f t="shared" si="107"/>
        <v>0</v>
      </c>
    </row>
    <row r="120" spans="1:41" x14ac:dyDescent="0.2">
      <c r="A120" t="s">
        <v>721</v>
      </c>
      <c r="B120" s="77" t="s">
        <v>234</v>
      </c>
      <c r="C120" s="77">
        <v>10</v>
      </c>
      <c r="D120" s="77">
        <v>7</v>
      </c>
      <c r="E120" s="98">
        <v>2.52</v>
      </c>
      <c r="F120" s="77">
        <v>21</v>
      </c>
      <c r="G120" s="77">
        <v>21</v>
      </c>
      <c r="H120" s="77">
        <v>0</v>
      </c>
      <c r="I120" s="77">
        <v>0</v>
      </c>
      <c r="J120" s="77">
        <v>0</v>
      </c>
      <c r="K120" s="77">
        <v>0</v>
      </c>
      <c r="L120" s="98">
        <v>143</v>
      </c>
      <c r="M120" s="77">
        <v>128</v>
      </c>
      <c r="N120" s="77">
        <v>52</v>
      </c>
      <c r="O120" s="77">
        <v>40</v>
      </c>
      <c r="P120" s="77">
        <v>9</v>
      </c>
      <c r="Q120" s="77">
        <v>32</v>
      </c>
      <c r="R120" s="77">
        <v>0</v>
      </c>
      <c r="S120" s="77">
        <v>149</v>
      </c>
      <c r="T120" s="77">
        <v>580</v>
      </c>
      <c r="V120" s="161">
        <f t="shared" ref="V120" si="185">+(Q120-R120)/(T120-R120)*100</f>
        <v>5.5172413793103452</v>
      </c>
      <c r="W120" s="162">
        <f>IF(V120&lt;LeagueRatings!$K$10,((LeagueRatings!$K$10-V120)/LeagueRatings!$K$10)*36,(LeagueRatings!$K$10-V120)*6.48)</f>
        <v>11.692419020493894</v>
      </c>
      <c r="X120" s="163">
        <v>-1.01</v>
      </c>
      <c r="Y120" s="163">
        <f t="shared" ref="Y120" si="186">(P120/(T120-R120))*100</f>
        <v>1.5517241379310345</v>
      </c>
      <c r="Z120" s="162">
        <f>IF(Y120&lt;LeagueRatings!$K$8,((LeagueRatings!$K$8-Y120)/LeagueRatings!$K$8)*36,(LeagueRatings!$K$8-Y120)/LeagueRatings!$K$11)</f>
        <v>12.187072572500361</v>
      </c>
      <c r="AA120" s="163">
        <v>-0.89</v>
      </c>
      <c r="AB120" s="106">
        <f>+((LeagueRatings!$I$6-E120)*5)+9.5</f>
        <v>15.972493872332578</v>
      </c>
      <c r="AC120" s="106">
        <f t="shared" ref="AC120" si="187">IF(AB120&lt;4,4,AB120)</f>
        <v>15.972493872332578</v>
      </c>
      <c r="AD120" s="106">
        <f t="shared" ref="AD120" si="188">IF(M120&lt;L120,((1-(M120/L120))*7)-0.07,(1-(M120/L120))*5)</f>
        <v>0.66426573426573432</v>
      </c>
      <c r="AE120" s="164">
        <f t="shared" ref="AE120" si="189">+X120+AA120+AC120+AD120</f>
        <v>14.736759606598312</v>
      </c>
      <c r="AJ120" s="106">
        <f>+AO120*LeagueRatings!$K$27</f>
        <v>88.271604938271594</v>
      </c>
      <c r="AK120" s="73">
        <f>F120*LeagueRatings!$K$27</f>
        <v>12.962962962962962</v>
      </c>
      <c r="AL120" s="73">
        <f>G120*LeagueRatings!$K$27</f>
        <v>12.962962962962962</v>
      </c>
      <c r="AM120" s="73">
        <f>T120*LeagueRatings!$K$27</f>
        <v>358.02469135802465</v>
      </c>
      <c r="AN120" s="31"/>
      <c r="AO120" s="15">
        <f t="shared" si="107"/>
        <v>143</v>
      </c>
    </row>
    <row r="121" spans="1:41" x14ac:dyDescent="0.2">
      <c r="A121" s="42" t="s">
        <v>721</v>
      </c>
      <c r="B121" s="77" t="s">
        <v>241</v>
      </c>
      <c r="C121" s="77">
        <v>6</v>
      </c>
      <c r="D121" s="77">
        <v>4</v>
      </c>
      <c r="E121" s="98">
        <v>2.35</v>
      </c>
      <c r="F121" s="77">
        <v>11</v>
      </c>
      <c r="G121" s="77">
        <v>11</v>
      </c>
      <c r="H121" s="77">
        <v>1</v>
      </c>
      <c r="I121" s="77">
        <v>1</v>
      </c>
      <c r="J121" s="77">
        <v>0</v>
      </c>
      <c r="K121" s="77">
        <v>0</v>
      </c>
      <c r="L121" s="98">
        <v>76.67</v>
      </c>
      <c r="M121" s="77">
        <v>66</v>
      </c>
      <c r="N121" s="77">
        <v>24</v>
      </c>
      <c r="O121" s="77">
        <v>20</v>
      </c>
      <c r="P121" s="77">
        <v>7</v>
      </c>
      <c r="Q121" s="77">
        <v>16</v>
      </c>
      <c r="R121" s="77">
        <v>0</v>
      </c>
      <c r="S121" s="77">
        <v>71</v>
      </c>
      <c r="T121" s="77">
        <v>305</v>
      </c>
      <c r="U121" s="141"/>
      <c r="V121" s="161">
        <f t="shared" ref="V121" si="190">+(Q121-R121)/(T121-R121)*100</f>
        <v>5.2459016393442619</v>
      </c>
      <c r="W121" s="162">
        <f>IF(V121&lt;LeagueRatings!$K$10,((LeagueRatings!$K$10-V121)/LeagueRatings!$K$10)*36,(LeagueRatings!$K$10-V121)*6.48)</f>
        <v>12.887873822764691</v>
      </c>
      <c r="X121" s="163">
        <v>-1.1000000000000001</v>
      </c>
      <c r="Y121" s="163">
        <f t="shared" ref="Y121" si="191">(P121/(T121-R121))*100</f>
        <v>2.2950819672131146</v>
      </c>
      <c r="Z121" s="162">
        <f>IF(Y121&lt;LeagueRatings!$K$8,((LeagueRatings!$K$8-Y121)/LeagueRatings!$K$8)*36,(LeagueRatings!$K$8-Y121)/LeagueRatings!$K$11)</f>
        <v>0.77942245695864043</v>
      </c>
      <c r="AA121" s="163">
        <v>-7.0000000000000007E-2</v>
      </c>
      <c r="AB121" s="106">
        <f>+((LeagueRatings!$I$6-E121)*5)+9.5</f>
        <v>16.822493872332579</v>
      </c>
      <c r="AC121" s="106">
        <f t="shared" ref="AC121" si="192">IF(AB121&lt;4,4,AB121)</f>
        <v>16.822493872332579</v>
      </c>
      <c r="AD121" s="106">
        <f t="shared" ref="AD121" si="193">IF(M121&lt;L121,((1-(M121/L121))*7)-0.07,(1-(M121/L121))*5)</f>
        <v>0.90417503586800563</v>
      </c>
      <c r="AE121" s="164">
        <f t="shared" ref="AE121" si="194">+X121+AA121+AC121+AD121</f>
        <v>16.556668908200585</v>
      </c>
      <c r="AG121" s="5"/>
      <c r="AH121" s="5"/>
      <c r="AI121" s="5"/>
      <c r="AJ121" s="106">
        <f>+AO121*LeagueRatings!$K$27</f>
        <v>47.53086419753086</v>
      </c>
      <c r="AK121" s="73">
        <f>F121*LeagueRatings!$K$27</f>
        <v>6.7901234567901234</v>
      </c>
      <c r="AL121" s="73">
        <f>G121*LeagueRatings!$K$27</f>
        <v>6.7901234567901234</v>
      </c>
      <c r="AM121" s="73">
        <f>T121*LeagueRatings!$K$27</f>
        <v>188.27160493827159</v>
      </c>
      <c r="AN121" s="31"/>
      <c r="AO121" s="15">
        <f t="shared" si="107"/>
        <v>77</v>
      </c>
    </row>
    <row r="122" spans="1:41" x14ac:dyDescent="0.2">
      <c r="L122" s="167">
        <f>(L120/100)/((L120+L121)/100)</f>
        <v>0.6509764646970454</v>
      </c>
      <c r="T122" s="168"/>
      <c r="U122" s="168"/>
      <c r="V122" s="163"/>
      <c r="W122" s="162">
        <f>W120*L122</f>
        <v>7.6114895977176058</v>
      </c>
      <c r="X122" s="163"/>
      <c r="Y122" s="163"/>
      <c r="Z122" s="162">
        <f>Z120*L122</f>
        <v>7.9334974182526112</v>
      </c>
      <c r="AA122" s="163"/>
      <c r="AB122" s="106"/>
      <c r="AC122" s="106"/>
      <c r="AD122" s="106"/>
      <c r="AE122" s="164">
        <f>AE120*L122</f>
        <v>9.5932836697935908</v>
      </c>
      <c r="AG122" s="5"/>
      <c r="AH122" s="5"/>
      <c r="AI122" s="5"/>
      <c r="AJ122" s="106"/>
      <c r="AK122" s="73">
        <f>F122*LeagueRatings!$K$27</f>
        <v>0</v>
      </c>
      <c r="AL122" s="73">
        <f>G122*LeagueRatings!$K$27</f>
        <v>0</v>
      </c>
      <c r="AM122" s="73">
        <f>T122*LeagueRatings!$K$27</f>
        <v>0</v>
      </c>
      <c r="AN122" s="31"/>
      <c r="AO122" s="15">
        <f t="shared" si="107"/>
        <v>1</v>
      </c>
    </row>
    <row r="123" spans="1:41" x14ac:dyDescent="0.2">
      <c r="L123" s="167">
        <f>(L121/100)/((L120+L121)/100)</f>
        <v>0.34902353530295438</v>
      </c>
      <c r="T123" s="168"/>
      <c r="U123" s="168"/>
      <c r="V123" s="163"/>
      <c r="W123" s="162">
        <f>W121*L123</f>
        <v>4.4981712841597341</v>
      </c>
      <c r="X123" s="163"/>
      <c r="Y123" s="163"/>
      <c r="Z123" s="162">
        <f>Z121*L123</f>
        <v>0.27203678142221949</v>
      </c>
      <c r="AA123" s="163"/>
      <c r="AB123" s="106"/>
      <c r="AC123" s="106"/>
      <c r="AD123" s="106"/>
      <c r="AE123" s="164">
        <f>AE121*L123</f>
        <v>5.7786671151806743</v>
      </c>
      <c r="AG123" s="5"/>
      <c r="AH123" s="5"/>
      <c r="AI123" s="5"/>
      <c r="AJ123" s="106"/>
      <c r="AK123" s="73">
        <f>F123*LeagueRatings!$K$27</f>
        <v>0</v>
      </c>
      <c r="AL123" s="73">
        <f>G123*LeagueRatings!$K$27</f>
        <v>0</v>
      </c>
      <c r="AM123" s="73">
        <f>T123*LeagueRatings!$K$27</f>
        <v>0</v>
      </c>
      <c r="AN123" s="31"/>
      <c r="AO123" s="15">
        <f t="shared" si="107"/>
        <v>1</v>
      </c>
    </row>
    <row r="124" spans="1:41" x14ac:dyDescent="0.2">
      <c r="T124" s="168"/>
      <c r="U124" s="168"/>
      <c r="V124" s="163"/>
      <c r="W124" s="162">
        <f>SUM(W122:W123)</f>
        <v>12.109660881877339</v>
      </c>
      <c r="X124" s="163"/>
      <c r="Y124" s="163"/>
      <c r="Z124" s="162">
        <f>SUM(Z122:Z123)</f>
        <v>8.2055341996748314</v>
      </c>
      <c r="AA124" s="163"/>
      <c r="AB124" s="106"/>
      <c r="AC124" s="106"/>
      <c r="AD124" s="106"/>
      <c r="AE124" s="163">
        <f>SUM(AE122:AE123)</f>
        <v>15.371950784974265</v>
      </c>
      <c r="AF124" s="42" t="s">
        <v>721</v>
      </c>
      <c r="AG124" s="5" t="s">
        <v>14</v>
      </c>
      <c r="AH124" s="5" t="s">
        <v>52</v>
      </c>
      <c r="AI124" s="5" t="s">
        <v>21</v>
      </c>
      <c r="AJ124" s="184">
        <f>SUM(AJ120:AJ123)</f>
        <v>135.80246913580245</v>
      </c>
      <c r="AK124" s="15">
        <f t="shared" ref="AK124:AM124" si="195">SUM(AK120:AK123)</f>
        <v>19.753086419753085</v>
      </c>
      <c r="AL124" s="15">
        <f t="shared" si="195"/>
        <v>19.753086419753085</v>
      </c>
      <c r="AM124" s="15">
        <f t="shared" si="195"/>
        <v>546.2962962962963</v>
      </c>
      <c r="AN124" s="31"/>
      <c r="AO124" s="15">
        <f t="shared" si="107"/>
        <v>0</v>
      </c>
    </row>
    <row r="125" spans="1:41" x14ac:dyDescent="0.2">
      <c r="AK125" s="73">
        <f>F125*LeagueRatings!$K$27</f>
        <v>0</v>
      </c>
      <c r="AL125" s="73">
        <f>G125*LeagueRatings!$K$27</f>
        <v>0</v>
      </c>
      <c r="AM125" s="73">
        <f>T125*LeagueRatings!$K$27</f>
        <v>0</v>
      </c>
      <c r="AN125" s="31"/>
      <c r="AO125" s="15">
        <f t="shared" si="107"/>
        <v>0</v>
      </c>
    </row>
    <row r="126" spans="1:41" x14ac:dyDescent="0.2">
      <c r="A126" t="s">
        <v>755</v>
      </c>
      <c r="B126" s="77" t="s">
        <v>236</v>
      </c>
      <c r="C126" s="77">
        <v>4</v>
      </c>
      <c r="D126" s="77">
        <v>6</v>
      </c>
      <c r="E126" s="98">
        <v>5.51</v>
      </c>
      <c r="F126" s="77">
        <v>19</v>
      </c>
      <c r="G126" s="77">
        <v>19</v>
      </c>
      <c r="H126" s="77">
        <v>0</v>
      </c>
      <c r="I126" s="77">
        <v>0</v>
      </c>
      <c r="J126" s="77">
        <v>0</v>
      </c>
      <c r="K126" s="77">
        <v>0</v>
      </c>
      <c r="L126" s="98">
        <v>98</v>
      </c>
      <c r="M126" s="77">
        <v>106</v>
      </c>
      <c r="N126" s="77">
        <v>66</v>
      </c>
      <c r="O126" s="77">
        <v>60</v>
      </c>
      <c r="P126" s="77">
        <v>6</v>
      </c>
      <c r="Q126" s="77">
        <v>56</v>
      </c>
      <c r="R126" s="77">
        <v>2</v>
      </c>
      <c r="S126" s="77">
        <v>93</v>
      </c>
      <c r="T126" s="77">
        <v>452</v>
      </c>
      <c r="V126" s="161">
        <f t="shared" ref="V126" si="196">+(Q126-R126)/(T126-R126)*100</f>
        <v>12</v>
      </c>
      <c r="W126" s="162">
        <f>IF(V126&lt;LeagueRatings!$K$10,((LeagueRatings!$K$10-V126)/LeagueRatings!$K$10)*36,(LeagueRatings!$K$10-V126)*6.48)</f>
        <v>-24.811001494116237</v>
      </c>
      <c r="X126" s="163">
        <v>3.23</v>
      </c>
      <c r="Y126" s="163">
        <f t="shared" ref="Y126" si="197">(P126/(T126-R126))*100</f>
        <v>1.3333333333333335</v>
      </c>
      <c r="Z126" s="162">
        <f>IF(Y126&lt;LeagueRatings!$K$8,((LeagueRatings!$K$8-Y126)/LeagueRatings!$K$8)*36,(LeagueRatings!$K$8-Y126)/LeagueRatings!$K$11)</f>
        <v>15.53852161785216</v>
      </c>
      <c r="AA126" s="163">
        <v>-1.23</v>
      </c>
      <c r="AB126" s="106">
        <f>+((LeagueRatings!$I$6-E126)*5)+9.5</f>
        <v>1.0224938723325803</v>
      </c>
      <c r="AC126" s="106">
        <f t="shared" ref="AC126" si="198">IF(AB126&lt;4,4,AB126)</f>
        <v>4</v>
      </c>
      <c r="AD126" s="106">
        <f t="shared" ref="AD126" si="199">IF(M126&lt;L126,((1-(M126/L126))*7)-0.07,(1-(M126/L126))*5)</f>
        <v>-0.4081632653061229</v>
      </c>
      <c r="AE126" s="164">
        <f t="shared" ref="AE126" si="200">+X126+AA126+AC126+AD126</f>
        <v>5.5918367346938771</v>
      </c>
      <c r="AJ126" s="106">
        <f>+AO126*LeagueRatings!$K$27</f>
        <v>60.493827160493822</v>
      </c>
      <c r="AK126" s="73">
        <f>F126*LeagueRatings!$K$27</f>
        <v>11.728395061728394</v>
      </c>
      <c r="AL126" s="73">
        <f>G126*LeagueRatings!$K$27</f>
        <v>11.728395061728394</v>
      </c>
      <c r="AM126" s="73">
        <f>T126*LeagueRatings!$K$27</f>
        <v>279.01234567901236</v>
      </c>
      <c r="AN126" s="31"/>
      <c r="AO126" s="15">
        <f t="shared" si="107"/>
        <v>98</v>
      </c>
    </row>
    <row r="127" spans="1:41" x14ac:dyDescent="0.2">
      <c r="A127" s="42" t="s">
        <v>755</v>
      </c>
      <c r="B127" s="77" t="s">
        <v>260</v>
      </c>
      <c r="C127" s="77">
        <v>3</v>
      </c>
      <c r="D127" s="77">
        <v>3</v>
      </c>
      <c r="E127" s="98">
        <v>7.04</v>
      </c>
      <c r="F127" s="77">
        <v>9</v>
      </c>
      <c r="G127" s="77">
        <v>6</v>
      </c>
      <c r="H127" s="77">
        <v>0</v>
      </c>
      <c r="I127" s="77">
        <v>0</v>
      </c>
      <c r="J127" s="77">
        <v>0</v>
      </c>
      <c r="K127" s="77">
        <v>0</v>
      </c>
      <c r="L127" s="98">
        <v>30.67</v>
      </c>
      <c r="M127" s="77">
        <v>35</v>
      </c>
      <c r="N127" s="77">
        <v>24</v>
      </c>
      <c r="O127" s="77">
        <v>24</v>
      </c>
      <c r="P127" s="77">
        <v>6</v>
      </c>
      <c r="Q127" s="77">
        <v>13</v>
      </c>
      <c r="R127" s="77">
        <v>0</v>
      </c>
      <c r="S127" s="77">
        <v>23</v>
      </c>
      <c r="T127" s="77">
        <v>140</v>
      </c>
      <c r="U127" s="141"/>
      <c r="V127" s="161">
        <f t="shared" ref="V127" si="201">+(Q127-R127)/(T127-R127)*100</f>
        <v>9.2857142857142865</v>
      </c>
      <c r="W127" s="162">
        <f>IF(V127&lt;LeagueRatings!$K$21,((LeagueRatings!$K$21-V127)/LeagueRatings!$K$21)*36,(LeagueRatings!$K$21-V127)*6.48)</f>
        <v>-7.5741384892368018</v>
      </c>
      <c r="X127" s="163">
        <v>0.76</v>
      </c>
      <c r="Y127" s="163">
        <f t="shared" ref="Y127" si="202">(P127/(T127-R127))*100</f>
        <v>4.2857142857142856</v>
      </c>
      <c r="Z127" s="162">
        <f>IF(Y127&lt;LeagueRatings!$K$19,((LeagueRatings!$K$19-Y127)/LeagueRatings!$K$19)*36,(LeagueRatings!$K$19-Y127)/LeagueRatings!$K$22)</f>
        <v>-16.860353130016051</v>
      </c>
      <c r="AA127" s="163">
        <v>1.76</v>
      </c>
      <c r="AB127" s="106">
        <f>+((LeagueRatings!$I$17-E127)*5)+9.5</f>
        <v>-7.407090668305905</v>
      </c>
      <c r="AC127" s="106">
        <f t="shared" ref="AC127" si="203">IF(AB127&lt;4,4,AB127)</f>
        <v>4</v>
      </c>
      <c r="AD127" s="106">
        <f t="shared" ref="AD127" si="204">IF(M127&lt;L127,((1-(M127/L127))*7)-0.07,(1-(M127/L127))*5)</f>
        <v>-0.70590153244212583</v>
      </c>
      <c r="AE127" s="164">
        <f t="shared" ref="AE127" si="205">+X127+AA127+AC127+AD127</f>
        <v>5.8140984675578737</v>
      </c>
      <c r="AG127" s="59"/>
      <c r="AH127" s="5"/>
      <c r="AI127" s="5"/>
      <c r="AJ127" s="106">
        <f>+AO127*LeagueRatings!$K$27</f>
        <v>19.1358024691358</v>
      </c>
      <c r="AK127" s="73">
        <f>F127*LeagueRatings!$K$27</f>
        <v>5.5555555555555554</v>
      </c>
      <c r="AL127" s="73">
        <f>G127*LeagueRatings!$K$27</f>
        <v>3.7037037037037033</v>
      </c>
      <c r="AM127" s="73">
        <f>T127*LeagueRatings!$K$27</f>
        <v>86.419753086419746</v>
      </c>
      <c r="AN127" s="31"/>
      <c r="AO127" s="15">
        <f t="shared" si="107"/>
        <v>31</v>
      </c>
    </row>
    <row r="128" spans="1:41" x14ac:dyDescent="0.2">
      <c r="L128" s="167">
        <f>(L126/100)/((L126+L127)/100)</f>
        <v>0.76163829952591888</v>
      </c>
      <c r="T128" s="168"/>
      <c r="U128" s="168"/>
      <c r="V128" s="163"/>
      <c r="W128" s="162">
        <f>W126*L128</f>
        <v>-18.897008987513722</v>
      </c>
      <c r="X128" s="163"/>
      <c r="Y128" s="163"/>
      <c r="Z128" s="162">
        <f>Z126*L128</f>
        <v>11.83473318216765</v>
      </c>
      <c r="AA128" s="163"/>
      <c r="AB128" s="106"/>
      <c r="AC128" s="106"/>
      <c r="AD128" s="106"/>
      <c r="AE128" s="164">
        <f>AE126*L128</f>
        <v>4.2589570218388113</v>
      </c>
      <c r="AG128" s="5"/>
      <c r="AH128" s="5"/>
      <c r="AI128" s="5"/>
      <c r="AJ128" s="106"/>
      <c r="AK128" s="73">
        <f>F128*LeagueRatings!$K$27</f>
        <v>0</v>
      </c>
      <c r="AL128" s="73">
        <f>G128*LeagueRatings!$K$27</f>
        <v>0</v>
      </c>
      <c r="AM128" s="73">
        <f>T128*LeagueRatings!$K$27</f>
        <v>0</v>
      </c>
      <c r="AN128" s="31"/>
      <c r="AO128" s="15">
        <f t="shared" si="107"/>
        <v>1</v>
      </c>
    </row>
    <row r="129" spans="1:41" x14ac:dyDescent="0.2">
      <c r="L129" s="167">
        <f>(L127/100)/((L126+L127)/100)</f>
        <v>0.23836170047408098</v>
      </c>
      <c r="T129" s="168"/>
      <c r="U129" s="168"/>
      <c r="V129" s="163"/>
      <c r="W129" s="162">
        <f>W127*L129</f>
        <v>-1.8053845299206708</v>
      </c>
      <c r="X129" s="163"/>
      <c r="Y129" s="163"/>
      <c r="Z129" s="162">
        <f>Z127*L129</f>
        <v>-4.01886244266412</v>
      </c>
      <c r="AA129" s="163"/>
      <c r="AB129" s="106"/>
      <c r="AC129" s="106"/>
      <c r="AD129" s="106"/>
      <c r="AE129" s="164">
        <f>AE127*L129</f>
        <v>1.3858583974508432</v>
      </c>
      <c r="AG129" s="5"/>
      <c r="AH129" s="5"/>
      <c r="AI129" s="5"/>
      <c r="AJ129" s="106"/>
      <c r="AK129" s="73">
        <f>F129*LeagueRatings!$K$27</f>
        <v>0</v>
      </c>
      <c r="AL129" s="73">
        <f>G129*LeagueRatings!$K$27</f>
        <v>0</v>
      </c>
      <c r="AM129" s="73">
        <f>T129*LeagueRatings!$K$27</f>
        <v>0</v>
      </c>
      <c r="AN129" s="31"/>
      <c r="AO129" s="15">
        <f t="shared" si="107"/>
        <v>1</v>
      </c>
    </row>
    <row r="130" spans="1:41" x14ac:dyDescent="0.2">
      <c r="T130" s="168"/>
      <c r="U130" s="168"/>
      <c r="V130" s="163"/>
      <c r="W130" s="162">
        <f>SUM(W128:W129)</f>
        <v>-20.702393517434391</v>
      </c>
      <c r="X130" s="163"/>
      <c r="Y130" s="163"/>
      <c r="Z130" s="162">
        <f>SUM(Z128:Z129)</f>
        <v>7.8158707395035298</v>
      </c>
      <c r="AA130" s="163"/>
      <c r="AB130" s="106"/>
      <c r="AC130" s="106"/>
      <c r="AD130" s="106"/>
      <c r="AE130" s="163">
        <f>SUM(AE128:AE129)</f>
        <v>5.6448154192896549</v>
      </c>
      <c r="AF130" s="42" t="s">
        <v>755</v>
      </c>
      <c r="AG130" s="5" t="s">
        <v>25</v>
      </c>
      <c r="AH130" s="5" t="s">
        <v>35</v>
      </c>
      <c r="AI130" s="5" t="s">
        <v>21</v>
      </c>
      <c r="AJ130" s="184">
        <f>SUM(AJ126:AJ129)</f>
        <v>79.629629629629619</v>
      </c>
      <c r="AK130" s="15">
        <f t="shared" ref="AK130:AM130" si="206">SUM(AK126:AK129)</f>
        <v>17.283950617283949</v>
      </c>
      <c r="AL130" s="15">
        <f t="shared" si="206"/>
        <v>15.432098765432098</v>
      </c>
      <c r="AM130" s="15">
        <f t="shared" si="206"/>
        <v>365.4320987654321</v>
      </c>
      <c r="AN130" s="31"/>
      <c r="AO130" s="15">
        <f t="shared" si="107"/>
        <v>0</v>
      </c>
    </row>
    <row r="131" spans="1:41" x14ac:dyDescent="0.2">
      <c r="T131" s="168"/>
      <c r="U131" s="168"/>
      <c r="V131" s="163"/>
      <c r="W131" s="162"/>
      <c r="X131" s="163"/>
      <c r="Y131" s="163"/>
      <c r="Z131" s="162"/>
      <c r="AA131" s="163"/>
      <c r="AB131" s="106"/>
      <c r="AC131" s="106"/>
      <c r="AD131" s="106"/>
      <c r="AE131" s="163"/>
      <c r="AF131" s="180"/>
      <c r="AG131" s="5"/>
      <c r="AH131" s="5"/>
      <c r="AI131" s="5"/>
      <c r="AJ131" s="184"/>
      <c r="AK131" s="15"/>
      <c r="AL131" s="15"/>
      <c r="AM131" s="15"/>
      <c r="AN131" s="31"/>
      <c r="AO131" s="15">
        <f t="shared" si="107"/>
        <v>0</v>
      </c>
    </row>
    <row r="132" spans="1:41" x14ac:dyDescent="0.2">
      <c r="A132" t="s">
        <v>449</v>
      </c>
      <c r="B132" s="77" t="s">
        <v>247</v>
      </c>
      <c r="C132" s="77">
        <v>3</v>
      </c>
      <c r="D132" s="77">
        <v>10</v>
      </c>
      <c r="E132" s="98">
        <v>5.01</v>
      </c>
      <c r="F132" s="77">
        <v>18</v>
      </c>
      <c r="G132" s="77">
        <v>18</v>
      </c>
      <c r="H132" s="77">
        <v>0</v>
      </c>
      <c r="I132" s="77">
        <v>0</v>
      </c>
      <c r="J132" s="77">
        <v>0</v>
      </c>
      <c r="K132" s="77">
        <v>0</v>
      </c>
      <c r="L132" s="98">
        <v>109.67</v>
      </c>
      <c r="M132" s="77">
        <v>131</v>
      </c>
      <c r="N132" s="77">
        <v>65</v>
      </c>
      <c r="O132" s="77">
        <v>61</v>
      </c>
      <c r="P132" s="77">
        <v>15</v>
      </c>
      <c r="Q132" s="77">
        <v>20</v>
      </c>
      <c r="R132" s="77">
        <v>4</v>
      </c>
      <c r="S132" s="77">
        <v>93</v>
      </c>
      <c r="T132" s="77">
        <v>466</v>
      </c>
      <c r="V132" s="161">
        <f t="shared" ref="V132:V133" si="207">+(Q132-R132)/(T132-R132)*100</f>
        <v>3.4632034632034632</v>
      </c>
      <c r="W132" s="162">
        <f>IF(V132&lt;LeagueRatings!$K$21,((LeagueRatings!$K$21-V132)/LeagueRatings!$K$21)*36,(LeagueRatings!$K$21-V132)*6.48)</f>
        <v>20.639967142154369</v>
      </c>
      <c r="X132" s="163">
        <v>-1.89</v>
      </c>
      <c r="Y132" s="163">
        <f t="shared" ref="Y132:Y133" si="208">(P132/(T132-R132))*100</f>
        <v>3.2467532467532463</v>
      </c>
      <c r="Z132" s="162">
        <f>IF(Y132&lt;LeagueRatings!$K$19,((LeagueRatings!$K$19-Y132)/LeagueRatings!$K$19)*36,(LeagueRatings!$K$19-Y132)/LeagueRatings!$K$22)</f>
        <v>-8.3385378666277514</v>
      </c>
      <c r="AA132" s="163">
        <v>0.71</v>
      </c>
      <c r="AB132" s="106">
        <f>+((LeagueRatings!$I$17-E132)*5)+9.5</f>
        <v>2.7429093316940953</v>
      </c>
      <c r="AC132" s="106">
        <f>IF(AB132&lt;4,4,AB132)</f>
        <v>4</v>
      </c>
      <c r="AD132" s="106">
        <f t="shared" ref="AD132:AD133" si="209">IF(M132&lt;L132,((1-(M132/L132))*7)-0.07,(1-(M132/L132))*5)</f>
        <v>-0.97246284307467845</v>
      </c>
      <c r="AE132" s="164">
        <f t="shared" ref="AE132:AE133" si="210">+X132+AA132+AC132+AD132</f>
        <v>1.8475371569253218</v>
      </c>
      <c r="AJ132" s="106">
        <f>+AO132*LeagueRatings!$K$27</f>
        <v>67.901234567901227</v>
      </c>
      <c r="AK132" s="73">
        <f>F132*LeagueRatings!$K$27</f>
        <v>11.111111111111111</v>
      </c>
      <c r="AL132" s="73">
        <f>G132*LeagueRatings!$K$27</f>
        <v>11.111111111111111</v>
      </c>
      <c r="AM132" s="73">
        <f>T132*LeagueRatings!$K$27</f>
        <v>287.65432098765433</v>
      </c>
      <c r="AN132" s="31"/>
      <c r="AO132" s="15">
        <f t="shared" si="107"/>
        <v>110</v>
      </c>
    </row>
    <row r="133" spans="1:41" x14ac:dyDescent="0.2">
      <c r="A133" s="42" t="s">
        <v>449</v>
      </c>
      <c r="B133" s="77" t="s">
        <v>240</v>
      </c>
      <c r="C133" s="77">
        <v>7</v>
      </c>
      <c r="D133" s="77">
        <v>5</v>
      </c>
      <c r="E133" s="98">
        <v>2.89</v>
      </c>
      <c r="F133" s="77">
        <v>14</v>
      </c>
      <c r="G133" s="77">
        <v>14</v>
      </c>
      <c r="H133" s="77">
        <v>1</v>
      </c>
      <c r="I133" s="77">
        <v>1</v>
      </c>
      <c r="J133" s="77">
        <v>0</v>
      </c>
      <c r="K133" s="77">
        <v>0</v>
      </c>
      <c r="L133" s="98">
        <v>90.33</v>
      </c>
      <c r="M133" s="77">
        <v>91</v>
      </c>
      <c r="N133" s="77">
        <v>35</v>
      </c>
      <c r="O133" s="77">
        <v>29</v>
      </c>
      <c r="P133" s="77">
        <v>10</v>
      </c>
      <c r="Q133" s="77">
        <v>13</v>
      </c>
      <c r="R133" s="77">
        <v>0</v>
      </c>
      <c r="S133" s="77">
        <v>82</v>
      </c>
      <c r="T133" s="77">
        <v>370</v>
      </c>
      <c r="U133" s="141"/>
      <c r="V133" s="161">
        <f t="shared" si="207"/>
        <v>3.5135135135135136</v>
      </c>
      <c r="W133" s="162">
        <f>IF(V133&lt;LeagueRatings!$K$21,((LeagueRatings!$K$21-V133)/LeagueRatings!$K$21)*36,(LeagueRatings!$K$21-V133)*6.48)</f>
        <v>20.41683152969242</v>
      </c>
      <c r="X133" s="163">
        <v>-1.79</v>
      </c>
      <c r="Y133" s="163">
        <f t="shared" si="208"/>
        <v>2.7027027027027026</v>
      </c>
      <c r="Z133" s="162">
        <f>IF(Y133&lt;LeagueRatings!$K$19,((LeagueRatings!$K$19-Y133)/LeagueRatings!$K$19)*36,(LeagueRatings!$K$19-Y133)/LeagueRatings!$K$22)</f>
        <v>-3.8761008199210445</v>
      </c>
      <c r="AA133" s="163">
        <v>0.33</v>
      </c>
      <c r="AB133" s="106">
        <f>+((LeagueRatings!$I$17-E133)*5)+9.5</f>
        <v>13.342909331694093</v>
      </c>
      <c r="AC133" s="106">
        <f>IF(AB133&lt;4,4,AB133)</f>
        <v>13.342909331694093</v>
      </c>
      <c r="AD133" s="106">
        <f t="shared" si="209"/>
        <v>-3.7086239344625849E-2</v>
      </c>
      <c r="AE133" s="164">
        <f t="shared" si="210"/>
        <v>11.845823092349468</v>
      </c>
      <c r="AG133" s="5"/>
      <c r="AH133" s="5"/>
      <c r="AI133" s="5"/>
      <c r="AJ133" s="106">
        <f>+AO133*LeagueRatings!$K$27</f>
        <v>56.172839506172835</v>
      </c>
      <c r="AK133" s="73">
        <f>F133*LeagueRatings!$K$27</f>
        <v>8.6419753086419746</v>
      </c>
      <c r="AL133" s="73">
        <f>G133*LeagueRatings!$K$27</f>
        <v>8.6419753086419746</v>
      </c>
      <c r="AM133" s="73">
        <f>T133*LeagueRatings!$K$27</f>
        <v>228.39506172839504</v>
      </c>
      <c r="AN133" s="31"/>
      <c r="AO133" s="15">
        <f t="shared" si="107"/>
        <v>91</v>
      </c>
    </row>
    <row r="134" spans="1:41" x14ac:dyDescent="0.2">
      <c r="L134" s="167">
        <f>(L132/100)/((L132+L133)/100)</f>
        <v>0.54835</v>
      </c>
      <c r="T134" s="168"/>
      <c r="U134" s="168"/>
      <c r="V134" s="163"/>
      <c r="W134" s="162">
        <f>W132*L134</f>
        <v>11.317925982400348</v>
      </c>
      <c r="X134" s="163"/>
      <c r="Y134" s="163"/>
      <c r="Z134" s="162">
        <f>Z132*L134</f>
        <v>-4.5724372391653274</v>
      </c>
      <c r="AA134" s="163"/>
      <c r="AB134" s="106"/>
      <c r="AC134" s="106"/>
      <c r="AD134" s="106"/>
      <c r="AE134" s="164">
        <f>AE132*L134</f>
        <v>1.0130970000000001</v>
      </c>
      <c r="AG134" s="5"/>
      <c r="AH134" s="5"/>
      <c r="AI134" s="5"/>
      <c r="AJ134" s="106"/>
      <c r="AK134" s="73">
        <f>F134*LeagueRatings!$K$27</f>
        <v>0</v>
      </c>
      <c r="AL134" s="73">
        <f>G134*LeagueRatings!$K$27</f>
        <v>0</v>
      </c>
      <c r="AM134" s="73">
        <f>T134*LeagueRatings!$K$27</f>
        <v>0</v>
      </c>
      <c r="AN134" s="31"/>
      <c r="AO134" s="15">
        <f t="shared" ref="AO134:AO142" si="211">ROUNDUP(L134,0)</f>
        <v>1</v>
      </c>
    </row>
    <row r="135" spans="1:41" x14ac:dyDescent="0.2">
      <c r="L135" s="167">
        <f>(L133/100)/((L132+L133)/100)</f>
        <v>0.45165</v>
      </c>
      <c r="T135" s="168"/>
      <c r="U135" s="168"/>
      <c r="V135" s="163"/>
      <c r="W135" s="162">
        <f>W133*L135</f>
        <v>9.221261960385581</v>
      </c>
      <c r="X135" s="163"/>
      <c r="Y135" s="163"/>
      <c r="Z135" s="162">
        <f>Z133*L135</f>
        <v>-1.7506409353173398</v>
      </c>
      <c r="AA135" s="163"/>
      <c r="AB135" s="106"/>
      <c r="AC135" s="106"/>
      <c r="AD135" s="106"/>
      <c r="AE135" s="164">
        <f>AE133*L135</f>
        <v>5.3501659996596374</v>
      </c>
      <c r="AG135" s="5"/>
      <c r="AH135" s="5"/>
      <c r="AI135" s="5"/>
      <c r="AJ135" s="106"/>
      <c r="AK135" s="73">
        <f>F135*LeagueRatings!$K$27</f>
        <v>0</v>
      </c>
      <c r="AL135" s="73">
        <f>G135*LeagueRatings!$K$27</f>
        <v>0</v>
      </c>
      <c r="AM135" s="73">
        <f>T135*LeagueRatings!$K$27</f>
        <v>0</v>
      </c>
      <c r="AN135" s="31"/>
      <c r="AO135" s="15">
        <f t="shared" si="211"/>
        <v>1</v>
      </c>
    </row>
    <row r="136" spans="1:41" x14ac:dyDescent="0.2">
      <c r="T136" s="168"/>
      <c r="U136" s="168"/>
      <c r="V136" s="163"/>
      <c r="W136" s="162">
        <f>SUM(W134:W135)</f>
        <v>20.539187942785929</v>
      </c>
      <c r="X136" s="163"/>
      <c r="Y136" s="163"/>
      <c r="Z136" s="162">
        <f>SUM(Z134:Z135)</f>
        <v>-6.3230781744826672</v>
      </c>
      <c r="AA136" s="163"/>
      <c r="AB136" s="106"/>
      <c r="AC136" s="106"/>
      <c r="AD136" s="106"/>
      <c r="AE136" s="163">
        <f>SUM(AE134:AE135)</f>
        <v>6.3632629996596375</v>
      </c>
      <c r="AF136" s="42" t="s">
        <v>449</v>
      </c>
      <c r="AG136" s="5" t="s">
        <v>71</v>
      </c>
      <c r="AH136" s="5" t="s">
        <v>85</v>
      </c>
      <c r="AI136" s="5" t="s">
        <v>47</v>
      </c>
      <c r="AJ136" s="184">
        <f>SUM(AJ132:AJ135)</f>
        <v>124.07407407407406</v>
      </c>
      <c r="AK136" s="15">
        <f t="shared" ref="AK136:AM136" si="212">SUM(AK132:AK135)</f>
        <v>19.753086419753085</v>
      </c>
      <c r="AL136" s="15">
        <f t="shared" si="212"/>
        <v>19.753086419753085</v>
      </c>
      <c r="AM136" s="15">
        <f t="shared" si="212"/>
        <v>516.04938271604942</v>
      </c>
      <c r="AN136" s="31"/>
      <c r="AO136" s="15">
        <f t="shared" si="211"/>
        <v>0</v>
      </c>
    </row>
    <row r="137" spans="1:41" x14ac:dyDescent="0.2">
      <c r="AK137" s="73">
        <f>F137*LeagueRatings!$K$27</f>
        <v>0</v>
      </c>
      <c r="AL137" s="73">
        <f>G137*LeagueRatings!$K$27</f>
        <v>0</v>
      </c>
      <c r="AM137" s="73">
        <f>T137*LeagueRatings!$K$27</f>
        <v>0</v>
      </c>
      <c r="AN137" s="31"/>
      <c r="AO137" s="15">
        <f t="shared" si="211"/>
        <v>0</v>
      </c>
    </row>
    <row r="138" spans="1:41" x14ac:dyDescent="0.2">
      <c r="A138" t="s">
        <v>871</v>
      </c>
      <c r="B138" s="77" t="s">
        <v>241</v>
      </c>
      <c r="C138" s="77">
        <v>6</v>
      </c>
      <c r="D138" s="77">
        <v>3</v>
      </c>
      <c r="E138" s="98">
        <v>3.55</v>
      </c>
      <c r="F138" s="77">
        <v>16</v>
      </c>
      <c r="G138" s="77">
        <v>16</v>
      </c>
      <c r="H138" s="77">
        <v>0</v>
      </c>
      <c r="I138" s="77">
        <v>0</v>
      </c>
      <c r="J138" s="77">
        <v>0</v>
      </c>
      <c r="K138" s="77">
        <v>0</v>
      </c>
      <c r="L138" s="98">
        <v>96.33</v>
      </c>
      <c r="M138" s="77">
        <v>91</v>
      </c>
      <c r="N138" s="77">
        <v>42</v>
      </c>
      <c r="O138" s="77">
        <v>38</v>
      </c>
      <c r="P138" s="77">
        <v>12</v>
      </c>
      <c r="Q138" s="77">
        <v>26</v>
      </c>
      <c r="R138" s="77">
        <v>2</v>
      </c>
      <c r="S138" s="77">
        <v>61</v>
      </c>
      <c r="T138" s="77">
        <v>405</v>
      </c>
      <c r="V138" s="161">
        <f t="shared" ref="V138:V139" si="213">+(Q138-R138)/(T138-R138)*100</f>
        <v>5.9553349875930524</v>
      </c>
      <c r="W138" s="162">
        <f>IF(V138&lt;LeagueRatings!$K$10,((LeagueRatings!$K$10-V138)/LeagueRatings!$K$10)*36,(LeagueRatings!$K$10-V138)*6.48)</f>
        <v>9.7622885208805066</v>
      </c>
      <c r="X138" s="163">
        <v>-0.83</v>
      </c>
      <c r="Y138" s="163">
        <f t="shared" ref="Y138:Y139" si="214">(P138/(T138-R138))*100</f>
        <v>2.9776674937965262</v>
      </c>
      <c r="Z138" s="162">
        <f>IF(Y138&lt;LeagueRatings!$K$8,((LeagueRatings!$K$8-Y138)/LeagueRatings!$K$8)*36,(LeagueRatings!$K$8-Y138)/LeagueRatings!$K$11)</f>
        <v>-5.0472544973684785</v>
      </c>
      <c r="AA138" s="163">
        <v>0.42</v>
      </c>
      <c r="AB138" s="106">
        <f>+((LeagueRatings!$I$6-E138)*5)+9.5</f>
        <v>10.822493872332579</v>
      </c>
      <c r="AC138" s="106">
        <f t="shared" ref="AC138:AC139" si="215">IF(AB138&lt;4,4,AB138)</f>
        <v>10.822493872332579</v>
      </c>
      <c r="AD138" s="106">
        <f t="shared" ref="AD138:AD139" si="216">IF(M138&lt;L138,((1-(M138/L138))*7)-0.07,(1-(M138/L138))*5)</f>
        <v>0.31731443994601866</v>
      </c>
      <c r="AE138" s="164">
        <f t="shared" ref="AE138:AE139" si="217">+X138+AA138+AC138+AD138</f>
        <v>10.729808312278598</v>
      </c>
      <c r="AJ138" s="106">
        <f>+AO138*LeagueRatings!$K$27</f>
        <v>59.876543209876537</v>
      </c>
      <c r="AK138" s="73">
        <f>F138*LeagueRatings!$K$27</f>
        <v>9.8765432098765427</v>
      </c>
      <c r="AL138" s="73">
        <f>G138*LeagueRatings!$K$27</f>
        <v>9.8765432098765427</v>
      </c>
      <c r="AM138" s="73">
        <f>T138*LeagueRatings!$K$27</f>
        <v>250</v>
      </c>
      <c r="AN138" s="31"/>
      <c r="AO138" s="15">
        <f t="shared" si="211"/>
        <v>97</v>
      </c>
    </row>
    <row r="139" spans="1:41" x14ac:dyDescent="0.2">
      <c r="A139" s="42" t="s">
        <v>871</v>
      </c>
      <c r="B139" s="77" t="s">
        <v>239</v>
      </c>
      <c r="C139" s="77">
        <v>0</v>
      </c>
      <c r="D139" s="77">
        <v>1</v>
      </c>
      <c r="E139" s="98">
        <v>7.06</v>
      </c>
      <c r="F139" s="77">
        <v>6</v>
      </c>
      <c r="G139" s="77">
        <v>5</v>
      </c>
      <c r="H139" s="77">
        <v>0</v>
      </c>
      <c r="I139" s="77">
        <v>0</v>
      </c>
      <c r="J139" s="77">
        <v>0</v>
      </c>
      <c r="K139" s="77">
        <v>0</v>
      </c>
      <c r="L139" s="98">
        <v>21.67</v>
      </c>
      <c r="M139" s="77">
        <v>37</v>
      </c>
      <c r="N139" s="77">
        <v>21</v>
      </c>
      <c r="O139" s="77">
        <v>17</v>
      </c>
      <c r="P139" s="77">
        <v>4</v>
      </c>
      <c r="Q139" s="77">
        <v>11</v>
      </c>
      <c r="R139" s="77">
        <v>0</v>
      </c>
      <c r="S139" s="77">
        <v>14</v>
      </c>
      <c r="T139" s="77">
        <v>114</v>
      </c>
      <c r="V139" s="161">
        <f t="shared" si="213"/>
        <v>9.6491228070175428</v>
      </c>
      <c r="W139" s="162">
        <f>IF(V139&lt;LeagueRatings!$K$21,((LeagueRatings!$K$21-V139)/LeagueRatings!$K$21)*36,(LeagueRatings!$K$21-V139)*6.48)</f>
        <v>-9.9290257072819035</v>
      </c>
      <c r="X139" s="163">
        <v>0.98</v>
      </c>
      <c r="Y139" s="163">
        <f t="shared" si="214"/>
        <v>3.5087719298245612</v>
      </c>
      <c r="Z139" s="162">
        <f>IF(Y139&lt;LeagueRatings!$K$19,((LeagueRatings!$K$19-Y139)/LeagueRatings!$K$19)*36,(LeagueRatings!$K$19-Y139)/LeagueRatings!$K$22)</f>
        <v>-10.487679873841907</v>
      </c>
      <c r="AA139" s="163">
        <v>0.92</v>
      </c>
      <c r="AB139" s="106">
        <f>+((LeagueRatings!$I$17-E139)*5)+9.5</f>
        <v>-7.5070906683059029</v>
      </c>
      <c r="AC139" s="106">
        <f t="shared" si="215"/>
        <v>4</v>
      </c>
      <c r="AD139" s="106">
        <f t="shared" si="216"/>
        <v>-3.5371481310567598</v>
      </c>
      <c r="AE139" s="164">
        <f t="shared" si="217"/>
        <v>2.3628518689432405</v>
      </c>
      <c r="AJ139" s="106">
        <f>+AO139*LeagueRatings!$K$27</f>
        <v>13.580246913580247</v>
      </c>
      <c r="AK139" s="73">
        <f>F139*LeagueRatings!$K$27</f>
        <v>3.7037037037037033</v>
      </c>
      <c r="AL139" s="73">
        <f>G139*LeagueRatings!$K$27</f>
        <v>3.0864197530864197</v>
      </c>
      <c r="AM139" s="73">
        <f>T139*LeagueRatings!$K$27</f>
        <v>70.370370370370367</v>
      </c>
      <c r="AN139" s="31"/>
      <c r="AO139" s="15">
        <f t="shared" si="211"/>
        <v>22</v>
      </c>
    </row>
    <row r="140" spans="1:41" x14ac:dyDescent="0.2">
      <c r="L140" s="167">
        <f>(L138/100)/((L138+L139)/100)</f>
        <v>0.81635593220338987</v>
      </c>
      <c r="V140" s="163"/>
      <c r="W140" s="162">
        <f>W138*L140</f>
        <v>7.969502145901858</v>
      </c>
      <c r="X140" s="163"/>
      <c r="Y140" s="163"/>
      <c r="Z140" s="162">
        <f>Z138*L140</f>
        <v>-4.1203561502669963</v>
      </c>
      <c r="AA140" s="163"/>
      <c r="AB140" s="106"/>
      <c r="AC140" s="106"/>
      <c r="AD140" s="106"/>
      <c r="AE140" s="164">
        <f>AE138*L140</f>
        <v>8.7593426671338754</v>
      </c>
      <c r="AK140" s="73">
        <f>F140*LeagueRatings!$K$27</f>
        <v>0</v>
      </c>
      <c r="AL140" s="73">
        <f>G140*LeagueRatings!$K$27</f>
        <v>0</v>
      </c>
      <c r="AM140" s="73">
        <f>T140*LeagueRatings!$K$27</f>
        <v>0</v>
      </c>
      <c r="AN140" s="31"/>
      <c r="AO140" s="15">
        <f t="shared" si="211"/>
        <v>1</v>
      </c>
    </row>
    <row r="141" spans="1:41" x14ac:dyDescent="0.2">
      <c r="L141" s="167">
        <f>(L139/100)/((L138+L139)/100)</f>
        <v>0.18364406779661019</v>
      </c>
      <c r="V141" s="163"/>
      <c r="W141" s="162">
        <f>W139*L141</f>
        <v>-1.8234066701423632</v>
      </c>
      <c r="X141" s="163"/>
      <c r="Y141" s="163"/>
      <c r="Z141" s="162">
        <f>Z139*L141</f>
        <v>-1.9260001937809674</v>
      </c>
      <c r="AA141" s="163"/>
      <c r="AB141" s="106"/>
      <c r="AC141" s="106"/>
      <c r="AD141" s="106"/>
      <c r="AE141" s="164">
        <f>AE139*L141</f>
        <v>0.43392372881355956</v>
      </c>
      <c r="AK141" s="73">
        <f>F141*LeagueRatings!$K$27</f>
        <v>0</v>
      </c>
      <c r="AL141" s="73">
        <f>G141*LeagueRatings!$K$27</f>
        <v>0</v>
      </c>
      <c r="AM141" s="73">
        <f>T141*LeagueRatings!$K$27</f>
        <v>0</v>
      </c>
      <c r="AN141" s="31"/>
      <c r="AO141" s="15">
        <f t="shared" si="211"/>
        <v>1</v>
      </c>
    </row>
    <row r="142" spans="1:41" x14ac:dyDescent="0.2">
      <c r="W142" s="162">
        <f>SUM(W140:W141)</f>
        <v>6.1460954757594948</v>
      </c>
      <c r="X142" s="163"/>
      <c r="Y142" s="163"/>
      <c r="Z142" s="162">
        <f>SUM(Z140:Z141)</f>
        <v>-6.0463563440479637</v>
      </c>
      <c r="AA142" s="163"/>
      <c r="AB142" s="106"/>
      <c r="AC142" s="106"/>
      <c r="AD142" s="106"/>
      <c r="AE142" s="163">
        <f>SUM(AE140:AE141)</f>
        <v>9.1932663959474343</v>
      </c>
      <c r="AF142" s="42" t="s">
        <v>871</v>
      </c>
      <c r="AG142" s="59">
        <v>10</v>
      </c>
      <c r="AH142" s="5" t="s">
        <v>41</v>
      </c>
      <c r="AI142" s="5" t="s">
        <v>47</v>
      </c>
      <c r="AJ142" s="184">
        <f>SUM(AJ138:AJ141)</f>
        <v>73.456790123456784</v>
      </c>
      <c r="AK142" s="15">
        <f t="shared" ref="AK142:AM142" si="218">SUM(AK138:AK141)</f>
        <v>13.580246913580247</v>
      </c>
      <c r="AL142" s="15">
        <f t="shared" si="218"/>
        <v>12.962962962962962</v>
      </c>
      <c r="AM142" s="15">
        <f t="shared" si="218"/>
        <v>320.37037037037038</v>
      </c>
      <c r="AN142" s="31"/>
      <c r="AO142" s="15">
        <f t="shared" si="211"/>
        <v>0</v>
      </c>
    </row>
    <row r="143" spans="1:41" x14ac:dyDescent="0.2">
      <c r="AK143" s="73">
        <f>F143*LeagueRatings!$K$27</f>
        <v>0</v>
      </c>
      <c r="AL143" s="73">
        <f>G143*LeagueRatings!$K$27</f>
        <v>0</v>
      </c>
      <c r="AM143" s="73">
        <f>T143*LeagueRatings!$K$27</f>
        <v>0</v>
      </c>
      <c r="AN143" s="31"/>
      <c r="AO143" s="15">
        <f>ROUNDUP(L143,0)</f>
        <v>0</v>
      </c>
    </row>
    <row r="144" spans="1:41" x14ac:dyDescent="0.2">
      <c r="A144" t="s">
        <v>716</v>
      </c>
      <c r="B144" s="77" t="s">
        <v>234</v>
      </c>
      <c r="C144" s="77">
        <v>3</v>
      </c>
      <c r="D144" s="77">
        <v>5</v>
      </c>
      <c r="E144" s="77">
        <v>2.34</v>
      </c>
      <c r="F144" s="77">
        <v>50</v>
      </c>
      <c r="G144" s="77">
        <v>0</v>
      </c>
      <c r="H144" s="77">
        <v>0</v>
      </c>
      <c r="I144" s="77">
        <v>0</v>
      </c>
      <c r="J144" s="77">
        <v>0</v>
      </c>
      <c r="K144" s="77">
        <v>0</v>
      </c>
      <c r="L144" s="77">
        <v>42.33</v>
      </c>
      <c r="M144" s="77">
        <v>25</v>
      </c>
      <c r="N144" s="77">
        <v>13</v>
      </c>
      <c r="O144" s="77">
        <v>11</v>
      </c>
      <c r="P144" s="77">
        <v>2</v>
      </c>
      <c r="Q144" s="77">
        <v>13</v>
      </c>
      <c r="R144" s="77">
        <v>2</v>
      </c>
      <c r="S144" s="77">
        <v>69</v>
      </c>
      <c r="T144" s="77">
        <v>170</v>
      </c>
      <c r="V144" s="161">
        <f t="shared" ref="V144:V145" si="219">+(Q144-R144)/(T144-R144)*100</f>
        <v>6.5476190476190483</v>
      </c>
      <c r="W144" s="162">
        <f>IF(V144&lt;LeagueRatings!$K$10,((LeagueRatings!$K$10-V144)/LeagueRatings!$K$10)*36,(LeagueRatings!$K$10-V144)*6.48)</f>
        <v>7.152833584589108</v>
      </c>
      <c r="X144" s="163">
        <v>-0.56000000000000005</v>
      </c>
      <c r="Y144" s="163">
        <f t="shared" ref="Y144:Y145" si="220">(P144/(T144-R144))*100</f>
        <v>1.1904761904761905</v>
      </c>
      <c r="Z144" s="162">
        <f>IF(Y144&lt;LeagueRatings!$K$8,((LeagueRatings!$K$8-Y144)/LeagueRatings!$K$8)*36,(LeagueRatings!$K$8-Y144)/LeagueRatings!$K$11)</f>
        <v>17.730822873082289</v>
      </c>
      <c r="AA144" s="163">
        <v>-1.41</v>
      </c>
      <c r="AB144" s="106">
        <f>+((LeagueRatings!$I$6-E144)*5)+9.5</f>
        <v>16.87249387233258</v>
      </c>
      <c r="AC144" s="106">
        <f t="shared" ref="AC144:AC145" si="221">IF(AB144&lt;4,4,AB144)</f>
        <v>16.87249387233258</v>
      </c>
      <c r="AD144" s="106">
        <f t="shared" ref="AD144:AD145" si="222">IF(M144&lt;L144,((1-(M144/L144))*7)-0.07,(1-(M144/L144))*5)</f>
        <v>2.7958162060004721</v>
      </c>
      <c r="AE144" s="164">
        <f t="shared" ref="AE144:AE145" si="223">+X144+AA144+AC144+AD144</f>
        <v>17.698310078333051</v>
      </c>
      <c r="AJ144" s="106">
        <f>+AO144*LeagueRatings!$K$27</f>
        <v>26.543209876543209</v>
      </c>
      <c r="AK144" s="73">
        <f>F144*LeagueRatings!$K$27</f>
        <v>30.864197530864196</v>
      </c>
      <c r="AL144" s="73">
        <f>G144*LeagueRatings!$K$27</f>
        <v>0</v>
      </c>
      <c r="AM144" s="73">
        <f>T144*LeagueRatings!$K$27</f>
        <v>104.93827160493827</v>
      </c>
      <c r="AN144" s="31"/>
      <c r="AO144" s="15">
        <f t="shared" ref="AO144:AO148" si="224">ROUNDUP(L144,0)</f>
        <v>43</v>
      </c>
    </row>
    <row r="145" spans="1:41" x14ac:dyDescent="0.2">
      <c r="A145" s="42" t="s">
        <v>716</v>
      </c>
      <c r="B145" s="77" t="s">
        <v>233</v>
      </c>
      <c r="C145" s="77">
        <v>2</v>
      </c>
      <c r="D145" s="77">
        <v>0</v>
      </c>
      <c r="E145" s="77">
        <v>1.35</v>
      </c>
      <c r="F145" s="77">
        <v>23</v>
      </c>
      <c r="G145" s="77">
        <v>0</v>
      </c>
      <c r="H145" s="77">
        <v>0</v>
      </c>
      <c r="I145" s="77">
        <v>0</v>
      </c>
      <c r="J145" s="77">
        <v>1</v>
      </c>
      <c r="K145" s="77">
        <v>2</v>
      </c>
      <c r="L145" s="98">
        <v>20</v>
      </c>
      <c r="M145" s="77">
        <v>8</v>
      </c>
      <c r="N145" s="77">
        <v>3</v>
      </c>
      <c r="O145" s="77">
        <v>3</v>
      </c>
      <c r="P145" s="77">
        <v>1</v>
      </c>
      <c r="Q145" s="77">
        <v>4</v>
      </c>
      <c r="R145" s="77">
        <v>0</v>
      </c>
      <c r="S145" s="77">
        <v>34</v>
      </c>
      <c r="T145" s="77">
        <v>72</v>
      </c>
      <c r="V145" s="161">
        <f t="shared" si="219"/>
        <v>5.5555555555555554</v>
      </c>
      <c r="W145" s="162">
        <f>IF(V145&lt;LeagueRatings!$K$21,((LeagueRatings!$K$21-V145)/LeagueRatings!$K$21)*36,(LeagueRatings!$K$21-V145)*6.48)</f>
        <v>11.359947290539299</v>
      </c>
      <c r="X145" s="163">
        <v>-0.92</v>
      </c>
      <c r="Y145" s="163">
        <f t="shared" si="220"/>
        <v>1.3888888888888888</v>
      </c>
      <c r="Z145" s="162">
        <f>IF(Y145&lt;LeagueRatings!$K$19,((LeagueRatings!$K$19-Y145)/LeagueRatings!$K$19)*36,(LeagueRatings!$K$19-Y145)/LeagueRatings!$K$22)</f>
        <v>13.579852579852579</v>
      </c>
      <c r="AA145" s="163">
        <v>-1.05</v>
      </c>
      <c r="AB145" s="106">
        <f>+((LeagueRatings!$I$17-E145)*5)+9.5</f>
        <v>21.042909331694094</v>
      </c>
      <c r="AC145" s="106">
        <f t="shared" si="221"/>
        <v>21.042909331694094</v>
      </c>
      <c r="AD145" s="106">
        <f t="shared" si="222"/>
        <v>4.13</v>
      </c>
      <c r="AE145" s="164">
        <f t="shared" si="223"/>
        <v>23.202909331694094</v>
      </c>
      <c r="AJ145" s="106">
        <f>+AO145*LeagueRatings!$K$27</f>
        <v>12.345679012345679</v>
      </c>
      <c r="AK145" s="73">
        <f>F145*LeagueRatings!$K$27</f>
        <v>14.19753086419753</v>
      </c>
      <c r="AL145" s="73">
        <f>G145*LeagueRatings!$K$27</f>
        <v>0</v>
      </c>
      <c r="AM145" s="73">
        <f>T145*LeagueRatings!$K$27</f>
        <v>44.444444444444443</v>
      </c>
      <c r="AN145" s="31"/>
      <c r="AO145" s="15">
        <f t="shared" si="224"/>
        <v>20</v>
      </c>
    </row>
    <row r="146" spans="1:41" x14ac:dyDescent="0.2">
      <c r="L146" s="167">
        <f>(L144/100)/((L144+L145)/100)</f>
        <v>0.6791272260548693</v>
      </c>
      <c r="V146" s="163"/>
      <c r="W146" s="162">
        <f>W144*L146</f>
        <v>4.8576840307341085</v>
      </c>
      <c r="X146" s="163"/>
      <c r="Y146" s="163"/>
      <c r="Z146" s="162">
        <f>Z144*L146</f>
        <v>12.041484553466603</v>
      </c>
      <c r="AA146" s="163"/>
      <c r="AB146" s="106"/>
      <c r="AC146" s="106"/>
      <c r="AD146" s="106"/>
      <c r="AE146" s="164">
        <f>AE144*L146</f>
        <v>12.019404229357262</v>
      </c>
      <c r="AK146" s="73">
        <f>F146*LeagueRatings!$K$27</f>
        <v>0</v>
      </c>
      <c r="AL146" s="73">
        <f>G146*LeagueRatings!$K$27</f>
        <v>0</v>
      </c>
      <c r="AM146" s="73">
        <f>T146*LeagueRatings!$K$27</f>
        <v>0</v>
      </c>
      <c r="AN146" s="31"/>
      <c r="AO146" s="15">
        <f t="shared" si="224"/>
        <v>1</v>
      </c>
    </row>
    <row r="147" spans="1:41" x14ac:dyDescent="0.2">
      <c r="L147" s="167">
        <f>(L145/100)/((L144+L145)/100)</f>
        <v>0.32087277394513081</v>
      </c>
      <c r="V147" s="163"/>
      <c r="W147" s="162">
        <f>W145*L147</f>
        <v>3.6450977989858178</v>
      </c>
      <c r="X147" s="163"/>
      <c r="Y147" s="163"/>
      <c r="Z147" s="162">
        <f>Z145*L147</f>
        <v>4.3574049670632382</v>
      </c>
      <c r="AA147" s="163"/>
      <c r="AB147" s="106"/>
      <c r="AC147" s="106"/>
      <c r="AD147" s="106"/>
      <c r="AE147" s="164">
        <f>AE145*L147</f>
        <v>7.445181880858045</v>
      </c>
      <c r="AK147" s="73">
        <f>F147*LeagueRatings!$K$27</f>
        <v>0</v>
      </c>
      <c r="AL147" s="73">
        <f>G147*LeagueRatings!$K$27</f>
        <v>0</v>
      </c>
      <c r="AM147" s="73">
        <f>T147*LeagueRatings!$K$27</f>
        <v>0</v>
      </c>
      <c r="AN147" s="31"/>
      <c r="AO147" s="15">
        <f t="shared" si="224"/>
        <v>1</v>
      </c>
    </row>
    <row r="148" spans="1:41" x14ac:dyDescent="0.2">
      <c r="W148" s="162">
        <f>SUM(W146:W147)</f>
        <v>8.5027818297199254</v>
      </c>
      <c r="X148" s="163"/>
      <c r="Y148" s="163"/>
      <c r="Z148" s="162">
        <f>SUM(Z146:Z147)</f>
        <v>16.398889520529842</v>
      </c>
      <c r="AA148" s="163"/>
      <c r="AB148" s="106"/>
      <c r="AC148" s="106"/>
      <c r="AD148" s="106"/>
      <c r="AE148" s="163">
        <f>SUM(AE146:AE147)</f>
        <v>19.464586110215308</v>
      </c>
      <c r="AF148" s="42" t="s">
        <v>716</v>
      </c>
      <c r="AG148" s="59">
        <v>19</v>
      </c>
      <c r="AH148" s="5" t="s">
        <v>67</v>
      </c>
      <c r="AI148" s="5" t="s">
        <v>53</v>
      </c>
      <c r="AJ148" s="184">
        <f>SUM(AJ144:AJ147)</f>
        <v>38.888888888888886</v>
      </c>
      <c r="AK148" s="15">
        <f t="shared" ref="AK148:AM148" si="225">SUM(AK144:AK147)</f>
        <v>45.061728395061728</v>
      </c>
      <c r="AL148" s="15">
        <f t="shared" si="225"/>
        <v>0</v>
      </c>
      <c r="AM148" s="15">
        <f t="shared" si="225"/>
        <v>149.38271604938271</v>
      </c>
      <c r="AN148" s="31"/>
      <c r="AO148" s="15">
        <f t="shared" si="224"/>
        <v>0</v>
      </c>
    </row>
    <row r="149" spans="1:41" x14ac:dyDescent="0.2">
      <c r="AK149" s="73">
        <f>F149*LeagueRatings!$K$27</f>
        <v>0</v>
      </c>
      <c r="AL149" s="73">
        <f>G149*LeagueRatings!$K$27</f>
        <v>0</v>
      </c>
      <c r="AM149" s="73">
        <f>T149*LeagueRatings!$K$27</f>
        <v>0</v>
      </c>
      <c r="AN149" s="31"/>
      <c r="AO149" s="15">
        <f t="shared" ref="AO149:AO180" si="226">ROUNDUP(L149,0)</f>
        <v>0</v>
      </c>
    </row>
    <row r="150" spans="1:41" x14ac:dyDescent="0.2">
      <c r="A150" t="s">
        <v>892</v>
      </c>
      <c r="B150" s="77" t="s">
        <v>242</v>
      </c>
      <c r="C150" s="77">
        <v>0</v>
      </c>
      <c r="D150" s="77">
        <v>1</v>
      </c>
      <c r="E150" s="98">
        <v>27</v>
      </c>
      <c r="F150" s="77">
        <v>2</v>
      </c>
      <c r="G150" s="77">
        <v>0</v>
      </c>
      <c r="H150" s="77">
        <v>0</v>
      </c>
      <c r="I150" s="77">
        <v>0</v>
      </c>
      <c r="J150" s="77">
        <v>0</v>
      </c>
      <c r="K150" s="77">
        <v>0</v>
      </c>
      <c r="L150" s="98">
        <v>1</v>
      </c>
      <c r="M150" s="77">
        <v>2</v>
      </c>
      <c r="N150" s="77">
        <v>3</v>
      </c>
      <c r="O150" s="77">
        <v>3</v>
      </c>
      <c r="P150" s="77">
        <v>1</v>
      </c>
      <c r="Q150" s="77">
        <v>0</v>
      </c>
      <c r="R150" s="77">
        <v>0</v>
      </c>
      <c r="S150" s="77">
        <v>2</v>
      </c>
      <c r="T150" s="77">
        <v>6</v>
      </c>
      <c r="V150" s="161">
        <f>+(Q150-R150)/(T150-R150)*100</f>
        <v>0</v>
      </c>
      <c r="W150" s="162">
        <f>IF(V150&lt;LeagueRatings!$K$21,((LeagueRatings!$K$21-V150)/LeagueRatings!$K$21)*36,(LeagueRatings!$K$21-V150)*6.48)</f>
        <v>36</v>
      </c>
      <c r="X150" s="163">
        <v>-3.62</v>
      </c>
      <c r="Y150" s="163">
        <f>(P150/(T150-R150))*100</f>
        <v>16.666666666666664</v>
      </c>
      <c r="Z150" s="162">
        <f>IF(Y150&lt;LeagueRatings!$K$19,((LeagueRatings!$K$19-Y150)/LeagueRatings!$K$19)*36,(LeagueRatings!$K$19-Y150)/LeagueRatings!$K$22)</f>
        <v>-118.41198501872658</v>
      </c>
      <c r="AA150" s="163">
        <v>4.8600000000000003</v>
      </c>
      <c r="AB150" s="106">
        <f>+((LeagueRatings!$I$17-E150)*5)+9.5</f>
        <v>-107.20709066830591</v>
      </c>
      <c r="AC150" s="106">
        <f t="shared" ref="AC150" si="227">IF(AB150&lt;4,4,AB150)</f>
        <v>4</v>
      </c>
      <c r="AD150" s="106">
        <f>IF(M150&lt;L150,((1-(M150/L150))*7)-0.07,(1-(M150/L150))*5)</f>
        <v>-5</v>
      </c>
      <c r="AE150" s="164">
        <f t="shared" ref="AE150" si="228">+X150+AA150+AC150+AD150</f>
        <v>0.24000000000000021</v>
      </c>
      <c r="AJ150" s="106">
        <f>+AO150*LeagueRatings!$K$27</f>
        <v>0.61728395061728392</v>
      </c>
      <c r="AK150" s="73">
        <f>F150*LeagueRatings!$K$27</f>
        <v>1.2345679012345678</v>
      </c>
      <c r="AL150" s="73">
        <f>G150*LeagueRatings!$K$27</f>
        <v>0</v>
      </c>
      <c r="AM150" s="73">
        <f>T150*LeagueRatings!$K$27</f>
        <v>3.7037037037037033</v>
      </c>
      <c r="AN150" s="31"/>
      <c r="AO150" s="15">
        <f t="shared" si="226"/>
        <v>1</v>
      </c>
    </row>
    <row r="151" spans="1:41" x14ac:dyDescent="0.2">
      <c r="A151" t="s">
        <v>892</v>
      </c>
      <c r="B151" s="77" t="s">
        <v>243</v>
      </c>
      <c r="C151" s="77">
        <v>0</v>
      </c>
      <c r="D151" s="77">
        <v>0</v>
      </c>
      <c r="E151" s="98">
        <v>11.81</v>
      </c>
      <c r="F151" s="77">
        <v>3</v>
      </c>
      <c r="G151" s="77">
        <v>0</v>
      </c>
      <c r="H151" s="77">
        <v>0</v>
      </c>
      <c r="I151" s="77">
        <v>0</v>
      </c>
      <c r="J151" s="77">
        <v>0</v>
      </c>
      <c r="K151" s="77">
        <v>0</v>
      </c>
      <c r="L151" s="98">
        <v>5.33</v>
      </c>
      <c r="M151" s="77">
        <v>11</v>
      </c>
      <c r="N151" s="77">
        <v>7</v>
      </c>
      <c r="O151" s="77">
        <v>7</v>
      </c>
      <c r="P151" s="77">
        <v>0</v>
      </c>
      <c r="Q151" s="77">
        <v>2</v>
      </c>
      <c r="R151" s="77">
        <v>0</v>
      </c>
      <c r="S151" s="77">
        <v>4</v>
      </c>
      <c r="T151" s="77">
        <v>28</v>
      </c>
      <c r="V151" s="161">
        <f>+(Q151-R151)/(T151-R151)*100</f>
        <v>7.1428571428571423</v>
      </c>
      <c r="W151" s="162">
        <f>IF(V151&lt;LeagueRatings!$K$21,((LeagueRatings!$K$21-V151)/LeagueRatings!$K$21)*36,(LeagueRatings!$K$21-V151)*6.48)</f>
        <v>4.3199322306933841</v>
      </c>
      <c r="X151" s="163">
        <v>-0.32</v>
      </c>
      <c r="Y151" s="163">
        <f>(P151/(T151-R151))*100</f>
        <v>0</v>
      </c>
      <c r="Z151" s="162">
        <f>IF(Y151&lt;LeagueRatings!$K$19,((LeagueRatings!$K$19-Y151)/LeagueRatings!$K$19)*36,(LeagueRatings!$K$19-Y151)/LeagueRatings!$K$22)</f>
        <v>36</v>
      </c>
      <c r="AA151" s="163">
        <v>-3.26</v>
      </c>
      <c r="AB151" s="106">
        <f>+((LeagueRatings!$I$17-E151)*5)+9.5</f>
        <v>-31.257090668305906</v>
      </c>
      <c r="AC151" s="106">
        <f t="shared" ref="AC151" si="229">IF(AB151&lt;4,4,AB151)</f>
        <v>4</v>
      </c>
      <c r="AD151" s="106">
        <f>IF(M151&lt;L151,((1-(M151/L151))*7)-0.07,(1-(M151/L151))*5)</f>
        <v>-5.3189493433395878</v>
      </c>
      <c r="AE151" s="164">
        <f t="shared" ref="AE151" si="230">+X151+AA151+AC151+AD151</f>
        <v>-4.8989493433395879</v>
      </c>
      <c r="AJ151" s="106">
        <f>+AO151*LeagueRatings!$K$27</f>
        <v>3.7037037037037033</v>
      </c>
      <c r="AK151" s="73">
        <f>F151*LeagueRatings!$K$27</f>
        <v>1.8518518518518516</v>
      </c>
      <c r="AL151" s="73">
        <f>G151*LeagueRatings!$K$27</f>
        <v>0</v>
      </c>
      <c r="AM151" s="73">
        <f>T151*LeagueRatings!$K$27</f>
        <v>17.283950617283949</v>
      </c>
      <c r="AN151" s="31"/>
      <c r="AO151" s="15">
        <f t="shared" si="226"/>
        <v>6</v>
      </c>
    </row>
    <row r="152" spans="1:41" x14ac:dyDescent="0.2">
      <c r="A152" s="42" t="s">
        <v>892</v>
      </c>
      <c r="B152" s="77" t="s">
        <v>235</v>
      </c>
      <c r="C152" s="77">
        <v>8</v>
      </c>
      <c r="D152" s="77">
        <v>11</v>
      </c>
      <c r="E152" s="98">
        <v>4.3899999999999997</v>
      </c>
      <c r="F152" s="77">
        <v>28</v>
      </c>
      <c r="G152" s="77">
        <v>27</v>
      </c>
      <c r="H152" s="77">
        <v>1</v>
      </c>
      <c r="I152" s="77">
        <v>0</v>
      </c>
      <c r="J152" s="77">
        <v>0</v>
      </c>
      <c r="K152" s="77">
        <v>0</v>
      </c>
      <c r="L152" s="98">
        <v>166</v>
      </c>
      <c r="M152" s="77">
        <v>167</v>
      </c>
      <c r="N152" s="77">
        <v>88</v>
      </c>
      <c r="O152" s="77">
        <v>81</v>
      </c>
      <c r="P152" s="77">
        <v>27</v>
      </c>
      <c r="Q152" s="77">
        <v>54</v>
      </c>
      <c r="R152" s="77">
        <v>1</v>
      </c>
      <c r="S152" s="77">
        <v>117</v>
      </c>
      <c r="T152" s="77">
        <v>699</v>
      </c>
      <c r="U152" s="141"/>
      <c r="V152" s="161">
        <f>+(Q152-R152)/(T152-R152)*100</f>
        <v>7.5931232091690548</v>
      </c>
      <c r="W152" s="162">
        <f>IF(V152&lt;LeagueRatings!$K$21,((LeagueRatings!$K$21-V152)/LeagueRatings!$K$21)*36,(LeagueRatings!$K$21-V152)*6.48)</f>
        <v>2.3229079013961154</v>
      </c>
      <c r="X152" s="163">
        <v>-0.16</v>
      </c>
      <c r="Y152" s="163">
        <f>(P152/(T152-R152))*100</f>
        <v>3.8681948424068766</v>
      </c>
      <c r="Z152" s="162">
        <f>IF(Y152&lt;LeagueRatings!$K$19,((LeagueRatings!$K$19-Y152)/LeagueRatings!$K$19)*36,(LeagueRatings!$K$19-Y152)/LeagueRatings!$K$22)</f>
        <v>-13.43575544895528</v>
      </c>
      <c r="AA152" s="163">
        <v>1.26</v>
      </c>
      <c r="AB152" s="106">
        <f>+((LeagueRatings!$I$17-E152)*5)+9.5</f>
        <v>5.842909331694095</v>
      </c>
      <c r="AC152" s="106">
        <f t="shared" ref="AC152" si="231">IF(AB152&lt;4,4,AB152)</f>
        <v>5.842909331694095</v>
      </c>
      <c r="AD152" s="106">
        <f>IF(M152&lt;L152,((1-(M152/L152))*7)-0.07,(1-(M152/L152))*5)</f>
        <v>-3.0120481927711218E-2</v>
      </c>
      <c r="AE152" s="164">
        <f t="shared" ref="AE152" si="232">+X152+AA152+AC152+AD152</f>
        <v>6.9127888497663834</v>
      </c>
      <c r="AG152" s="59"/>
      <c r="AH152" s="5"/>
      <c r="AI152" s="5"/>
      <c r="AJ152" s="106">
        <f>+AO152*LeagueRatings!$K$27</f>
        <v>102.46913580246913</v>
      </c>
      <c r="AK152" s="73">
        <f>F152*LeagueRatings!$K$27</f>
        <v>17.283950617283949</v>
      </c>
      <c r="AL152" s="73">
        <f>G152*LeagueRatings!$K$27</f>
        <v>16.666666666666664</v>
      </c>
      <c r="AM152" s="73">
        <f>T152*LeagueRatings!$K$27</f>
        <v>431.48148148148147</v>
      </c>
      <c r="AN152" s="31"/>
      <c r="AO152" s="15">
        <f t="shared" si="226"/>
        <v>166</v>
      </c>
    </row>
    <row r="153" spans="1:41" x14ac:dyDescent="0.2">
      <c r="L153" s="167">
        <f>(L150/100)/((L150+L151+L152)/100)</f>
        <v>5.8028201706029131E-3</v>
      </c>
      <c r="T153" s="168"/>
      <c r="U153" s="168"/>
      <c r="V153" s="163"/>
      <c r="W153" s="162">
        <f>W150*L153</f>
        <v>0.20890152614170487</v>
      </c>
      <c r="X153" s="163"/>
      <c r="Y153" s="163"/>
      <c r="Z153" s="162">
        <f>Z150*L153</f>
        <v>-0.6871234551077966</v>
      </c>
      <c r="AA153" s="163"/>
      <c r="AB153" s="106"/>
      <c r="AC153" s="106"/>
      <c r="AD153" s="106"/>
      <c r="AE153" s="162">
        <f>AE150*L153</f>
        <v>1.3926768409447004E-3</v>
      </c>
      <c r="AG153" s="5"/>
      <c r="AH153" s="5"/>
      <c r="AI153" s="5"/>
      <c r="AJ153" s="106"/>
      <c r="AK153" s="73">
        <f>F153*LeagueRatings!$K$27</f>
        <v>0</v>
      </c>
      <c r="AL153" s="73">
        <f>G153*LeagueRatings!$K$27</f>
        <v>0</v>
      </c>
      <c r="AM153" s="73">
        <f>T153*LeagueRatings!$K$27</f>
        <v>0</v>
      </c>
      <c r="AN153" s="31"/>
      <c r="AO153" s="15">
        <f t="shared" si="226"/>
        <v>1</v>
      </c>
    </row>
    <row r="154" spans="1:41" x14ac:dyDescent="0.2">
      <c r="L154" s="167">
        <f>(L151/100)/((L150+L151+L152)/100)</f>
        <v>3.0929031509313525E-2</v>
      </c>
      <c r="T154" s="168"/>
      <c r="U154" s="168"/>
      <c r="V154" s="163"/>
      <c r="W154" s="162">
        <f>W151*L154</f>
        <v>0.13361132008121474</v>
      </c>
      <c r="X154" s="163"/>
      <c r="Y154" s="163"/>
      <c r="Z154" s="162">
        <f>Z151*L154</f>
        <v>1.1134451343352869</v>
      </c>
      <c r="AA154" s="163"/>
      <c r="AB154" s="106"/>
      <c r="AC154" s="106"/>
      <c r="AD154" s="106"/>
      <c r="AE154" s="162">
        <f>AE151*L154</f>
        <v>-0.15151975860268091</v>
      </c>
      <c r="AG154" s="5"/>
      <c r="AH154" s="5"/>
      <c r="AI154" s="5"/>
      <c r="AJ154" s="106"/>
      <c r="AK154" s="73">
        <f>F154*LeagueRatings!$K$27</f>
        <v>0</v>
      </c>
      <c r="AL154" s="73">
        <f>G154*LeagueRatings!$K$27</f>
        <v>0</v>
      </c>
      <c r="AM154" s="73">
        <f>T154*LeagueRatings!$K$27</f>
        <v>0</v>
      </c>
      <c r="AN154" s="31"/>
      <c r="AO154" s="15">
        <f t="shared" si="226"/>
        <v>1</v>
      </c>
    </row>
    <row r="155" spans="1:41" x14ac:dyDescent="0.2">
      <c r="L155" s="167">
        <f>(L152/100)/((L150+L151+L152)/100)</f>
        <v>0.96326814832008345</v>
      </c>
      <c r="T155" s="168"/>
      <c r="U155" s="168"/>
      <c r="V155" s="163"/>
      <c r="W155" s="162">
        <f>W152*L155</f>
        <v>2.2375831928959271</v>
      </c>
      <c r="X155" s="163"/>
      <c r="Y155" s="163"/>
      <c r="Z155" s="162">
        <f>Z152*L155</f>
        <v>-12.942235272596625</v>
      </c>
      <c r="AA155" s="163"/>
      <c r="AB155" s="106"/>
      <c r="AC155" s="106"/>
      <c r="AD155" s="106"/>
      <c r="AE155" s="162">
        <f>AE152*L155</f>
        <v>6.6588693150421836</v>
      </c>
      <c r="AF155" s="181"/>
      <c r="AN155" s="31"/>
      <c r="AO155" s="15">
        <f t="shared" si="226"/>
        <v>1</v>
      </c>
    </row>
    <row r="156" spans="1:41" x14ac:dyDescent="0.2">
      <c r="W156" s="202">
        <f>SUM(W153:W155)</f>
        <v>2.5800960391188466</v>
      </c>
      <c r="Z156" s="202">
        <f>SUM(Z153:Z155)</f>
        <v>-12.515913593369135</v>
      </c>
      <c r="AE156" s="163">
        <f>SUM(AE153:AE155)</f>
        <v>6.5087422332804472</v>
      </c>
      <c r="AF156" s="42" t="s">
        <v>892</v>
      </c>
      <c r="AG156" s="5" t="s">
        <v>71</v>
      </c>
      <c r="AH156" s="5" t="s">
        <v>23</v>
      </c>
      <c r="AI156" s="5" t="s">
        <v>45</v>
      </c>
      <c r="AJ156" s="184">
        <f>SUM(AJ150:AJ155)</f>
        <v>106.79012345679011</v>
      </c>
      <c r="AK156" s="15">
        <f>SUM(AK150:AK155)</f>
        <v>20.370370370370367</v>
      </c>
      <c r="AL156" s="15">
        <f t="shared" ref="AL156:AM156" si="233">SUM(AL150:AL155)</f>
        <v>16.666666666666664</v>
      </c>
      <c r="AM156" s="15">
        <f t="shared" si="233"/>
        <v>452.46913580246911</v>
      </c>
      <c r="AN156" s="31"/>
      <c r="AO156" s="15">
        <f t="shared" si="226"/>
        <v>0</v>
      </c>
    </row>
    <row r="157" spans="1:41" x14ac:dyDescent="0.2">
      <c r="W157" s="202"/>
      <c r="Z157" s="202"/>
      <c r="AE157" s="163"/>
      <c r="AK157" s="73"/>
      <c r="AL157" s="73"/>
      <c r="AM157" s="73"/>
      <c r="AN157" s="31"/>
      <c r="AO157" s="15">
        <f t="shared" si="226"/>
        <v>0</v>
      </c>
    </row>
    <row r="158" spans="1:41" x14ac:dyDescent="0.2">
      <c r="A158" t="s">
        <v>847</v>
      </c>
      <c r="B158" s="77" t="s">
        <v>240</v>
      </c>
      <c r="C158" s="77">
        <v>2</v>
      </c>
      <c r="D158" s="77">
        <v>5</v>
      </c>
      <c r="E158" s="98">
        <v>5.42</v>
      </c>
      <c r="F158" s="77">
        <v>17</v>
      </c>
      <c r="G158" s="77">
        <v>14</v>
      </c>
      <c r="H158" s="77">
        <v>0</v>
      </c>
      <c r="I158" s="77">
        <v>0</v>
      </c>
      <c r="J158" s="77">
        <v>0</v>
      </c>
      <c r="K158" s="77">
        <v>0</v>
      </c>
      <c r="L158" s="98">
        <v>78</v>
      </c>
      <c r="M158" s="77">
        <v>86</v>
      </c>
      <c r="N158" s="77">
        <v>52</v>
      </c>
      <c r="O158" s="77">
        <v>47</v>
      </c>
      <c r="P158" s="77">
        <v>15</v>
      </c>
      <c r="Q158" s="77">
        <v>26</v>
      </c>
      <c r="R158" s="77">
        <v>1</v>
      </c>
      <c r="S158" s="77">
        <v>60</v>
      </c>
      <c r="T158" s="77">
        <v>339</v>
      </c>
      <c r="V158" s="161">
        <f>+(Q158-R158)/(T158-R158)*100</f>
        <v>7.3964497041420119</v>
      </c>
      <c r="W158" s="162">
        <f>IF(V158&lt;LeagueRatings!$K$10,((LeagueRatings!$K$10-V158)/LeagueRatings!$K$10)*36,(LeagueRatings!$K$10-V158)*6.48)</f>
        <v>3.4130987238499912</v>
      </c>
      <c r="X158" s="163">
        <v>-0.24</v>
      </c>
      <c r="Y158" s="163">
        <f>(P158/(T158-R158))*100</f>
        <v>4.4378698224852071</v>
      </c>
      <c r="Z158" s="162">
        <f>IF(Y158&lt;LeagueRatings!$K$8,((LeagueRatings!$K$8-Y158)/LeagueRatings!$K$8)*36,(LeagueRatings!$K$8-Y158)/LeagueRatings!$K$11)</f>
        <v>-16.712433482073809</v>
      </c>
      <c r="AA158" s="163">
        <v>1.76</v>
      </c>
      <c r="AB158" s="106">
        <f>+((LeagueRatings!$I$6-E158)*5)+9.5</f>
        <v>1.4724938723325796</v>
      </c>
      <c r="AC158" s="106">
        <f t="shared" ref="AC158:AC159" si="234">IF(AB158&lt;4,4,AB158)</f>
        <v>4</v>
      </c>
      <c r="AD158" s="106">
        <f>IF(M158&lt;L158,((1-(M158/L158))*7)-0.07,(1-(M158/L158))*5)</f>
        <v>-0.51282051282051322</v>
      </c>
      <c r="AE158" s="164">
        <f t="shared" ref="AE158:AE159" si="235">+X158+AA158+AC158+AD158</f>
        <v>5.0071794871794868</v>
      </c>
      <c r="AJ158" s="106">
        <f>+AO158*LeagueRatings!$K$27</f>
        <v>48.148148148148145</v>
      </c>
      <c r="AK158" s="73">
        <f>F158*LeagueRatings!$K$27</f>
        <v>10.493827160493826</v>
      </c>
      <c r="AL158" s="73">
        <f>G158*LeagueRatings!$K$27</f>
        <v>8.6419753086419746</v>
      </c>
      <c r="AM158" s="73">
        <f>T158*LeagueRatings!$K$27</f>
        <v>209.25925925925924</v>
      </c>
      <c r="AN158" s="31"/>
      <c r="AO158" s="15">
        <f t="shared" si="226"/>
        <v>78</v>
      </c>
    </row>
    <row r="159" spans="1:41" x14ac:dyDescent="0.2">
      <c r="A159" s="42" t="s">
        <v>847</v>
      </c>
      <c r="B159" s="77" t="s">
        <v>247</v>
      </c>
      <c r="C159" s="77">
        <v>0</v>
      </c>
      <c r="D159" s="77">
        <v>7</v>
      </c>
      <c r="E159" s="98">
        <v>3.76</v>
      </c>
      <c r="F159" s="77">
        <v>14</v>
      </c>
      <c r="G159" s="77">
        <v>14</v>
      </c>
      <c r="H159" s="77">
        <v>0</v>
      </c>
      <c r="I159" s="77">
        <v>0</v>
      </c>
      <c r="J159" s="77">
        <v>0</v>
      </c>
      <c r="K159" s="77">
        <v>0</v>
      </c>
      <c r="L159" s="98">
        <v>83.67</v>
      </c>
      <c r="M159" s="77">
        <v>71</v>
      </c>
      <c r="N159" s="77">
        <v>37</v>
      </c>
      <c r="O159" s="77">
        <v>35</v>
      </c>
      <c r="P159" s="77">
        <v>10</v>
      </c>
      <c r="Q159" s="77">
        <v>20</v>
      </c>
      <c r="R159" s="77">
        <v>0</v>
      </c>
      <c r="S159" s="77">
        <v>69</v>
      </c>
      <c r="T159" s="77">
        <v>340</v>
      </c>
      <c r="V159" s="161">
        <f>+(Q159-R159)/(T159-R159)*100</f>
        <v>5.8823529411764701</v>
      </c>
      <c r="W159" s="162">
        <f>IF(V159&lt;LeagueRatings!$K$21,((LeagueRatings!$K$21-V159)/LeagueRatings!$K$21)*36,(LeagueRatings!$K$21-V159)*6.48)</f>
        <v>9.9105324252769051</v>
      </c>
      <c r="X159" s="163">
        <v>-0.83</v>
      </c>
      <c r="Y159" s="163">
        <f>(P159/(T159-R159))*100</f>
        <v>2.9411764705882351</v>
      </c>
      <c r="Z159" s="162">
        <f>IF(Y159&lt;LeagueRatings!$K$19,((LeagueRatings!$K$19-Y159)/LeagueRatings!$K$19)*36,(LeagueRatings!$K$19-Y159)/LeagueRatings!$K$22)</f>
        <v>-5.8321216126900186</v>
      </c>
      <c r="AA159" s="163">
        <v>0.51</v>
      </c>
      <c r="AB159" s="106">
        <f>+((LeagueRatings!$I$17-E159)*5)+9.5</f>
        <v>8.9929093316940953</v>
      </c>
      <c r="AC159" s="106">
        <f t="shared" si="234"/>
        <v>8.9929093316940953</v>
      </c>
      <c r="AD159" s="106">
        <f>IF(M159&lt;L159,((1-(M159/L159))*7)-0.07,(1-(M159/L159))*5)</f>
        <v>0.98999760965698624</v>
      </c>
      <c r="AE159" s="164">
        <f t="shared" si="235"/>
        <v>9.662906941351082</v>
      </c>
      <c r="AJ159" s="106">
        <f>+AO159*LeagueRatings!$K$27</f>
        <v>51.851851851851848</v>
      </c>
      <c r="AK159" s="73">
        <f>F159*LeagueRatings!$K$27</f>
        <v>8.6419753086419746</v>
      </c>
      <c r="AL159" s="73">
        <f>G159*LeagueRatings!$K$27</f>
        <v>8.6419753086419746</v>
      </c>
      <c r="AM159" s="73">
        <f>T159*LeagueRatings!$K$27</f>
        <v>209.87654320987653</v>
      </c>
      <c r="AN159" s="31"/>
      <c r="AO159" s="15">
        <f t="shared" si="226"/>
        <v>84</v>
      </c>
    </row>
    <row r="160" spans="1:41" x14ac:dyDescent="0.2">
      <c r="L160" s="167">
        <f>(L158/100)/((L158+L159)/100)</f>
        <v>0.4824642790870291</v>
      </c>
      <c r="V160" s="163"/>
      <c r="W160" s="162">
        <f>W158*L160</f>
        <v>1.646698215255145</v>
      </c>
      <c r="X160" s="163"/>
      <c r="Y160" s="163"/>
      <c r="Z160" s="162">
        <f>Z158*L160</f>
        <v>-8.0631521717186683</v>
      </c>
      <c r="AA160" s="163"/>
      <c r="AB160" s="106"/>
      <c r="AC160" s="106"/>
      <c r="AD160" s="106"/>
      <c r="AE160" s="164">
        <f>AE158*L160</f>
        <v>2.4157852415414114</v>
      </c>
      <c r="AJ160" s="106"/>
      <c r="AK160" s="73">
        <f>F160*LeagueRatings!$K$27</f>
        <v>0</v>
      </c>
      <c r="AL160" s="73">
        <f>G160*LeagueRatings!$K$27</f>
        <v>0</v>
      </c>
      <c r="AM160" s="73">
        <f>T160*LeagueRatings!$K$27</f>
        <v>0</v>
      </c>
      <c r="AN160" s="31"/>
      <c r="AO160" s="15">
        <f t="shared" si="226"/>
        <v>1</v>
      </c>
    </row>
    <row r="161" spans="1:41" x14ac:dyDescent="0.2">
      <c r="L161" s="167">
        <f>(L159/100)/((L158+L159)/100)</f>
        <v>0.51753572091297073</v>
      </c>
      <c r="V161" s="163"/>
      <c r="W161" s="162">
        <f>W159*L161</f>
        <v>5.1290545433470554</v>
      </c>
      <c r="X161" s="163"/>
      <c r="Y161" s="163"/>
      <c r="Z161" s="162">
        <f>Z159*L161</f>
        <v>-3.018331263275646</v>
      </c>
      <c r="AA161" s="163"/>
      <c r="AB161" s="106"/>
      <c r="AC161" s="106"/>
      <c r="AD161" s="106"/>
      <c r="AE161" s="164">
        <f>AE159*L161</f>
        <v>5.0008995100070814</v>
      </c>
      <c r="AJ161" s="106"/>
      <c r="AK161" s="73">
        <f>F161*LeagueRatings!$K$27</f>
        <v>0</v>
      </c>
      <c r="AL161" s="73">
        <f>G161*LeagueRatings!$K$27</f>
        <v>0</v>
      </c>
      <c r="AM161" s="73">
        <f>T161*LeagueRatings!$K$27</f>
        <v>0</v>
      </c>
      <c r="AN161" s="31"/>
      <c r="AO161" s="15">
        <f t="shared" si="226"/>
        <v>1</v>
      </c>
    </row>
    <row r="162" spans="1:41" x14ac:dyDescent="0.2">
      <c r="W162" s="162">
        <f>SUM(W160:W161)</f>
        <v>6.7757527586022004</v>
      </c>
      <c r="X162" s="163"/>
      <c r="Y162" s="163"/>
      <c r="Z162" s="162">
        <f>SUM(Z160:Z161)</f>
        <v>-11.081483434994315</v>
      </c>
      <c r="AA162" s="163"/>
      <c r="AB162" s="106"/>
      <c r="AC162" s="106"/>
      <c r="AD162" s="106"/>
      <c r="AE162" s="163">
        <f>SUM(AE160:AE161)</f>
        <v>7.4166847515484928</v>
      </c>
      <c r="AF162" s="42" t="s">
        <v>847</v>
      </c>
      <c r="AG162" s="5" t="s">
        <v>59</v>
      </c>
      <c r="AH162" s="5" t="s">
        <v>43</v>
      </c>
      <c r="AI162" s="5" t="s">
        <v>40</v>
      </c>
      <c r="AJ162" s="184">
        <f>SUM(AJ158:AJ161)</f>
        <v>100</v>
      </c>
      <c r="AK162" s="15">
        <f>SUM(AK158:AK161)</f>
        <v>19.1358024691358</v>
      </c>
      <c r="AL162" s="15">
        <f t="shared" ref="AL162:AM162" si="236">SUM(AL158:AL161)</f>
        <v>17.283950617283949</v>
      </c>
      <c r="AM162" s="15">
        <f t="shared" si="236"/>
        <v>419.1358024691358</v>
      </c>
      <c r="AN162" s="31"/>
      <c r="AO162" s="15">
        <f t="shared" si="226"/>
        <v>0</v>
      </c>
    </row>
    <row r="163" spans="1:41" x14ac:dyDescent="0.2">
      <c r="AJ163" s="156"/>
      <c r="AO163" s="15">
        <f t="shared" si="226"/>
        <v>0</v>
      </c>
    </row>
    <row r="164" spans="1:41" x14ac:dyDescent="0.2">
      <c r="AG164" s="5"/>
      <c r="AH164" s="5"/>
      <c r="AI164" s="5"/>
      <c r="AJ164" s="184"/>
      <c r="AK164" s="15"/>
      <c r="AL164" s="15"/>
      <c r="AM164" s="15"/>
      <c r="AN164" s="31"/>
      <c r="AO164" s="15">
        <f t="shared" si="226"/>
        <v>0</v>
      </c>
    </row>
    <row r="165" spans="1:41" x14ac:dyDescent="0.2">
      <c r="A165" t="s">
        <v>520</v>
      </c>
      <c r="B165" s="77" t="s">
        <v>236</v>
      </c>
      <c r="C165" s="77">
        <v>4</v>
      </c>
      <c r="D165" s="77">
        <v>0</v>
      </c>
      <c r="E165" s="98">
        <v>3.28</v>
      </c>
      <c r="F165" s="77">
        <v>31</v>
      </c>
      <c r="G165" s="77">
        <v>0</v>
      </c>
      <c r="H165" s="77">
        <v>0</v>
      </c>
      <c r="I165" s="77">
        <v>0</v>
      </c>
      <c r="J165" s="77">
        <v>0</v>
      </c>
      <c r="K165" s="77">
        <v>1</v>
      </c>
      <c r="L165" s="98">
        <v>24.67</v>
      </c>
      <c r="M165" s="77">
        <v>22</v>
      </c>
      <c r="N165" s="77">
        <v>10</v>
      </c>
      <c r="O165" s="77">
        <v>9</v>
      </c>
      <c r="P165" s="77">
        <v>4</v>
      </c>
      <c r="Q165" s="77">
        <v>16</v>
      </c>
      <c r="R165" s="77">
        <v>2</v>
      </c>
      <c r="S165" s="77">
        <v>24</v>
      </c>
      <c r="T165" s="77">
        <v>110</v>
      </c>
      <c r="V165" s="161">
        <f>+(Q165-R165)/(T165-R165)*100</f>
        <v>12.962962962962962</v>
      </c>
      <c r="W165" s="162">
        <f>IF(V165&lt;LeagueRatings!$K$10,((LeagueRatings!$K$10-V165)/LeagueRatings!$K$10)*36,(LeagueRatings!$K$10-V165)*6.48)</f>
        <v>-31.051001494116232</v>
      </c>
      <c r="X165" s="163">
        <v>4.3899999999999997</v>
      </c>
      <c r="Y165" s="163">
        <f>(P165/(T165-R165))*100</f>
        <v>3.7037037037037033</v>
      </c>
      <c r="Z165" s="162">
        <f>IF(Y165&lt;LeagueRatings!$K$8,((LeagueRatings!$K$8-Y165)/LeagueRatings!$K$8)*36,(LeagueRatings!$K$8-Y165)/LeagueRatings!$K$11)</f>
        <v>-10.847370119393348</v>
      </c>
      <c r="AA165" s="163">
        <v>1.03</v>
      </c>
      <c r="AB165" s="106">
        <f>+((LeagueRatings!$I$6-E165)*5)+9.5</f>
        <v>12.172493872332581</v>
      </c>
      <c r="AC165" s="106">
        <f t="shared" ref="AC165:AC166" si="237">IF(AB165&lt;4,4,AB165)</f>
        <v>12.172493872332581</v>
      </c>
      <c r="AD165" s="106">
        <f>IF(M165&lt;L165,((1-(M165/L165))*7)-0.07,(1-(M165/L165))*5)</f>
        <v>0.68760032428050288</v>
      </c>
      <c r="AE165" s="164">
        <f t="shared" ref="AE165:AE166" si="238">+X165+AA165+AC165+AD165</f>
        <v>18.280094196613085</v>
      </c>
      <c r="AJ165" s="106">
        <f>+AO165*LeagueRatings!$K$27</f>
        <v>15.432098765432098</v>
      </c>
      <c r="AK165" s="73">
        <f>F165*LeagueRatings!$K$27</f>
        <v>19.1358024691358</v>
      </c>
      <c r="AL165" s="73">
        <f>G165*LeagueRatings!$K$27</f>
        <v>0</v>
      </c>
      <c r="AM165" s="73">
        <f>T165*LeagueRatings!$K$27</f>
        <v>67.901234567901227</v>
      </c>
      <c r="AN165" s="31"/>
      <c r="AO165" s="15">
        <f t="shared" si="226"/>
        <v>25</v>
      </c>
    </row>
    <row r="166" spans="1:41" x14ac:dyDescent="0.2">
      <c r="A166" s="42" t="s">
        <v>520</v>
      </c>
      <c r="B166" s="77" t="s">
        <v>240</v>
      </c>
      <c r="C166" s="77">
        <v>0</v>
      </c>
      <c r="D166" s="77">
        <v>0</v>
      </c>
      <c r="E166" s="98">
        <v>0</v>
      </c>
      <c r="F166" s="77">
        <v>9</v>
      </c>
      <c r="G166" s="77">
        <v>0</v>
      </c>
      <c r="H166" s="77">
        <v>0</v>
      </c>
      <c r="I166" s="77">
        <v>0</v>
      </c>
      <c r="J166" s="77">
        <v>0</v>
      </c>
      <c r="K166" s="77">
        <v>0</v>
      </c>
      <c r="L166" s="98">
        <v>3.67</v>
      </c>
      <c r="M166" s="77">
        <v>2</v>
      </c>
      <c r="N166" s="77">
        <v>0</v>
      </c>
      <c r="O166" s="77">
        <v>0</v>
      </c>
      <c r="P166" s="77">
        <v>0</v>
      </c>
      <c r="Q166" s="77">
        <v>0</v>
      </c>
      <c r="R166" s="77">
        <v>0</v>
      </c>
      <c r="S166" s="77">
        <v>2</v>
      </c>
      <c r="T166" s="77">
        <v>12</v>
      </c>
      <c r="V166" s="161">
        <f>+(Q166-R166)/(T166-R166)*100</f>
        <v>0</v>
      </c>
      <c r="W166" s="162">
        <f>IF(V166&lt;LeagueRatings!$K$21,((LeagueRatings!$K$21-V166)/LeagueRatings!$K$21)*36,(LeagueRatings!$K$21-V166)*6.48)</f>
        <v>36</v>
      </c>
      <c r="X166" s="163">
        <v>-3.62</v>
      </c>
      <c r="Y166" s="163">
        <f>(P166/(T166-R166))*100</f>
        <v>0</v>
      </c>
      <c r="Z166" s="162">
        <f>IF(Y166&lt;LeagueRatings!$K$19,((LeagueRatings!$K$19-Y166)/LeagueRatings!$K$19)*36,(LeagueRatings!$K$19-Y166)/LeagueRatings!$K$22)</f>
        <v>36</v>
      </c>
      <c r="AA166" s="163">
        <v>-3.26</v>
      </c>
      <c r="AB166" s="106">
        <f>+((LeagueRatings!$I$17-E166)*5)+9.5</f>
        <v>27.792909331694094</v>
      </c>
      <c r="AC166" s="106">
        <f t="shared" si="237"/>
        <v>27.792909331694094</v>
      </c>
      <c r="AD166" s="106">
        <f>IF(M166&lt;L166,((1-(M166/L166))*7)-0.07,(1-(M166/L166))*5)</f>
        <v>3.1152861035422341</v>
      </c>
      <c r="AE166" s="164">
        <f t="shared" si="238"/>
        <v>24.028195435236331</v>
      </c>
      <c r="AJ166" s="106">
        <f>+AO166*LeagueRatings!$K$27</f>
        <v>2.4691358024691357</v>
      </c>
      <c r="AK166" s="73">
        <f>F166*LeagueRatings!$K$27</f>
        <v>5.5555555555555554</v>
      </c>
      <c r="AL166" s="73">
        <f>G166*LeagueRatings!$K$27</f>
        <v>0</v>
      </c>
      <c r="AM166" s="73">
        <f>T166*LeagueRatings!$K$27</f>
        <v>7.4074074074074066</v>
      </c>
      <c r="AN166" s="31"/>
      <c r="AO166" s="15">
        <f t="shared" si="226"/>
        <v>4</v>
      </c>
    </row>
    <row r="167" spans="1:41" x14ac:dyDescent="0.2">
      <c r="L167" s="167">
        <f>(L165/100)/((L165+L166)/100)</f>
        <v>0.87050105857445303</v>
      </c>
      <c r="V167" s="163"/>
      <c r="W167" s="162">
        <f>W165*L167</f>
        <v>-27.029929670425101</v>
      </c>
      <c r="X167" s="163"/>
      <c r="Y167" s="163"/>
      <c r="Z167" s="162">
        <f>Z165*L167</f>
        <v>-9.4426471716808003</v>
      </c>
      <c r="AA167" s="163"/>
      <c r="AB167" s="106"/>
      <c r="AC167" s="106"/>
      <c r="AD167" s="106"/>
      <c r="AE167" s="164">
        <f>AE165*L167</f>
        <v>15.912841348992407</v>
      </c>
      <c r="AK167" s="73">
        <f>F167*LeagueRatings!$K$27</f>
        <v>0</v>
      </c>
      <c r="AL167" s="73">
        <f>G167*LeagueRatings!$K$27</f>
        <v>0</v>
      </c>
      <c r="AM167" s="73">
        <f>T167*LeagueRatings!$K$27</f>
        <v>0</v>
      </c>
      <c r="AN167" s="31"/>
      <c r="AO167" s="15">
        <f t="shared" si="226"/>
        <v>1</v>
      </c>
    </row>
    <row r="168" spans="1:41" x14ac:dyDescent="0.2">
      <c r="L168" s="167">
        <f>(L166/100)/((L165+L166)/100)</f>
        <v>0.12949894142554691</v>
      </c>
      <c r="V168" s="163"/>
      <c r="W168" s="162">
        <f>W166*L168</f>
        <v>4.661961891319689</v>
      </c>
      <c r="X168" s="163"/>
      <c r="Y168" s="163"/>
      <c r="Z168" s="162">
        <f>Z166*L168</f>
        <v>4.661961891319689</v>
      </c>
      <c r="AA168" s="163"/>
      <c r="AB168" s="106"/>
      <c r="AC168" s="106"/>
      <c r="AD168" s="106"/>
      <c r="AE168" s="164">
        <f>AE166*L168</f>
        <v>3.1116258732292632</v>
      </c>
      <c r="AK168" s="73">
        <f>F168*LeagueRatings!$K$27</f>
        <v>0</v>
      </c>
      <c r="AL168" s="73">
        <f>G168*LeagueRatings!$K$27</f>
        <v>0</v>
      </c>
      <c r="AM168" s="73">
        <f>T168*LeagueRatings!$K$27</f>
        <v>0</v>
      </c>
      <c r="AN168" s="31"/>
      <c r="AO168" s="15">
        <f t="shared" si="226"/>
        <v>1</v>
      </c>
    </row>
    <row r="169" spans="1:41" x14ac:dyDescent="0.2">
      <c r="W169" s="162">
        <f>SUM(W167:W168)</f>
        <v>-22.367967779105413</v>
      </c>
      <c r="X169" s="163"/>
      <c r="Y169" s="163"/>
      <c r="Z169" s="162">
        <f>SUM(Z167:Z168)</f>
        <v>-4.7806852803611113</v>
      </c>
      <c r="AA169" s="163"/>
      <c r="AB169" s="106"/>
      <c r="AC169" s="106"/>
      <c r="AD169" s="106"/>
      <c r="AE169" s="163">
        <f>SUM(AE167:AE168)</f>
        <v>19.02446722222167</v>
      </c>
      <c r="AF169" s="42" t="s">
        <v>520</v>
      </c>
      <c r="AG169" s="5" t="s">
        <v>73</v>
      </c>
      <c r="AH169" s="5" t="s">
        <v>77</v>
      </c>
      <c r="AI169" s="5" t="s">
        <v>27</v>
      </c>
      <c r="AJ169" s="184">
        <f>SUM(AJ165:AJ168)</f>
        <v>17.901234567901234</v>
      </c>
      <c r="AK169" s="15">
        <f>SUM(AK165:AK168)</f>
        <v>24.691358024691354</v>
      </c>
      <c r="AL169" s="15">
        <f t="shared" ref="AL169:AM169" si="239">SUM(AL165:AL168)</f>
        <v>0</v>
      </c>
      <c r="AM169" s="15">
        <f t="shared" si="239"/>
        <v>75.308641975308632</v>
      </c>
      <c r="AN169" s="31"/>
      <c r="AO169" s="15">
        <f t="shared" si="226"/>
        <v>0</v>
      </c>
    </row>
    <row r="170" spans="1:41" x14ac:dyDescent="0.2">
      <c r="AK170" s="73">
        <f>F170*LeagueRatings!$K$27</f>
        <v>0</v>
      </c>
      <c r="AL170" s="73">
        <f>G170*LeagueRatings!$K$27</f>
        <v>0</v>
      </c>
      <c r="AM170" s="73">
        <f>T170*LeagueRatings!$K$27</f>
        <v>0</v>
      </c>
      <c r="AN170" s="31"/>
      <c r="AO170" s="15">
        <f t="shared" si="226"/>
        <v>0</v>
      </c>
    </row>
    <row r="171" spans="1:41" x14ac:dyDescent="0.2">
      <c r="A171" s="74" t="s">
        <v>723</v>
      </c>
      <c r="B171" s="77" t="s">
        <v>234</v>
      </c>
      <c r="C171" s="77">
        <v>1</v>
      </c>
      <c r="D171" s="77">
        <v>9</v>
      </c>
      <c r="E171" s="98">
        <v>4.72</v>
      </c>
      <c r="F171" s="77">
        <v>20</v>
      </c>
      <c r="G171" s="77">
        <v>20</v>
      </c>
      <c r="H171" s="77">
        <v>0</v>
      </c>
      <c r="I171" s="77">
        <v>0</v>
      </c>
      <c r="J171" s="77">
        <v>0</v>
      </c>
      <c r="K171" s="77">
        <v>0</v>
      </c>
      <c r="L171" s="98">
        <v>124</v>
      </c>
      <c r="M171" s="77">
        <v>131</v>
      </c>
      <c r="N171" s="77">
        <v>67</v>
      </c>
      <c r="O171" s="77">
        <v>65</v>
      </c>
      <c r="P171" s="77">
        <v>20</v>
      </c>
      <c r="Q171" s="77">
        <v>46</v>
      </c>
      <c r="R171" s="77">
        <v>1</v>
      </c>
      <c r="S171" s="77">
        <v>100</v>
      </c>
      <c r="T171" s="77">
        <v>538</v>
      </c>
      <c r="V171" s="161">
        <f>+(Q171-R171)/(T171-R171)*100</f>
        <v>8.3798882681564244</v>
      </c>
      <c r="W171" s="162">
        <f>IF(V171&lt;LeagueRatings!$K$10,((LeagueRatings!$K$10-V171)/LeagueRatings!$K$10)*36,(LeagueRatings!$K$10-V171)*6.48)</f>
        <v>-1.3526774717698671</v>
      </c>
      <c r="X171" s="163">
        <v>0.09</v>
      </c>
      <c r="Y171" s="163">
        <f>(P171/(T171-R171))*100</f>
        <v>3.7243947858472999</v>
      </c>
      <c r="Z171" s="162">
        <f>IF(Y171&lt;LeagueRatings!$K$8,((LeagueRatings!$K$8-Y171)/LeagueRatings!$K$8)*36,(LeagueRatings!$K$8-Y171)/LeagueRatings!$K$11)</f>
        <v>-11.012665826604724</v>
      </c>
      <c r="AA171" s="163">
        <v>1.03</v>
      </c>
      <c r="AB171" s="106">
        <f>+((LeagueRatings!$I$6-E171)*5)+9.5</f>
        <v>4.9724938723325796</v>
      </c>
      <c r="AC171" s="106">
        <f t="shared" ref="AC171:AC172" si="240">IF(AB171&lt;4,4,AB171)</f>
        <v>4.9724938723325796</v>
      </c>
      <c r="AD171" s="106">
        <f>IF(M171&lt;L171,((1-(M171/L171))*7)-0.07,(1-(M171/L171))*5)</f>
        <v>-0.28225806451612878</v>
      </c>
      <c r="AE171" s="164">
        <f t="shared" ref="AE171:AE172" si="241">+X171+AA171+AC171+AD171</f>
        <v>5.8102358078164507</v>
      </c>
      <c r="AJ171" s="106">
        <f>+AO171*LeagueRatings!$K$27</f>
        <v>76.543209876543202</v>
      </c>
      <c r="AK171" s="73">
        <f>F171*LeagueRatings!$K$27</f>
        <v>12.345679012345679</v>
      </c>
      <c r="AL171" s="73">
        <f>G171*LeagueRatings!$K$27</f>
        <v>12.345679012345679</v>
      </c>
      <c r="AM171" s="73">
        <f>T171*LeagueRatings!$K$27</f>
        <v>332.09876543209873</v>
      </c>
      <c r="AN171" s="31"/>
      <c r="AO171" s="15">
        <f t="shared" si="226"/>
        <v>124</v>
      </c>
    </row>
    <row r="172" spans="1:41" x14ac:dyDescent="0.2">
      <c r="A172" s="42" t="s">
        <v>723</v>
      </c>
      <c r="B172" s="77" t="s">
        <v>259</v>
      </c>
      <c r="C172" s="77">
        <v>6</v>
      </c>
      <c r="D172" s="77">
        <v>4</v>
      </c>
      <c r="E172" s="98">
        <v>2.17</v>
      </c>
      <c r="F172" s="77">
        <v>12</v>
      </c>
      <c r="G172" s="77">
        <v>12</v>
      </c>
      <c r="H172" s="77">
        <v>0</v>
      </c>
      <c r="I172" s="77">
        <v>0</v>
      </c>
      <c r="J172" s="77">
        <v>0</v>
      </c>
      <c r="K172" s="77">
        <v>0</v>
      </c>
      <c r="L172" s="98">
        <v>78.67</v>
      </c>
      <c r="M172" s="77">
        <v>65</v>
      </c>
      <c r="N172" s="77">
        <v>24</v>
      </c>
      <c r="O172" s="77">
        <v>19</v>
      </c>
      <c r="P172" s="77">
        <v>3</v>
      </c>
      <c r="Q172" s="77">
        <v>17</v>
      </c>
      <c r="R172" s="77">
        <v>1</v>
      </c>
      <c r="S172" s="77">
        <v>58</v>
      </c>
      <c r="T172" s="77">
        <v>314</v>
      </c>
      <c r="V172" s="161">
        <f>+(Q172-R172)/(T172-R172)*100</f>
        <v>5.1118210862619806</v>
      </c>
      <c r="W172" s="162">
        <f>IF(V172&lt;LeagueRatings!$K$21,((LeagueRatings!$K$21-V172)/LeagueRatings!$K$21)*36,(LeagueRatings!$K$21-V172)*6.48)</f>
        <v>13.328002618770984</v>
      </c>
      <c r="X172" s="163">
        <v>-1.1000000000000001</v>
      </c>
      <c r="Y172" s="163">
        <f>(P172/(T172-R172))*100</f>
        <v>0.95846645367412142</v>
      </c>
      <c r="Z172" s="162">
        <f>IF(Y172&lt;LeagueRatings!$K$19,((LeagueRatings!$K$19-Y172)/LeagueRatings!$K$19)*36,(LeagueRatings!$K$19-Y172)/LeagueRatings!$K$22)</f>
        <v>20.527949384179415</v>
      </c>
      <c r="AA172" s="163">
        <v>1.68</v>
      </c>
      <c r="AB172" s="106">
        <f>+((LeagueRatings!$I$17-E172)*5)+9.5</f>
        <v>16.942909331694096</v>
      </c>
      <c r="AC172" s="106">
        <f t="shared" si="240"/>
        <v>16.942909331694096</v>
      </c>
      <c r="AD172" s="106">
        <f>IF(M172&lt;L172,((1-(M172/L172))*7)-0.07,(1-(M172/L172))*5)</f>
        <v>1.1463467649675858</v>
      </c>
      <c r="AE172" s="164">
        <f t="shared" si="241"/>
        <v>18.66925609666168</v>
      </c>
      <c r="AJ172" s="106">
        <f>+AO172*LeagueRatings!$K$27</f>
        <v>48.76543209876543</v>
      </c>
      <c r="AK172" s="73">
        <f>F172*LeagueRatings!$K$27</f>
        <v>7.4074074074074066</v>
      </c>
      <c r="AL172" s="73">
        <f>G172*LeagueRatings!$K$27</f>
        <v>7.4074074074074066</v>
      </c>
      <c r="AM172" s="73">
        <f>T172*LeagueRatings!$K$27</f>
        <v>193.82716049382714</v>
      </c>
      <c r="AN172" s="31"/>
      <c r="AO172" s="15">
        <f t="shared" si="226"/>
        <v>79</v>
      </c>
    </row>
    <row r="173" spans="1:41" x14ac:dyDescent="0.2">
      <c r="L173" s="167">
        <f>(L171/100)/((L171+L172)/100)</f>
        <v>0.6118320422361474</v>
      </c>
      <c r="V173" s="163"/>
      <c r="W173" s="162">
        <f>W171*L173</f>
        <v>-0.82761142003978638</v>
      </c>
      <c r="X173" s="163"/>
      <c r="Y173" s="163"/>
      <c r="Z173" s="162">
        <f>Z171*L173</f>
        <v>-6.7379018231557986</v>
      </c>
      <c r="AA173" s="163"/>
      <c r="AB173" s="106"/>
      <c r="AC173" s="106"/>
      <c r="AD173" s="106"/>
      <c r="AE173" s="164">
        <f>AE171*L173</f>
        <v>3.5548884401699308</v>
      </c>
      <c r="AK173" s="73">
        <f>F173*LeagueRatings!$K$27</f>
        <v>0</v>
      </c>
      <c r="AL173" s="73">
        <f>G173*LeagueRatings!$K$27</f>
        <v>0</v>
      </c>
      <c r="AM173" s="73">
        <f>T173*LeagueRatings!$K$27</f>
        <v>0</v>
      </c>
      <c r="AN173" s="31"/>
      <c r="AO173" s="15">
        <f t="shared" si="226"/>
        <v>1</v>
      </c>
    </row>
    <row r="174" spans="1:41" x14ac:dyDescent="0.2">
      <c r="L174" s="167">
        <f>(L172/100)/((L171+L172)/100)</f>
        <v>0.3881679577638526</v>
      </c>
      <c r="V174" s="163"/>
      <c r="W174" s="162">
        <f>W172*L174</f>
        <v>5.173503557599612</v>
      </c>
      <c r="X174" s="163"/>
      <c r="Y174" s="163"/>
      <c r="Z174" s="162">
        <f>Z172*L174</f>
        <v>7.9682921895366592</v>
      </c>
      <c r="AA174" s="163"/>
      <c r="AB174" s="106"/>
      <c r="AC174" s="106"/>
      <c r="AD174" s="106"/>
      <c r="AE174" s="164">
        <f>AE172*L174</f>
        <v>7.2468070120115184</v>
      </c>
      <c r="AK174" s="73">
        <f>F174*LeagueRatings!$K$27</f>
        <v>0</v>
      </c>
      <c r="AL174" s="73">
        <f>G174*LeagueRatings!$K$27</f>
        <v>0</v>
      </c>
      <c r="AM174" s="73">
        <f>T174*LeagueRatings!$K$27</f>
        <v>0</v>
      </c>
      <c r="AN174" s="31"/>
      <c r="AO174" s="15">
        <f t="shared" si="226"/>
        <v>1</v>
      </c>
    </row>
    <row r="175" spans="1:41" x14ac:dyDescent="0.2">
      <c r="W175" s="162">
        <f>SUM(W173:W174)</f>
        <v>4.3458921375598258</v>
      </c>
      <c r="X175" s="163"/>
      <c r="Y175" s="163"/>
      <c r="Z175" s="162">
        <f>SUM(Z173:Z174)</f>
        <v>1.2303903663808606</v>
      </c>
      <c r="AA175" s="163"/>
      <c r="AB175" s="106"/>
      <c r="AC175" s="106"/>
      <c r="AD175" s="106"/>
      <c r="AE175" s="163">
        <f>SUM(AE173:AE174)</f>
        <v>10.801695452181448</v>
      </c>
      <c r="AF175" s="42" t="s">
        <v>723</v>
      </c>
      <c r="AG175" s="5" t="s">
        <v>75</v>
      </c>
      <c r="AH175" s="5" t="s">
        <v>33</v>
      </c>
      <c r="AI175" s="5" t="s">
        <v>62</v>
      </c>
      <c r="AJ175" s="184">
        <f>SUM(AJ171:AJ174)</f>
        <v>125.30864197530863</v>
      </c>
      <c r="AK175" s="15">
        <f>SUM(AK171:AK174)</f>
        <v>19.753086419753085</v>
      </c>
      <c r="AL175" s="15">
        <f t="shared" ref="AL175" si="242">SUM(AL171:AL174)</f>
        <v>19.753086419753085</v>
      </c>
      <c r="AM175" s="15">
        <f t="shared" ref="AM175" si="243">SUM(AM171:AM174)</f>
        <v>525.92592592592587</v>
      </c>
      <c r="AN175" s="31"/>
      <c r="AO175" s="15">
        <f t="shared" si="226"/>
        <v>0</v>
      </c>
    </row>
    <row r="176" spans="1:41" x14ac:dyDescent="0.2">
      <c r="AK176" s="73">
        <f>F176*LeagueRatings!$K$27</f>
        <v>0</v>
      </c>
      <c r="AL176" s="73">
        <f>G176*LeagueRatings!$K$27</f>
        <v>0</v>
      </c>
      <c r="AM176" s="73">
        <f>T176*LeagueRatings!$K$27</f>
        <v>0</v>
      </c>
      <c r="AN176" s="31"/>
      <c r="AO176" s="15">
        <f t="shared" si="226"/>
        <v>0</v>
      </c>
    </row>
    <row r="177" spans="1:41" x14ac:dyDescent="0.2">
      <c r="A177" t="s">
        <v>919</v>
      </c>
      <c r="B177" s="77" t="s">
        <v>232</v>
      </c>
      <c r="C177" s="77">
        <v>11</v>
      </c>
      <c r="D177" s="77">
        <v>8</v>
      </c>
      <c r="E177" s="98">
        <v>3.11</v>
      </c>
      <c r="F177" s="77">
        <v>23</v>
      </c>
      <c r="G177" s="77">
        <v>23</v>
      </c>
      <c r="H177" s="77">
        <v>2</v>
      </c>
      <c r="I177" s="77">
        <v>0</v>
      </c>
      <c r="J177" s="77">
        <v>0</v>
      </c>
      <c r="K177" s="77">
        <v>0</v>
      </c>
      <c r="L177" s="98">
        <v>170.67</v>
      </c>
      <c r="M177" s="77">
        <v>156</v>
      </c>
      <c r="N177" s="77">
        <v>68</v>
      </c>
      <c r="O177" s="77">
        <v>59</v>
      </c>
      <c r="P177" s="77">
        <v>20</v>
      </c>
      <c r="Q177" s="77">
        <v>23</v>
      </c>
      <c r="R177" s="77">
        <v>1</v>
      </c>
      <c r="S177" s="77">
        <v>189</v>
      </c>
      <c r="T177" s="77">
        <v>689</v>
      </c>
      <c r="V177" s="161">
        <f>+(Q177-R177)/(T177-R177)*100</f>
        <v>3.1976744186046515</v>
      </c>
      <c r="W177" s="162">
        <f>IF(V177&lt;LeagueRatings!$K$10,((LeagueRatings!$K$10-V177)/LeagueRatings!$K$10)*36,(LeagueRatings!$K$10-V177)*6.48)</f>
        <v>21.911848959915609</v>
      </c>
      <c r="X177" s="163">
        <v>-2</v>
      </c>
      <c r="Y177" s="163">
        <f>(P177/(T177-R177))*100</f>
        <v>2.9069767441860463</v>
      </c>
      <c r="Z177" s="162">
        <f>IF(Y177&lt;LeagueRatings!$K$8,((LeagueRatings!$K$8-Y177)/LeagueRatings!$K$8)*36,(LeagueRatings!$K$8-Y177)/LeagueRatings!$K$11)</f>
        <v>-4.4825243702019391</v>
      </c>
      <c r="AA177" s="163">
        <v>0.33</v>
      </c>
      <c r="AB177" s="106">
        <f>+((LeagueRatings!$I$6-E177)*5)+9.5</f>
        <v>13.022493872332578</v>
      </c>
      <c r="AC177" s="106">
        <f t="shared" ref="AC177:AC178" si="244">IF(AB177&lt;4,4,AB177)</f>
        <v>13.022493872332578</v>
      </c>
      <c r="AD177" s="106">
        <f>IF(M177&lt;L177,((1-(M177/L177))*7)-0.07,(1-(M177/L177))*5)</f>
        <v>0.5316874670416587</v>
      </c>
      <c r="AE177" s="164">
        <f t="shared" ref="AE177:AE178" si="245">+X177+AA177+AC177+AD177</f>
        <v>11.884181339374237</v>
      </c>
      <c r="AJ177" s="106">
        <f>+AO177*LeagueRatings!$K$27</f>
        <v>105.55555555555554</v>
      </c>
      <c r="AK177" s="73">
        <f>F177*LeagueRatings!$K$27</f>
        <v>14.19753086419753</v>
      </c>
      <c r="AL177" s="73">
        <f>G177*LeagueRatings!$K$27</f>
        <v>14.19753086419753</v>
      </c>
      <c r="AM177" s="73">
        <f>T177*LeagueRatings!$K$27</f>
        <v>425.3086419753086</v>
      </c>
      <c r="AN177" s="31"/>
      <c r="AO177" s="15">
        <f t="shared" si="226"/>
        <v>171</v>
      </c>
    </row>
    <row r="178" spans="1:41" x14ac:dyDescent="0.2">
      <c r="A178" s="42" t="s">
        <v>919</v>
      </c>
      <c r="B178" s="77" t="s">
        <v>237</v>
      </c>
      <c r="C178" s="77">
        <v>4</v>
      </c>
      <c r="D178" s="77">
        <v>4</v>
      </c>
      <c r="E178" s="98">
        <v>3.59</v>
      </c>
      <c r="F178" s="77">
        <v>11</v>
      </c>
      <c r="G178" s="77">
        <v>11</v>
      </c>
      <c r="H178" s="77">
        <v>1</v>
      </c>
      <c r="I178" s="77">
        <v>0</v>
      </c>
      <c r="J178" s="77">
        <v>0</v>
      </c>
      <c r="K178" s="77">
        <v>0</v>
      </c>
      <c r="L178" s="98">
        <v>77.67</v>
      </c>
      <c r="M178" s="77">
        <v>74</v>
      </c>
      <c r="N178" s="77">
        <v>32</v>
      </c>
      <c r="O178" s="77">
        <v>31</v>
      </c>
      <c r="P178" s="77">
        <v>5</v>
      </c>
      <c r="Q178" s="77">
        <v>15</v>
      </c>
      <c r="R178" s="77">
        <v>0</v>
      </c>
      <c r="S178" s="77">
        <v>82</v>
      </c>
      <c r="T178" s="77">
        <v>320</v>
      </c>
      <c r="V178" s="161">
        <f>+(Q178-R178)/(T178-R178)*100</f>
        <v>4.6875</v>
      </c>
      <c r="W178" s="162">
        <f>IF(V178&lt;LeagueRatings!$K$21,((LeagueRatings!$K$21-V178)/LeagueRatings!$K$21)*36,(LeagueRatings!$K$21-V178)*6.48)</f>
        <v>15.209955526392532</v>
      </c>
      <c r="X178" s="163">
        <v>-1.29</v>
      </c>
      <c r="Y178" s="163">
        <f>(P178/(T178-R178))*100</f>
        <v>1.5625</v>
      </c>
      <c r="Z178" s="162">
        <f>IF(Y178&lt;LeagueRatings!$K$19,((LeagueRatings!$K$19-Y178)/LeagueRatings!$K$19)*36,(LeagueRatings!$K$19-Y178)/LeagueRatings!$K$22)</f>
        <v>10.777334152334152</v>
      </c>
      <c r="AA178" s="163">
        <v>-0.81</v>
      </c>
      <c r="AB178" s="106">
        <f>+((LeagueRatings!$I$17-E178)*5)+9.5</f>
        <v>9.842909331694095</v>
      </c>
      <c r="AC178" s="106">
        <f t="shared" si="244"/>
        <v>9.842909331694095</v>
      </c>
      <c r="AD178" s="106">
        <f>IF(M178&lt;L178,((1-(M178/L178))*7)-0.07,(1-(M178/L178))*5)</f>
        <v>0.26075833655207964</v>
      </c>
      <c r="AE178" s="164">
        <f t="shared" si="245"/>
        <v>8.0036676682461749</v>
      </c>
      <c r="AJ178" s="106">
        <f>+AO178*LeagueRatings!$K$27</f>
        <v>48.148148148148145</v>
      </c>
      <c r="AK178" s="73">
        <f>F178*LeagueRatings!$K$27</f>
        <v>6.7901234567901234</v>
      </c>
      <c r="AL178" s="73">
        <f>G178*LeagueRatings!$K$27</f>
        <v>6.7901234567901234</v>
      </c>
      <c r="AM178" s="73">
        <f>T178*LeagueRatings!$K$27</f>
        <v>197.53086419753086</v>
      </c>
      <c r="AN178" s="31"/>
      <c r="AO178" s="15">
        <f t="shared" si="226"/>
        <v>78</v>
      </c>
    </row>
    <row r="179" spans="1:41" x14ac:dyDescent="0.2">
      <c r="L179" s="167">
        <f>(L177/100)/((L177+L178)/100)</f>
        <v>0.68724329548200058</v>
      </c>
      <c r="V179" s="163"/>
      <c r="W179" s="162">
        <f>W177*L179</f>
        <v>15.058771289316249</v>
      </c>
      <c r="X179" s="163"/>
      <c r="Y179" s="163"/>
      <c r="Z179" s="162">
        <f>Z177*L179</f>
        <v>-3.0805848202559596</v>
      </c>
      <c r="AA179" s="163"/>
      <c r="AB179" s="106"/>
      <c r="AC179" s="106"/>
      <c r="AD179" s="106"/>
      <c r="AE179" s="164">
        <f>AE177*L179</f>
        <v>8.1673239477772466</v>
      </c>
      <c r="AK179" s="73">
        <f>F179*LeagueRatings!$K$27</f>
        <v>0</v>
      </c>
      <c r="AL179" s="73">
        <f>G179*LeagueRatings!$K$27</f>
        <v>0</v>
      </c>
      <c r="AM179" s="73">
        <f>T179*LeagueRatings!$K$27</f>
        <v>0</v>
      </c>
      <c r="AN179" s="31"/>
      <c r="AO179" s="15">
        <f t="shared" si="226"/>
        <v>1</v>
      </c>
    </row>
    <row r="180" spans="1:41" x14ac:dyDescent="0.2">
      <c r="L180" s="167">
        <f>(L178/100)/((L177+L178)/100)</f>
        <v>0.31275670451799958</v>
      </c>
      <c r="V180" s="163"/>
      <c r="W180" s="162">
        <f>W178*L180</f>
        <v>4.7570155662998639</v>
      </c>
      <c r="X180" s="163"/>
      <c r="Y180" s="163"/>
      <c r="Z180" s="162">
        <f>Z178*L180</f>
        <v>3.3706835129733181</v>
      </c>
      <c r="AA180" s="163"/>
      <c r="AB180" s="106"/>
      <c r="AC180" s="106"/>
      <c r="AD180" s="106"/>
      <c r="AE180" s="164">
        <f>AE178*L180</f>
        <v>2.5032007239779355</v>
      </c>
      <c r="AK180" s="73">
        <f>F180*LeagueRatings!$K$27</f>
        <v>0</v>
      </c>
      <c r="AL180" s="73">
        <f>G180*LeagueRatings!$K$27</f>
        <v>0</v>
      </c>
      <c r="AM180" s="73">
        <f>T180*LeagueRatings!$K$27</f>
        <v>0</v>
      </c>
      <c r="AN180" s="31"/>
      <c r="AO180" s="15">
        <f t="shared" si="226"/>
        <v>1</v>
      </c>
    </row>
    <row r="181" spans="1:41" x14ac:dyDescent="0.2">
      <c r="W181" s="162">
        <f>SUM(W179:W180)</f>
        <v>19.815786855616114</v>
      </c>
      <c r="X181" s="163"/>
      <c r="Y181" s="163"/>
      <c r="Z181" s="162">
        <f>SUM(Z179:Z180)</f>
        <v>0.29009869271735855</v>
      </c>
      <c r="AA181" s="163"/>
      <c r="AB181" s="106"/>
      <c r="AC181" s="106"/>
      <c r="AD181" s="106"/>
      <c r="AE181" s="163">
        <f>SUM(AE179:AE180)</f>
        <v>10.670524671755182</v>
      </c>
      <c r="AF181" s="42" t="s">
        <v>919</v>
      </c>
      <c r="AG181" s="5" t="s">
        <v>75</v>
      </c>
      <c r="AH181" s="5" t="s">
        <v>87</v>
      </c>
      <c r="AI181" s="5" t="s">
        <v>48</v>
      </c>
      <c r="AJ181" s="184">
        <f>SUM(AJ177:AJ180)</f>
        <v>153.7037037037037</v>
      </c>
      <c r="AK181" s="15">
        <f>SUM(AK177:AK180)</f>
        <v>20.987654320987652</v>
      </c>
      <c r="AL181" s="15">
        <f t="shared" ref="AL181" si="246">SUM(AL177:AL180)</f>
        <v>20.987654320987652</v>
      </c>
      <c r="AM181" s="15">
        <f t="shared" ref="AM181" si="247">SUM(AM177:AM180)</f>
        <v>622.83950617283949</v>
      </c>
      <c r="AN181" s="31"/>
      <c r="AO181" s="15">
        <f t="shared" ref="AO181:AO211" si="248">ROUNDUP(L181,0)</f>
        <v>0</v>
      </c>
    </row>
    <row r="182" spans="1:41" x14ac:dyDescent="0.2">
      <c r="AK182" s="73">
        <f>F182*LeagueRatings!$K$27</f>
        <v>0</v>
      </c>
      <c r="AL182" s="73">
        <f>G182*LeagueRatings!$K$27</f>
        <v>0</v>
      </c>
      <c r="AM182" s="73">
        <f>T182*LeagueRatings!$K$27</f>
        <v>0</v>
      </c>
      <c r="AN182" s="31"/>
      <c r="AO182" s="15">
        <f t="shared" si="248"/>
        <v>0</v>
      </c>
    </row>
    <row r="183" spans="1:41" x14ac:dyDescent="0.2">
      <c r="A183" t="s">
        <v>907</v>
      </c>
      <c r="B183" s="77" t="s">
        <v>244</v>
      </c>
      <c r="C183" s="77">
        <v>0</v>
      </c>
      <c r="D183" s="77">
        <v>0</v>
      </c>
      <c r="E183" s="98">
        <v>6.97</v>
      </c>
      <c r="F183" s="77">
        <v>16</v>
      </c>
      <c r="G183" s="77">
        <v>0</v>
      </c>
      <c r="H183" s="77">
        <v>0</v>
      </c>
      <c r="I183" s="77">
        <v>0</v>
      </c>
      <c r="J183" s="77">
        <v>0</v>
      </c>
      <c r="K183" s="77">
        <v>0</v>
      </c>
      <c r="L183" s="98">
        <v>20.67</v>
      </c>
      <c r="M183" s="77">
        <v>28</v>
      </c>
      <c r="N183" s="77">
        <v>17</v>
      </c>
      <c r="O183" s="77">
        <v>16</v>
      </c>
      <c r="P183" s="77">
        <v>5</v>
      </c>
      <c r="Q183" s="77">
        <v>7</v>
      </c>
      <c r="R183" s="77">
        <v>0</v>
      </c>
      <c r="S183" s="77">
        <v>21</v>
      </c>
      <c r="T183" s="77">
        <v>96</v>
      </c>
      <c r="V183" s="161">
        <f>+(Q183-R183)/(T183-R183)*100</f>
        <v>7.291666666666667</v>
      </c>
      <c r="W183" s="162">
        <f>IF(V183&lt;LeagueRatings!$K$21,((LeagueRatings!$K$21-V183)/LeagueRatings!$K$21)*36,(LeagueRatings!$K$21-V183)*6.48)</f>
        <v>3.6599308188328261</v>
      </c>
      <c r="X183" s="163">
        <v>-0.32</v>
      </c>
      <c r="Y183" s="163">
        <f>(P183/(T183-R183))*100</f>
        <v>5.2083333333333339</v>
      </c>
      <c r="Z183" s="162">
        <f>IF(Y183&lt;LeagueRatings!$K$19,((LeagueRatings!$K$19-Y183)/LeagueRatings!$K$19)*36,(LeagueRatings!$K$19-Y183)/LeagueRatings!$K$22)</f>
        <v>-24.427902621722851</v>
      </c>
      <c r="AA183" s="163">
        <v>2.76</v>
      </c>
      <c r="AB183" s="106">
        <f>+((LeagueRatings!$I$17-E183)*5)+9.5</f>
        <v>-7.0570906683059036</v>
      </c>
      <c r="AC183" s="106">
        <f>IF(AB183&lt;4,4,AB183)</f>
        <v>4</v>
      </c>
      <c r="AD183" s="106">
        <f>IF(M183&lt;L183,((1-(M183/L183))*7)-0.07,(1-(M183/L183))*5)</f>
        <v>-1.7731011127237539</v>
      </c>
      <c r="AE183" s="164">
        <f t="shared" ref="AE183" si="249">+X183+AA183+AC183+AD183</f>
        <v>4.6668988872762451</v>
      </c>
      <c r="AJ183" s="106">
        <f>+AO183*LeagueRatings!$K$27</f>
        <v>12.962962962962962</v>
      </c>
      <c r="AK183" s="73">
        <f>F183*LeagueRatings!$K$27</f>
        <v>9.8765432098765427</v>
      </c>
      <c r="AL183" s="73">
        <f>G183*LeagueRatings!$K$27</f>
        <v>0</v>
      </c>
      <c r="AM183" s="73">
        <f>T183*LeagueRatings!$K$27</f>
        <v>59.259259259259252</v>
      </c>
      <c r="AN183" s="31"/>
      <c r="AO183" s="15">
        <f t="shared" si="248"/>
        <v>21</v>
      </c>
    </row>
    <row r="184" spans="1:41" x14ac:dyDescent="0.2">
      <c r="A184" s="42" t="s">
        <v>907</v>
      </c>
      <c r="B184" s="77" t="s">
        <v>240</v>
      </c>
      <c r="C184" s="77">
        <v>2</v>
      </c>
      <c r="D184" s="77">
        <v>0</v>
      </c>
      <c r="E184" s="98">
        <v>4.68</v>
      </c>
      <c r="F184" s="77">
        <v>18</v>
      </c>
      <c r="G184" s="77">
        <v>1</v>
      </c>
      <c r="H184" s="77">
        <v>0</v>
      </c>
      <c r="I184" s="77">
        <v>0</v>
      </c>
      <c r="J184" s="77">
        <v>0</v>
      </c>
      <c r="K184" s="77">
        <v>1</v>
      </c>
      <c r="L184" s="98">
        <v>25</v>
      </c>
      <c r="M184" s="77">
        <v>22</v>
      </c>
      <c r="N184" s="77">
        <v>13</v>
      </c>
      <c r="O184" s="77">
        <v>13</v>
      </c>
      <c r="P184" s="77">
        <v>3</v>
      </c>
      <c r="Q184" s="77">
        <v>10</v>
      </c>
      <c r="R184" s="77">
        <v>0</v>
      </c>
      <c r="S184" s="77">
        <v>23</v>
      </c>
      <c r="T184" s="77">
        <v>106</v>
      </c>
      <c r="U184" s="141"/>
      <c r="V184" s="161">
        <f>+(Q184-R184)/(T184-R184)*100</f>
        <v>9.433962264150944</v>
      </c>
      <c r="W184" s="162">
        <f>IF(V184&lt;LeagueRatings!$K$21,((LeagueRatings!$K$21-V184)/LeagueRatings!$K$21)*36,(LeagueRatings!$K$21-V184)*6.48)</f>
        <v>-8.534785389506343</v>
      </c>
      <c r="X184" s="163">
        <v>0.87</v>
      </c>
      <c r="Y184" s="163">
        <f>(P184/(T184-R184))*100</f>
        <v>2.8301886792452833</v>
      </c>
      <c r="Z184" s="162">
        <f>IF(Y184&lt;LeagueRatings!$K$19,((LeagueRatings!$K$19-Y184)/LeagueRatings!$K$19)*36,(LeagueRatings!$K$19-Y184)/LeagueRatings!$K$22)</f>
        <v>-4.9217723129107513</v>
      </c>
      <c r="AA184" s="163">
        <v>0.42</v>
      </c>
      <c r="AB184" s="106">
        <f>+((LeagueRatings!$I$17-E184)*5)+9.5</f>
        <v>4.3929093316940957</v>
      </c>
      <c r="AC184" s="106">
        <f>IF(AB184&lt;4,4,AB184)</f>
        <v>4.3929093316940957</v>
      </c>
      <c r="AD184" s="106">
        <f>IF(M184&lt;L184,((1-(M184/L184))*7)-0.07,(1-(M184/L184))*5)</f>
        <v>0.77</v>
      </c>
      <c r="AE184" s="164">
        <f t="shared" ref="AE184" si="250">+X184+AA184+AC184+AD184</f>
        <v>6.4529093316940962</v>
      </c>
      <c r="AG184" s="5"/>
      <c r="AH184" s="5"/>
      <c r="AI184" s="5"/>
      <c r="AJ184" s="106">
        <f>+AO184*LeagueRatings!$K$27</f>
        <v>15.432098765432098</v>
      </c>
      <c r="AK184" s="73">
        <f>F184*LeagueRatings!$K$27</f>
        <v>11.111111111111111</v>
      </c>
      <c r="AL184" s="73">
        <f>G184*LeagueRatings!$K$27</f>
        <v>0.61728395061728392</v>
      </c>
      <c r="AM184" s="73">
        <f>T184*LeagueRatings!$K$27</f>
        <v>65.432098765432102</v>
      </c>
      <c r="AN184" s="31"/>
      <c r="AO184" s="15">
        <f t="shared" si="248"/>
        <v>25</v>
      </c>
    </row>
    <row r="185" spans="1:41" x14ac:dyDescent="0.2">
      <c r="L185" s="167">
        <f>(L183/100)/((L183+L184)/100)</f>
        <v>0.45259470111670685</v>
      </c>
      <c r="T185" s="168"/>
      <c r="U185" s="168"/>
      <c r="V185" s="163"/>
      <c r="W185" s="162">
        <f>W183*L185</f>
        <v>1.6564652950574672</v>
      </c>
      <c r="X185" s="163"/>
      <c r="Y185" s="163"/>
      <c r="Z185" s="162">
        <f>Z183*L185</f>
        <v>-11.055939285986673</v>
      </c>
      <c r="AA185" s="163"/>
      <c r="AB185" s="106"/>
      <c r="AC185" s="106"/>
      <c r="AD185" s="106"/>
      <c r="AE185" s="164">
        <f>AE183*L185</f>
        <v>2.1122137070286842</v>
      </c>
      <c r="AG185" s="5"/>
      <c r="AH185" s="5"/>
      <c r="AI185" s="5"/>
      <c r="AJ185" s="106"/>
      <c r="AK185" s="73">
        <f>F185*LeagueRatings!$K$27</f>
        <v>0</v>
      </c>
      <c r="AL185" s="73">
        <f>G185*LeagueRatings!$K$27</f>
        <v>0</v>
      </c>
      <c r="AM185" s="73">
        <f>T185*LeagueRatings!$K$27</f>
        <v>0</v>
      </c>
      <c r="AN185" s="31"/>
      <c r="AO185" s="15">
        <f t="shared" si="248"/>
        <v>1</v>
      </c>
    </row>
    <row r="186" spans="1:41" x14ac:dyDescent="0.2">
      <c r="L186" s="167">
        <f>(L184/100)/((L183+L184)/100)</f>
        <v>0.54740529888329315</v>
      </c>
      <c r="T186" s="168"/>
      <c r="U186" s="168"/>
      <c r="V186" s="163"/>
      <c r="W186" s="162">
        <f>W184*L186</f>
        <v>-4.671986747047483</v>
      </c>
      <c r="X186" s="163"/>
      <c r="Y186" s="163"/>
      <c r="Z186" s="162">
        <f>Z184*L186</f>
        <v>-2.6942042439844269</v>
      </c>
      <c r="AA186" s="163"/>
      <c r="AB186" s="106"/>
      <c r="AC186" s="106"/>
      <c r="AD186" s="106"/>
      <c r="AE186" s="164">
        <f>AE184*L186</f>
        <v>3.5323567613827982</v>
      </c>
      <c r="AG186" s="5"/>
      <c r="AH186" s="5"/>
      <c r="AI186" s="5"/>
      <c r="AJ186" s="106"/>
      <c r="AK186" s="73">
        <f>F186*LeagueRatings!$K$27</f>
        <v>0</v>
      </c>
      <c r="AL186" s="73">
        <f>G186*LeagueRatings!$K$27</f>
        <v>0</v>
      </c>
      <c r="AM186" s="73">
        <f>T186*LeagueRatings!$K$27</f>
        <v>0</v>
      </c>
      <c r="AN186" s="31"/>
      <c r="AO186" s="15">
        <f t="shared" si="248"/>
        <v>1</v>
      </c>
    </row>
    <row r="187" spans="1:41" x14ac:dyDescent="0.2">
      <c r="T187" s="168"/>
      <c r="U187" s="168"/>
      <c r="V187" s="163"/>
      <c r="W187" s="162">
        <f>SUM(W185:W186)</f>
        <v>-3.0155214519900158</v>
      </c>
      <c r="X187" s="163"/>
      <c r="Y187" s="163"/>
      <c r="Z187" s="162">
        <f>SUM(Z185:Z186)</f>
        <v>-13.750143529971099</v>
      </c>
      <c r="AA187" s="163"/>
      <c r="AB187" s="106"/>
      <c r="AC187" s="106"/>
      <c r="AD187" s="106"/>
      <c r="AE187" s="163">
        <f>SUM(AE185:AE186)</f>
        <v>5.6445704684114819</v>
      </c>
      <c r="AF187" s="42" t="s">
        <v>907</v>
      </c>
      <c r="AG187" s="5" t="s">
        <v>25</v>
      </c>
      <c r="AH187" s="5" t="s">
        <v>76</v>
      </c>
      <c r="AI187" s="5" t="s">
        <v>46</v>
      </c>
      <c r="AJ187" s="184">
        <f>SUM(AJ183:AJ186)</f>
        <v>28.39506172839506</v>
      </c>
      <c r="AK187" s="15">
        <f>SUM(AK183:AK186)</f>
        <v>20.987654320987652</v>
      </c>
      <c r="AL187" s="15">
        <f t="shared" ref="AL187" si="251">SUM(AL183:AL186)</f>
        <v>0.61728395061728392</v>
      </c>
      <c r="AM187" s="15">
        <f t="shared" ref="AM187" si="252">SUM(AM183:AM186)</f>
        <v>124.69135802469135</v>
      </c>
      <c r="AN187" s="31"/>
      <c r="AO187" s="15">
        <f t="shared" si="248"/>
        <v>0</v>
      </c>
    </row>
    <row r="188" spans="1:41" x14ac:dyDescent="0.2">
      <c r="AK188" s="73">
        <f>F188*LeagueRatings!$K$27</f>
        <v>0</v>
      </c>
      <c r="AL188" s="73">
        <f>G188*LeagueRatings!$K$27</f>
        <v>0</v>
      </c>
      <c r="AM188" s="73">
        <f>T188*LeagueRatings!$K$27</f>
        <v>0</v>
      </c>
      <c r="AN188" s="31"/>
      <c r="AO188" s="15">
        <f t="shared" si="248"/>
        <v>0</v>
      </c>
    </row>
    <row r="189" spans="1:41" x14ac:dyDescent="0.2">
      <c r="A189" t="s">
        <v>482</v>
      </c>
      <c r="B189" s="77" t="s">
        <v>249</v>
      </c>
      <c r="C189" s="77">
        <v>0</v>
      </c>
      <c r="D189" s="77">
        <v>2</v>
      </c>
      <c r="E189" s="98">
        <v>3.51</v>
      </c>
      <c r="F189" s="77">
        <v>44</v>
      </c>
      <c r="G189" s="77">
        <v>0</v>
      </c>
      <c r="H189" s="77">
        <v>0</v>
      </c>
      <c r="I189" s="77">
        <v>0</v>
      </c>
      <c r="J189" s="77">
        <v>1</v>
      </c>
      <c r="K189" s="77">
        <v>3</v>
      </c>
      <c r="L189" s="98">
        <v>33.33</v>
      </c>
      <c r="M189" s="77">
        <v>24</v>
      </c>
      <c r="N189" s="77">
        <v>14</v>
      </c>
      <c r="O189" s="77">
        <v>13</v>
      </c>
      <c r="P189" s="77">
        <v>3</v>
      </c>
      <c r="Q189" s="77">
        <v>16</v>
      </c>
      <c r="R189" s="77">
        <v>2</v>
      </c>
      <c r="S189" s="77">
        <v>26</v>
      </c>
      <c r="T189" s="77">
        <v>142</v>
      </c>
      <c r="V189" s="161">
        <f>+(Q189-R189)/(T189-R189)*100</f>
        <v>10</v>
      </c>
      <c r="W189" s="162">
        <f>IF(V189&lt;LeagueRatings!$K$21,((LeagueRatings!$K$21-V189)/LeagueRatings!$K$21)*36,(LeagueRatings!$K$21-V189)*6.48)</f>
        <v>-12.202709917808226</v>
      </c>
      <c r="X189" s="163">
        <v>1.24</v>
      </c>
      <c r="Y189" s="163">
        <f>(P189/(T189-R189))*100</f>
        <v>2.1428571428571428</v>
      </c>
      <c r="Z189" s="162">
        <f>IF(Y189&lt;LeagueRatings!$K$19,((LeagueRatings!$K$19-Y189)/LeagueRatings!$K$19)*36,(LeagueRatings!$K$19-Y189)/LeagueRatings!$K$22)</f>
        <v>1.408915408915409</v>
      </c>
      <c r="AA189" s="163">
        <v>-7.0000000000000007E-2</v>
      </c>
      <c r="AB189" s="106">
        <f>+((LeagueRatings!$I$17-E189)*5)+9.5</f>
        <v>10.242909331694095</v>
      </c>
      <c r="AC189" s="106">
        <f>IF(AB189&lt;4,4,AB189)</f>
        <v>10.242909331694095</v>
      </c>
      <c r="AD189" s="106">
        <f>IF(M189&lt;L189,((1-(M189/L189))*7)-0.07,(1-(M189/L189))*5)</f>
        <v>1.8894959495949595</v>
      </c>
      <c r="AE189" s="164">
        <f t="shared" ref="AE189:AE190" si="253">+X189+AA189+AC189+AD189</f>
        <v>13.302405281289055</v>
      </c>
      <c r="AJ189" s="106">
        <f>+AO189*LeagueRatings!$K$27</f>
        <v>20.987654320987652</v>
      </c>
      <c r="AK189" s="73">
        <f>F189*LeagueRatings!$K$27</f>
        <v>27.160493827160494</v>
      </c>
      <c r="AL189" s="73">
        <f>G189*LeagueRatings!$K$27</f>
        <v>0</v>
      </c>
      <c r="AM189" s="73">
        <f>T189*LeagueRatings!$K$27</f>
        <v>87.654320987654316</v>
      </c>
      <c r="AN189" s="31"/>
      <c r="AO189" s="15">
        <f t="shared" si="248"/>
        <v>34</v>
      </c>
    </row>
    <row r="190" spans="1:41" x14ac:dyDescent="0.2">
      <c r="A190" s="42" t="s">
        <v>482</v>
      </c>
      <c r="B190" s="77" t="s">
        <v>248</v>
      </c>
      <c r="C190" s="77">
        <v>0</v>
      </c>
      <c r="D190" s="77">
        <v>0</v>
      </c>
      <c r="E190" s="98">
        <v>2.2200000000000002</v>
      </c>
      <c r="F190" s="77">
        <v>22</v>
      </c>
      <c r="G190" s="77">
        <v>1</v>
      </c>
      <c r="H190" s="77">
        <v>0</v>
      </c>
      <c r="I190" s="77">
        <v>0</v>
      </c>
      <c r="J190" s="77">
        <v>0</v>
      </c>
      <c r="K190" s="77">
        <v>0</v>
      </c>
      <c r="L190" s="98">
        <v>24.33</v>
      </c>
      <c r="M190" s="77">
        <v>21</v>
      </c>
      <c r="N190" s="77">
        <v>6</v>
      </c>
      <c r="O190" s="77">
        <v>6</v>
      </c>
      <c r="P190" s="77">
        <v>0</v>
      </c>
      <c r="Q190" s="77">
        <v>4</v>
      </c>
      <c r="R190" s="77">
        <v>1</v>
      </c>
      <c r="S190" s="77">
        <v>16</v>
      </c>
      <c r="T190" s="77">
        <v>96</v>
      </c>
      <c r="V190" s="161">
        <f>+(Q190-R190)/(T190-R190)*100</f>
        <v>3.1578947368421053</v>
      </c>
      <c r="W190" s="162">
        <f>IF(V190&lt;LeagueRatings!$K$21,((LeagueRatings!$K$21-V190)/LeagueRatings!$K$21)*36,(LeagueRatings!$K$21-V190)*6.48)</f>
        <v>21.994075301990758</v>
      </c>
      <c r="X190" s="163">
        <v>-2</v>
      </c>
      <c r="Y190" s="163">
        <f>(P190/(T190-R190))*100</f>
        <v>0</v>
      </c>
      <c r="Z190" s="162">
        <f>IF(Y190&lt;LeagueRatings!$K$19,((LeagueRatings!$K$19-Y190)/LeagueRatings!$K$19)*36,(LeagueRatings!$K$19-Y190)/LeagueRatings!$K$22)</f>
        <v>36</v>
      </c>
      <c r="AA190" s="163">
        <v>-3.26</v>
      </c>
      <c r="AB190" s="106">
        <f>+((LeagueRatings!$I$17-E190)*5)+9.5</f>
        <v>16.692909331694093</v>
      </c>
      <c r="AC190" s="106">
        <f>IF(AB190&lt;4,4,AB190)</f>
        <v>16.692909331694093</v>
      </c>
      <c r="AD190" s="106">
        <f>IF(M190&lt;L190,((1-(M190/L190))*7)-0.07,(1-(M190/L190))*5)</f>
        <v>0.88807644882860592</v>
      </c>
      <c r="AE190" s="164">
        <f t="shared" si="253"/>
        <v>12.320985780522699</v>
      </c>
      <c r="AJ190" s="106">
        <f>+AO190*LeagueRatings!$K$27</f>
        <v>15.432098765432098</v>
      </c>
      <c r="AK190" s="73">
        <f>F190*LeagueRatings!$K$27</f>
        <v>13.580246913580247</v>
      </c>
      <c r="AL190" s="73">
        <f>G190*LeagueRatings!$K$27</f>
        <v>0.61728395061728392</v>
      </c>
      <c r="AM190" s="73">
        <f>T190*LeagueRatings!$K$27</f>
        <v>59.259259259259252</v>
      </c>
      <c r="AN190" s="31"/>
      <c r="AO190" s="15">
        <f t="shared" si="248"/>
        <v>25</v>
      </c>
    </row>
    <row r="191" spans="1:41" x14ac:dyDescent="0.2">
      <c r="L191" s="167">
        <f>(L189/100)/((L189+L190)/100)</f>
        <v>0.5780437044745057</v>
      </c>
      <c r="V191" s="163"/>
      <c r="W191" s="162">
        <f>W189*L191</f>
        <v>-7.0536996455176579</v>
      </c>
      <c r="X191" s="163"/>
      <c r="Y191" s="163"/>
      <c r="Z191" s="162">
        <f>Z189*L191</f>
        <v>0.81441468226067604</v>
      </c>
      <c r="AA191" s="163"/>
      <c r="AB191" s="106"/>
      <c r="AC191" s="106"/>
      <c r="AD191" s="106"/>
      <c r="AE191" s="164">
        <f>AE189*L191</f>
        <v>7.6893716272175539</v>
      </c>
      <c r="AJ191" s="106"/>
      <c r="AK191" s="73">
        <f>F191*LeagueRatings!$K$27</f>
        <v>0</v>
      </c>
      <c r="AL191" s="73">
        <f>G191*LeagueRatings!$K$27</f>
        <v>0</v>
      </c>
      <c r="AM191" s="73">
        <f>T191*LeagueRatings!$K$27</f>
        <v>0</v>
      </c>
      <c r="AN191" s="31"/>
      <c r="AO191" s="15">
        <f t="shared" si="248"/>
        <v>1</v>
      </c>
    </row>
    <row r="192" spans="1:41" x14ac:dyDescent="0.2">
      <c r="L192" s="167">
        <f>(L190/100)/((L189+L190)/100)</f>
        <v>0.42195629552549424</v>
      </c>
      <c r="V192" s="163"/>
      <c r="W192" s="162">
        <f>W190*L192</f>
        <v>9.2805385379367866</v>
      </c>
      <c r="X192" s="163"/>
      <c r="Y192" s="163"/>
      <c r="Z192" s="162">
        <f>Z190*L192</f>
        <v>15.190426638917792</v>
      </c>
      <c r="AA192" s="163"/>
      <c r="AB192" s="106"/>
      <c r="AC192" s="106"/>
      <c r="AD192" s="106"/>
      <c r="AE192" s="164">
        <f>AE190*L192</f>
        <v>5.1989175171716484</v>
      </c>
      <c r="AJ192" s="106"/>
      <c r="AK192" s="73">
        <f>F192*LeagueRatings!$K$27</f>
        <v>0</v>
      </c>
      <c r="AL192" s="73">
        <f>G192*LeagueRatings!$K$27</f>
        <v>0</v>
      </c>
      <c r="AM192" s="73">
        <f>T192*LeagueRatings!$K$27</f>
        <v>0</v>
      </c>
      <c r="AN192" s="31"/>
      <c r="AO192" s="15">
        <f t="shared" si="248"/>
        <v>1</v>
      </c>
    </row>
    <row r="193" spans="1:41" x14ac:dyDescent="0.2">
      <c r="V193" s="163"/>
      <c r="W193" s="162">
        <f>SUM(W191:W192)</f>
        <v>2.2268388924191287</v>
      </c>
      <c r="X193" s="163"/>
      <c r="Y193" s="163"/>
      <c r="Z193" s="162">
        <f>SUM(Z191:Z192)</f>
        <v>16.004841321178468</v>
      </c>
      <c r="AA193" s="163"/>
      <c r="AB193" s="106"/>
      <c r="AC193" s="106"/>
      <c r="AD193" s="106"/>
      <c r="AE193" s="163">
        <f>SUM(AE191:AE192)</f>
        <v>12.888289144389201</v>
      </c>
      <c r="AF193" s="42" t="s">
        <v>482</v>
      </c>
      <c r="AG193" s="59">
        <v>13</v>
      </c>
      <c r="AH193" s="5" t="s">
        <v>61</v>
      </c>
      <c r="AI193" s="5" t="s">
        <v>53</v>
      </c>
      <c r="AJ193" s="184">
        <f>SUM(AJ189:AJ192)</f>
        <v>36.419753086419746</v>
      </c>
      <c r="AK193" s="15">
        <f>SUM(AK189:AK192)</f>
        <v>40.74074074074074</v>
      </c>
      <c r="AL193" s="15">
        <f t="shared" ref="AL193" si="254">SUM(AL189:AL192)</f>
        <v>0.61728395061728392</v>
      </c>
      <c r="AM193" s="15">
        <f t="shared" ref="AM193" si="255">SUM(AM189:AM192)</f>
        <v>146.91358024691357</v>
      </c>
      <c r="AN193" s="31"/>
      <c r="AO193" s="15">
        <f t="shared" si="248"/>
        <v>0</v>
      </c>
    </row>
    <row r="194" spans="1:41" x14ac:dyDescent="0.2">
      <c r="AK194" s="73">
        <f>F194*LeagueRatings!$K$27</f>
        <v>0</v>
      </c>
      <c r="AL194" s="73">
        <f>G194*LeagueRatings!$K$27</f>
        <v>0</v>
      </c>
      <c r="AM194" s="73">
        <f>T194*LeagueRatings!$K$27</f>
        <v>0</v>
      </c>
      <c r="AN194" s="31"/>
      <c r="AO194" s="15">
        <f t="shared" si="248"/>
        <v>0</v>
      </c>
    </row>
    <row r="195" spans="1:41" x14ac:dyDescent="0.2">
      <c r="A195" t="s">
        <v>487</v>
      </c>
      <c r="B195" s="77" t="s">
        <v>249</v>
      </c>
      <c r="C195" s="77">
        <v>2</v>
      </c>
      <c r="D195" s="77">
        <v>7</v>
      </c>
      <c r="E195" s="98">
        <v>2.83</v>
      </c>
      <c r="F195" s="77">
        <v>17</v>
      </c>
      <c r="G195" s="77">
        <v>17</v>
      </c>
      <c r="H195" s="77">
        <v>0</v>
      </c>
      <c r="I195" s="77">
        <v>0</v>
      </c>
      <c r="J195" s="77">
        <v>0</v>
      </c>
      <c r="K195" s="77">
        <v>0</v>
      </c>
      <c r="L195" s="98">
        <v>108</v>
      </c>
      <c r="M195" s="77">
        <v>99</v>
      </c>
      <c r="N195" s="77">
        <v>44</v>
      </c>
      <c r="O195" s="77">
        <v>34</v>
      </c>
      <c r="P195" s="77">
        <v>7</v>
      </c>
      <c r="Q195" s="77">
        <v>31</v>
      </c>
      <c r="R195" s="77">
        <v>3</v>
      </c>
      <c r="S195" s="77">
        <v>103</v>
      </c>
      <c r="T195" s="77">
        <v>449</v>
      </c>
      <c r="V195" s="161">
        <f>+(Q195-R195)/(T195-R195)*100</f>
        <v>6.2780269058295968</v>
      </c>
      <c r="W195" s="162">
        <f>IF(V195&lt;LeagueRatings!$K$21,((LeagueRatings!$K$21-V195)/LeagueRatings!$K$21)*36,(LeagueRatings!$K$21-V195)*6.48)</f>
        <v>8.1556355032103252</v>
      </c>
      <c r="X195" s="163">
        <v>-0.65</v>
      </c>
      <c r="Y195" s="163">
        <f>(P195/(T195-R195))*100</f>
        <v>1.5695067264573992</v>
      </c>
      <c r="Z195" s="162">
        <f>IF(Y195&lt;LeagueRatings!$K$19,((LeagueRatings!$K$19-Y195)/LeagueRatings!$K$19)*36,(LeagueRatings!$K$19-Y195)/LeagueRatings!$K$22)</f>
        <v>10.664228027456724</v>
      </c>
      <c r="AA195" s="163">
        <v>-0.81</v>
      </c>
      <c r="AB195" s="106">
        <f>+((LeagueRatings!$I$17-E195)*5)+9.5</f>
        <v>13.642909331694094</v>
      </c>
      <c r="AC195" s="106">
        <f>IF(AB195&lt;4,4,AB195)</f>
        <v>13.642909331694094</v>
      </c>
      <c r="AD195" s="106">
        <f>IF(M195&lt;L195,((1-(M195/L195))*7)-0.07,(1-(M195/L195))*5)</f>
        <v>0.51333333333333364</v>
      </c>
      <c r="AE195" s="164">
        <f t="shared" ref="AE195" si="256">+X195+AA195+AC195+AD195</f>
        <v>12.696242665027428</v>
      </c>
      <c r="AJ195" s="106">
        <f>+AO195*LeagueRatings!$K$27</f>
        <v>66.666666666666657</v>
      </c>
      <c r="AK195" s="73">
        <f>F195*LeagueRatings!$K$27</f>
        <v>10.493827160493826</v>
      </c>
      <c r="AL195" s="73">
        <f>G195*LeagueRatings!$K$27</f>
        <v>10.493827160493826</v>
      </c>
      <c r="AM195" s="73">
        <f>T195*LeagueRatings!$K$27</f>
        <v>277.16049382716045</v>
      </c>
      <c r="AN195" s="31"/>
      <c r="AO195" s="15">
        <f t="shared" si="248"/>
        <v>108</v>
      </c>
    </row>
    <row r="196" spans="1:41" x14ac:dyDescent="0.2">
      <c r="A196" s="42" t="s">
        <v>487</v>
      </c>
      <c r="B196" s="77" t="s">
        <v>241</v>
      </c>
      <c r="C196" s="77">
        <v>5</v>
      </c>
      <c r="D196" s="77">
        <v>6</v>
      </c>
      <c r="E196" s="98">
        <v>3.14</v>
      </c>
      <c r="F196" s="77">
        <v>16</v>
      </c>
      <c r="G196" s="77">
        <v>16</v>
      </c>
      <c r="H196" s="77">
        <v>2</v>
      </c>
      <c r="I196" s="77">
        <v>0</v>
      </c>
      <c r="J196" s="77">
        <v>0</v>
      </c>
      <c r="K196" s="77">
        <v>0</v>
      </c>
      <c r="L196" s="98">
        <v>111.67</v>
      </c>
      <c r="M196" s="77">
        <v>92</v>
      </c>
      <c r="N196" s="77">
        <v>42</v>
      </c>
      <c r="O196" s="77">
        <v>39</v>
      </c>
      <c r="P196" s="77">
        <v>13</v>
      </c>
      <c r="Q196" s="77">
        <v>12</v>
      </c>
      <c r="R196" s="77">
        <v>0</v>
      </c>
      <c r="S196" s="77">
        <v>99</v>
      </c>
      <c r="T196" s="77">
        <v>430</v>
      </c>
      <c r="U196" s="141"/>
      <c r="V196" s="161">
        <f>+(Q196-R196)/(T196-R196)*100</f>
        <v>2.7906976744186047</v>
      </c>
      <c r="W196" s="162">
        <f>IF(V196&lt;LeagueRatings!$K$21,((LeagueRatings!$K$21-V196)/LeagueRatings!$K$21)*36,(LeagueRatings!$K$21-V196)*6.48)</f>
        <v>23.622671197108112</v>
      </c>
      <c r="X196" s="163">
        <v>-2.2200000000000002</v>
      </c>
      <c r="Y196" s="163">
        <f>(P196/(T196-R196))*100</f>
        <v>3.0232558139534884</v>
      </c>
      <c r="Z196" s="162">
        <f>IF(Y196&lt;LeagueRatings!$K$19,((LeagueRatings!$K$19-Y196)/LeagueRatings!$K$19)*36,(LeagueRatings!$K$19-Y196)/LeagueRatings!$K$22)</f>
        <v>-6.5053566762477146</v>
      </c>
      <c r="AA196" s="163">
        <v>0.61</v>
      </c>
      <c r="AB196" s="106">
        <f>+((LeagueRatings!$I$17-E196)*5)+9.5</f>
        <v>12.092909331694093</v>
      </c>
      <c r="AC196" s="106">
        <f>IF(AB196&lt;4,4,AB196)</f>
        <v>12.092909331694093</v>
      </c>
      <c r="AD196" s="106">
        <f>IF(M196&lt;L196,((1-(M196/L196))*7)-0.07,(1-(M196/L196))*5)</f>
        <v>1.163007969911346</v>
      </c>
      <c r="AE196" s="164">
        <f t="shared" ref="AE196" si="257">+X196+AA196+AC196+AD196</f>
        <v>11.645917301605438</v>
      </c>
      <c r="AG196" s="5"/>
      <c r="AH196" s="5"/>
      <c r="AI196" s="5"/>
      <c r="AJ196" s="106">
        <f>+AO196*LeagueRatings!$K$27</f>
        <v>69.135802469135797</v>
      </c>
      <c r="AK196" s="73">
        <f>F196*LeagueRatings!$K$27</f>
        <v>9.8765432098765427</v>
      </c>
      <c r="AL196" s="73">
        <f>G196*LeagueRatings!$K$27</f>
        <v>9.8765432098765427</v>
      </c>
      <c r="AM196" s="73">
        <f>T196*LeagueRatings!$K$27</f>
        <v>265.4320987654321</v>
      </c>
      <c r="AN196" s="31"/>
      <c r="AO196" s="15">
        <f t="shared" si="248"/>
        <v>112</v>
      </c>
    </row>
    <row r="197" spans="1:41" x14ac:dyDescent="0.2">
      <c r="L197" s="167">
        <f>(L195/100)/((L195+L196)/100)</f>
        <v>0.49164656075021618</v>
      </c>
      <c r="T197" s="168"/>
      <c r="U197" s="168"/>
      <c r="V197" s="163"/>
      <c r="W197" s="162">
        <f>W195*L197</f>
        <v>4.009690145885715</v>
      </c>
      <c r="X197" s="163"/>
      <c r="Y197" s="163"/>
      <c r="Z197" s="162">
        <f>Z195*L197</f>
        <v>5.2430310327551606</v>
      </c>
      <c r="AA197" s="163"/>
      <c r="AB197" s="106"/>
      <c r="AC197" s="106"/>
      <c r="AD197" s="106"/>
      <c r="AE197" s="164">
        <f>AE195*L197</f>
        <v>6.2420640407108943</v>
      </c>
      <c r="AG197" s="5"/>
      <c r="AH197" s="5"/>
      <c r="AI197" s="5"/>
      <c r="AJ197" s="106"/>
      <c r="AK197" s="73">
        <f>F197*LeagueRatings!$K$27</f>
        <v>0</v>
      </c>
      <c r="AL197" s="73">
        <f>G197*LeagueRatings!$K$27</f>
        <v>0</v>
      </c>
      <c r="AM197" s="73">
        <f>T197*LeagueRatings!$K$27</f>
        <v>0</v>
      </c>
      <c r="AN197" s="31"/>
      <c r="AO197" s="15">
        <f t="shared" si="248"/>
        <v>1</v>
      </c>
    </row>
    <row r="198" spans="1:41" x14ac:dyDescent="0.2">
      <c r="L198" s="167">
        <f>(L196/100)/((L195+L196)/100)</f>
        <v>0.50835343924978371</v>
      </c>
      <c r="T198" s="168"/>
      <c r="U198" s="168"/>
      <c r="V198" s="163"/>
      <c r="W198" s="162">
        <f>W196*L198</f>
        <v>12.008666147316713</v>
      </c>
      <c r="X198" s="163"/>
      <c r="Y198" s="163"/>
      <c r="Z198" s="162">
        <f>Z196*L198</f>
        <v>-3.3070204399170673</v>
      </c>
      <c r="AA198" s="163"/>
      <c r="AB198" s="106"/>
      <c r="AC198" s="106"/>
      <c r="AD198" s="106"/>
      <c r="AE198" s="164">
        <f>AE196*L198</f>
        <v>5.9202421134896852</v>
      </c>
      <c r="AG198" s="5"/>
      <c r="AH198" s="5"/>
      <c r="AI198" s="5"/>
      <c r="AJ198" s="106"/>
      <c r="AK198" s="73">
        <f>F198*LeagueRatings!$K$27</f>
        <v>0</v>
      </c>
      <c r="AL198" s="73">
        <f>G198*LeagueRatings!$K$27</f>
        <v>0</v>
      </c>
      <c r="AM198" s="73">
        <f>T198*LeagueRatings!$K$27</f>
        <v>0</v>
      </c>
      <c r="AN198" s="31"/>
      <c r="AO198" s="15">
        <f t="shared" si="248"/>
        <v>1</v>
      </c>
    </row>
    <row r="199" spans="1:41" x14ac:dyDescent="0.2">
      <c r="T199" s="168"/>
      <c r="U199" s="168"/>
      <c r="V199" s="163"/>
      <c r="W199" s="162">
        <f>SUM(W197:W198)</f>
        <v>16.01835629320243</v>
      </c>
      <c r="X199" s="163"/>
      <c r="Y199" s="163"/>
      <c r="Z199" s="162">
        <f>SUM(Z197:Z198)</f>
        <v>1.9360105928380933</v>
      </c>
      <c r="AA199" s="163"/>
      <c r="AB199" s="106"/>
      <c r="AC199" s="106"/>
      <c r="AD199" s="106"/>
      <c r="AE199" s="163">
        <f>SUM(AE197:AE198)</f>
        <v>12.162306154200579</v>
      </c>
      <c r="AF199" s="42" t="s">
        <v>487</v>
      </c>
      <c r="AG199" s="5" t="s">
        <v>64</v>
      </c>
      <c r="AH199" s="5" t="s">
        <v>53</v>
      </c>
      <c r="AI199" s="5" t="s">
        <v>61</v>
      </c>
      <c r="AJ199" s="184">
        <f>SUM(AJ195:AJ198)</f>
        <v>135.80246913580245</v>
      </c>
      <c r="AK199" s="15">
        <f>SUM(AK195:AK198)</f>
        <v>20.370370370370367</v>
      </c>
      <c r="AL199" s="15">
        <f t="shared" ref="AL199:AM199" si="258">SUM(AL195:AL198)</f>
        <v>20.370370370370367</v>
      </c>
      <c r="AM199" s="15">
        <f t="shared" si="258"/>
        <v>542.59259259259261</v>
      </c>
      <c r="AN199" s="31"/>
      <c r="AO199" s="15">
        <f t="shared" si="248"/>
        <v>0</v>
      </c>
    </row>
    <row r="200" spans="1:41" x14ac:dyDescent="0.2">
      <c r="AK200" s="73">
        <f>F200*LeagueRatings!$K$27</f>
        <v>0</v>
      </c>
      <c r="AL200" s="73">
        <f>G200*LeagueRatings!$K$27</f>
        <v>0</v>
      </c>
      <c r="AM200" s="73">
        <f>T200*LeagueRatings!$K$27</f>
        <v>0</v>
      </c>
      <c r="AN200" s="31"/>
      <c r="AO200" s="15">
        <f t="shared" si="248"/>
        <v>0</v>
      </c>
    </row>
    <row r="201" spans="1:41" x14ac:dyDescent="0.2">
      <c r="A201" t="s">
        <v>768</v>
      </c>
      <c r="B201" s="77" t="s">
        <v>237</v>
      </c>
      <c r="C201" s="77">
        <v>6</v>
      </c>
      <c r="D201" s="77">
        <v>9</v>
      </c>
      <c r="E201" s="98">
        <v>3.93</v>
      </c>
      <c r="F201" s="77">
        <v>21</v>
      </c>
      <c r="G201" s="77">
        <v>18</v>
      </c>
      <c r="H201" s="77">
        <v>0</v>
      </c>
      <c r="I201" s="77">
        <v>0</v>
      </c>
      <c r="J201" s="77">
        <v>0</v>
      </c>
      <c r="K201" s="77">
        <v>0</v>
      </c>
      <c r="L201" s="98">
        <v>105.33</v>
      </c>
      <c r="M201" s="77">
        <v>111</v>
      </c>
      <c r="N201" s="77">
        <v>48</v>
      </c>
      <c r="O201" s="77">
        <v>46</v>
      </c>
      <c r="P201" s="77">
        <v>14</v>
      </c>
      <c r="Q201" s="77">
        <v>31</v>
      </c>
      <c r="R201" s="77">
        <v>1</v>
      </c>
      <c r="S201" s="77">
        <v>89</v>
      </c>
      <c r="T201" s="77">
        <v>445</v>
      </c>
      <c r="V201" s="161">
        <f>+(Q201-R201)/(T201-R201)*100</f>
        <v>6.756756756756757</v>
      </c>
      <c r="W201" s="162">
        <f>IF(V201&lt;LeagueRatings!$K$10,((LeagueRatings!$K$10-V201)/LeagueRatings!$K$10)*36,(LeagueRatings!$K$10-V201)*6.48)</f>
        <v>6.2314253207062063</v>
      </c>
      <c r="X201" s="163">
        <v>-0.48</v>
      </c>
      <c r="Y201" s="163">
        <f>(P201/(T201-R201))*100</f>
        <v>3.1531531531531529</v>
      </c>
      <c r="Z201" s="162">
        <f>IF(Y201&lt;LeagueRatings!$K$8,((LeagueRatings!$K$8-Y201)/LeagueRatings!$K$8)*36,(LeagueRatings!$K$8-Y201)/LeagueRatings!$K$11)</f>
        <v>-6.4491640721069547</v>
      </c>
      <c r="AA201" s="163">
        <v>0.51</v>
      </c>
      <c r="AB201" s="106">
        <f>+((LeagueRatings!$I$6-E201)*5)+9.5</f>
        <v>8.9224938723325771</v>
      </c>
      <c r="AC201" s="106">
        <f t="shared" ref="AC201:AC202" si="259">IF(AB201&lt;4,4,AB201)</f>
        <v>8.9224938723325771</v>
      </c>
      <c r="AD201" s="106">
        <f>IF(M201&lt;L201,((1-(M201/L201))*7)-0.07,(1-(M201/L201))*5)</f>
        <v>-0.26915408715465716</v>
      </c>
      <c r="AE201" s="164">
        <f t="shared" ref="AE201:AE202" si="260">+X201+AA201+AC201+AD201</f>
        <v>8.6833397851779193</v>
      </c>
      <c r="AJ201" s="106">
        <f>+AO201*LeagueRatings!$K$27</f>
        <v>65.432098765432102</v>
      </c>
      <c r="AK201" s="73">
        <f>F201*LeagueRatings!$K$27</f>
        <v>12.962962962962962</v>
      </c>
      <c r="AL201" s="73">
        <f>G201*LeagueRatings!$K$27</f>
        <v>11.111111111111111</v>
      </c>
      <c r="AM201" s="73">
        <f>T201*LeagueRatings!$K$27</f>
        <v>274.69135802469134</v>
      </c>
      <c r="AN201" s="31"/>
      <c r="AO201" s="15">
        <f t="shared" si="248"/>
        <v>106</v>
      </c>
    </row>
    <row r="202" spans="1:41" x14ac:dyDescent="0.2">
      <c r="A202" s="42" t="s">
        <v>768</v>
      </c>
      <c r="B202" s="77" t="s">
        <v>232</v>
      </c>
      <c r="C202" s="77">
        <v>3</v>
      </c>
      <c r="D202" s="77">
        <v>1</v>
      </c>
      <c r="E202" s="98">
        <v>1.7</v>
      </c>
      <c r="F202" s="77">
        <v>7</v>
      </c>
      <c r="G202" s="77">
        <v>7</v>
      </c>
      <c r="H202" s="77">
        <v>1</v>
      </c>
      <c r="I202" s="77">
        <v>1</v>
      </c>
      <c r="J202" s="77">
        <v>0</v>
      </c>
      <c r="K202" s="77">
        <v>0</v>
      </c>
      <c r="L202" s="98">
        <v>47.67</v>
      </c>
      <c r="M202" s="77">
        <v>25</v>
      </c>
      <c r="N202" s="77">
        <v>9</v>
      </c>
      <c r="O202" s="77">
        <v>9</v>
      </c>
      <c r="P202" s="77">
        <v>4</v>
      </c>
      <c r="Q202" s="77">
        <v>11</v>
      </c>
      <c r="R202" s="77">
        <v>1</v>
      </c>
      <c r="S202" s="77">
        <v>44</v>
      </c>
      <c r="T202" s="77">
        <v>173</v>
      </c>
      <c r="U202" s="157"/>
      <c r="V202" s="161">
        <f>+(Q202-R202)/(T202-R202)*100</f>
        <v>5.8139534883720927</v>
      </c>
      <c r="W202" s="162">
        <f>IF(V202&lt;LeagueRatings!$K$10,((LeagueRatings!$K$10-V202)/LeagueRatings!$K$10)*36,(LeagueRatings!$K$10-V202)*6.48)</f>
        <v>10.385179927119296</v>
      </c>
      <c r="X202" s="163">
        <v>-0.83</v>
      </c>
      <c r="Y202" s="163">
        <f>(P202/(T202-R202))*100</f>
        <v>2.3255813953488373</v>
      </c>
      <c r="Z202" s="162">
        <f>IF(Y202&lt;LeagueRatings!$K$8,((LeagueRatings!$K$8-Y202)/LeagueRatings!$K$8)*36,(LeagueRatings!$K$8-Y202)/LeagueRatings!$K$11)</f>
        <v>0.31137491485841917</v>
      </c>
      <c r="AA202" s="163">
        <v>0</v>
      </c>
      <c r="AB202" s="106">
        <f>+((LeagueRatings!$I$6-E202)*5)+9.5</f>
        <v>20.072493872332579</v>
      </c>
      <c r="AC202" s="106">
        <f t="shared" si="259"/>
        <v>20.072493872332579</v>
      </c>
      <c r="AD202" s="106">
        <f>IF(M202&lt;L202,((1-(M202/L202))*7)-0.07,(1-(M202/L202))*5)</f>
        <v>3.2589280469897215</v>
      </c>
      <c r="AE202" s="164">
        <f t="shared" si="260"/>
        <v>22.501421919322304</v>
      </c>
      <c r="AG202" s="8"/>
      <c r="AH202" s="8"/>
      <c r="AI202" s="8"/>
      <c r="AJ202" s="106">
        <f>+AO202*LeagueRatings!$K$27</f>
        <v>29.629629629629626</v>
      </c>
      <c r="AK202" s="73">
        <f>F202*LeagueRatings!$K$27</f>
        <v>4.3209876543209873</v>
      </c>
      <c r="AL202" s="73">
        <f>G202*LeagueRatings!$K$27</f>
        <v>4.3209876543209873</v>
      </c>
      <c r="AM202" s="73">
        <f>T202*LeagueRatings!$K$27</f>
        <v>106.79012345679011</v>
      </c>
      <c r="AN202" s="31"/>
      <c r="AO202" s="15">
        <f t="shared" si="248"/>
        <v>48</v>
      </c>
    </row>
    <row r="203" spans="1:41" x14ac:dyDescent="0.2">
      <c r="L203" s="167">
        <f>(L201/100)/((L201+L202)/100)</f>
        <v>0.68843137254901954</v>
      </c>
      <c r="T203" s="168"/>
      <c r="U203" s="168"/>
      <c r="V203" s="163"/>
      <c r="W203" s="162">
        <f>W201*L203</f>
        <v>4.2899086864704881</v>
      </c>
      <c r="X203" s="163"/>
      <c r="Y203" s="163"/>
      <c r="Z203" s="162">
        <f>Z201*L203</f>
        <v>-4.4398068739544145</v>
      </c>
      <c r="AA203" s="163"/>
      <c r="AB203" s="106"/>
      <c r="AC203" s="106"/>
      <c r="AD203" s="106"/>
      <c r="AE203" s="164">
        <f>AE201*L203</f>
        <v>5.9778835266195438</v>
      </c>
      <c r="AG203" s="5"/>
      <c r="AH203" s="5"/>
      <c r="AI203" s="5"/>
      <c r="AJ203" s="106"/>
      <c r="AK203" s="73">
        <f>F203*LeagueRatings!$K$27</f>
        <v>0</v>
      </c>
      <c r="AL203" s="73">
        <f>G203*LeagueRatings!$K$27</f>
        <v>0</v>
      </c>
      <c r="AM203" s="73">
        <f>T203*LeagueRatings!$K$27</f>
        <v>0</v>
      </c>
      <c r="AN203" s="31"/>
      <c r="AO203" s="15">
        <f t="shared" si="248"/>
        <v>1</v>
      </c>
    </row>
    <row r="204" spans="1:41" x14ac:dyDescent="0.2">
      <c r="L204" s="167">
        <f>(L202/100)/((L201+L202)/100)</f>
        <v>0.31156862745098041</v>
      </c>
      <c r="T204" s="168"/>
      <c r="U204" s="168"/>
      <c r="V204" s="163"/>
      <c r="W204" s="162">
        <f>W202*L204</f>
        <v>3.2356962557240316</v>
      </c>
      <c r="X204" s="163"/>
      <c r="Y204" s="163"/>
      <c r="Z204" s="162">
        <f>Z202*L204</f>
        <v>9.7014654845103548E-2</v>
      </c>
      <c r="AA204" s="163"/>
      <c r="AB204" s="106"/>
      <c r="AC204" s="106"/>
      <c r="AD204" s="106"/>
      <c r="AE204" s="164">
        <f>AE202*L204</f>
        <v>7.0107371430986554</v>
      </c>
      <c r="AG204" s="5"/>
      <c r="AH204" s="5"/>
      <c r="AI204" s="5"/>
      <c r="AJ204" s="106"/>
      <c r="AK204" s="73">
        <f>F204*LeagueRatings!$K$27</f>
        <v>0</v>
      </c>
      <c r="AL204" s="73">
        <f>G204*LeagueRatings!$K$27</f>
        <v>0</v>
      </c>
      <c r="AM204" s="73">
        <f>T204*LeagueRatings!$K$27</f>
        <v>0</v>
      </c>
      <c r="AN204" s="31"/>
      <c r="AO204" s="15">
        <f t="shared" si="248"/>
        <v>1</v>
      </c>
    </row>
    <row r="205" spans="1:41" x14ac:dyDescent="0.2">
      <c r="T205" s="168"/>
      <c r="U205" s="168"/>
      <c r="V205" s="163"/>
      <c r="W205" s="162">
        <f>SUM(W203:W204)</f>
        <v>7.5256049421945193</v>
      </c>
      <c r="X205" s="163"/>
      <c r="Y205" s="163"/>
      <c r="Z205" s="162">
        <f>SUM(Z203:Z204)</f>
        <v>-4.3427922191093113</v>
      </c>
      <c r="AA205" s="163"/>
      <c r="AB205" s="106"/>
      <c r="AC205" s="106"/>
      <c r="AD205" s="106"/>
      <c r="AE205" s="163">
        <f>SUM(AE203:AE204)</f>
        <v>12.988620669718198</v>
      </c>
      <c r="AF205" s="42" t="s">
        <v>768</v>
      </c>
      <c r="AG205" s="5" t="s">
        <v>17</v>
      </c>
      <c r="AH205" s="5" t="s">
        <v>21</v>
      </c>
      <c r="AI205" s="5" t="s">
        <v>81</v>
      </c>
      <c r="AJ205" s="184">
        <f>SUM(AJ201:AJ204)</f>
        <v>95.061728395061721</v>
      </c>
      <c r="AK205" s="15">
        <f>SUM(AK201:AK204)</f>
        <v>17.283950617283949</v>
      </c>
      <c r="AL205" s="15">
        <f t="shared" ref="AL205:AM205" si="261">SUM(AL201:AL204)</f>
        <v>15.432098765432098</v>
      </c>
      <c r="AM205" s="15">
        <f t="shared" si="261"/>
        <v>381.48148148148147</v>
      </c>
      <c r="AN205" s="31"/>
      <c r="AO205" s="15">
        <f t="shared" si="248"/>
        <v>0</v>
      </c>
    </row>
    <row r="206" spans="1:41" x14ac:dyDescent="0.2">
      <c r="AK206" s="73">
        <f>F206*LeagueRatings!$K$27</f>
        <v>0</v>
      </c>
      <c r="AL206" s="73">
        <f>G206*LeagueRatings!$K$27</f>
        <v>0</v>
      </c>
      <c r="AM206" s="73">
        <f>T206*LeagueRatings!$K$27</f>
        <v>0</v>
      </c>
      <c r="AN206" s="31"/>
      <c r="AO206" s="15">
        <f t="shared" si="248"/>
        <v>0</v>
      </c>
    </row>
    <row r="207" spans="1:41" x14ac:dyDescent="0.2">
      <c r="A207" t="s">
        <v>938</v>
      </c>
      <c r="B207" s="77" t="s">
        <v>243</v>
      </c>
      <c r="C207" s="77">
        <v>1</v>
      </c>
      <c r="D207" s="77">
        <v>3</v>
      </c>
      <c r="E207" s="98">
        <v>2.7</v>
      </c>
      <c r="F207" s="77">
        <v>35</v>
      </c>
      <c r="G207" s="77">
        <v>0</v>
      </c>
      <c r="H207" s="77">
        <v>0</v>
      </c>
      <c r="I207" s="77">
        <v>0</v>
      </c>
      <c r="J207" s="77">
        <v>17</v>
      </c>
      <c r="K207" s="77">
        <v>19</v>
      </c>
      <c r="L207" s="98">
        <v>33.33</v>
      </c>
      <c r="M207" s="77">
        <v>25</v>
      </c>
      <c r="N207" s="77">
        <v>12</v>
      </c>
      <c r="O207" s="77">
        <v>10</v>
      </c>
      <c r="P207" s="77">
        <v>0</v>
      </c>
      <c r="Q207" s="77">
        <v>4</v>
      </c>
      <c r="R207" s="77">
        <v>1</v>
      </c>
      <c r="S207" s="77">
        <v>42</v>
      </c>
      <c r="T207" s="77">
        <v>133</v>
      </c>
      <c r="V207" s="161">
        <f>+(Q207-R207)/(T207-R207)*100</f>
        <v>2.2727272727272729</v>
      </c>
      <c r="W207" s="162">
        <f>IF(V207&lt;LeagueRatings!$K$10,((LeagueRatings!$K$10-V207)/LeagueRatings!$K$10)*36,(LeagueRatings!$K$10-V207)*6.48)</f>
        <v>25.986933971510268</v>
      </c>
      <c r="X207" s="163">
        <v>-2.44</v>
      </c>
      <c r="Y207" s="163">
        <f>(P207/(T207-R207))*100</f>
        <v>0</v>
      </c>
      <c r="Z207" s="162">
        <f>IF(Y207&lt;LeagueRatings!$K$8,((LeagueRatings!$K$8-Y207)/LeagueRatings!$K$8)*36,(LeagueRatings!$K$8-Y207)/LeagueRatings!$K$11)</f>
        <v>36</v>
      </c>
      <c r="AA207" s="163">
        <v>-3.26</v>
      </c>
      <c r="AB207" s="106">
        <f>+((LeagueRatings!$I$6-E207)*5)+9.5</f>
        <v>15.072493872332577</v>
      </c>
      <c r="AC207" s="106">
        <f t="shared" ref="AC207" si="262">IF(AB207&lt;4,4,AB207)</f>
        <v>15.072493872332577</v>
      </c>
      <c r="AD207" s="106">
        <f>IF(M207&lt;L207,((1-(M207/L207))*7)-0.07,(1-(M207/L207))*5)</f>
        <v>1.6794749474947495</v>
      </c>
      <c r="AE207" s="164">
        <f t="shared" ref="AE207" si="263">+X207+AA207+AC207+AD207</f>
        <v>11.051968819827328</v>
      </c>
      <c r="AJ207" s="106">
        <f>+AO207*LeagueRatings!$K$27</f>
        <v>20.987654320987652</v>
      </c>
      <c r="AK207" s="73">
        <f>F207*LeagueRatings!$K$27</f>
        <v>21.604938271604937</v>
      </c>
      <c r="AL207" s="73">
        <f>G207*LeagueRatings!$K$27</f>
        <v>0</v>
      </c>
      <c r="AM207" s="73">
        <f>T207*LeagueRatings!$K$27</f>
        <v>82.098765432098759</v>
      </c>
      <c r="AN207" s="31"/>
      <c r="AO207" s="15">
        <f t="shared" si="248"/>
        <v>34</v>
      </c>
    </row>
    <row r="208" spans="1:41" x14ac:dyDescent="0.2">
      <c r="A208" s="42" t="s">
        <v>938</v>
      </c>
      <c r="B208" s="77" t="s">
        <v>237</v>
      </c>
      <c r="C208" s="77">
        <v>1</v>
      </c>
      <c r="D208" s="77">
        <v>1</v>
      </c>
      <c r="E208" s="98">
        <v>4.91</v>
      </c>
      <c r="F208" s="77">
        <v>13</v>
      </c>
      <c r="G208" s="77">
        <v>0</v>
      </c>
      <c r="H208" s="77">
        <v>0</v>
      </c>
      <c r="I208" s="77">
        <v>0</v>
      </c>
      <c r="J208" s="77">
        <v>1</v>
      </c>
      <c r="K208" s="77">
        <v>1</v>
      </c>
      <c r="L208" s="98">
        <v>11</v>
      </c>
      <c r="M208" s="77">
        <v>13</v>
      </c>
      <c r="N208" s="77">
        <v>7</v>
      </c>
      <c r="O208" s="77">
        <v>6</v>
      </c>
      <c r="P208" s="77">
        <v>2</v>
      </c>
      <c r="Q208" s="77">
        <v>2</v>
      </c>
      <c r="R208" s="77">
        <v>1</v>
      </c>
      <c r="S208" s="77">
        <v>6</v>
      </c>
      <c r="T208" s="77">
        <v>49</v>
      </c>
      <c r="U208" s="157"/>
      <c r="V208" s="161">
        <f>+(Q208-R208)/(T208-R208)*100</f>
        <v>2.083333333333333</v>
      </c>
      <c r="W208" s="162">
        <f>IF(V208&lt;LeagueRatings!$K$10,((LeagueRatings!$K$10-V208)/LeagueRatings!$K$10)*36,(LeagueRatings!$K$10-V208)*6.48)</f>
        <v>26.821356140551082</v>
      </c>
      <c r="X208" s="163">
        <v>-2.5499999999999998</v>
      </c>
      <c r="Y208" s="163">
        <f>(P208/(T208-R208))*100</f>
        <v>4.1666666666666661</v>
      </c>
      <c r="Z208" s="162">
        <f>IF(Y208&lt;LeagueRatings!$K$8,((LeagueRatings!$K$8-Y208)/LeagueRatings!$K$8)*36,(LeagueRatings!$K$8-Y208)/LeagueRatings!$K$11)</f>
        <v>-14.545861568247815</v>
      </c>
      <c r="AA208" s="163">
        <v>1.5</v>
      </c>
      <c r="AB208" s="106">
        <f>+((LeagueRatings!$I$6-E208)*5)+9.5</f>
        <v>4.0224938723325785</v>
      </c>
      <c r="AC208" s="106">
        <f t="shared" ref="AC208" si="264">IF(AB208&lt;4,4,AB208)</f>
        <v>4.0224938723325785</v>
      </c>
      <c r="AD208" s="106">
        <f>IF(M208&lt;L208,((1-(M208/L208))*7)-0.07,(1-(M208/L208))*5)</f>
        <v>-0.90909090909090939</v>
      </c>
      <c r="AE208" s="164">
        <f t="shared" ref="AE208" si="265">+X208+AA208+AC208+AD208</f>
        <v>2.0634029632416695</v>
      </c>
      <c r="AG208" s="10"/>
      <c r="AH208" s="10"/>
      <c r="AI208" s="10"/>
      <c r="AJ208" s="106">
        <f>+AO208*LeagueRatings!$K$27</f>
        <v>6.7901234567901234</v>
      </c>
      <c r="AK208" s="73">
        <f>F208*LeagueRatings!$K$27</f>
        <v>8.0246913580246915</v>
      </c>
      <c r="AL208" s="73">
        <f>G208*LeagueRatings!$K$27</f>
        <v>0</v>
      </c>
      <c r="AM208" s="73">
        <f>T208*LeagueRatings!$K$27</f>
        <v>30.246913580246911</v>
      </c>
      <c r="AN208" s="31"/>
      <c r="AO208" s="15">
        <f t="shared" si="248"/>
        <v>11</v>
      </c>
    </row>
    <row r="209" spans="1:41" x14ac:dyDescent="0.2">
      <c r="L209" s="167">
        <f>(L207/100)/((L207+L208)/100)</f>
        <v>0.75186104218362282</v>
      </c>
      <c r="T209" s="168"/>
      <c r="U209" s="168"/>
      <c r="V209" s="163"/>
      <c r="W209" s="162">
        <f>W207*L209</f>
        <v>19.538563258976701</v>
      </c>
      <c r="X209" s="163"/>
      <c r="Y209" s="163"/>
      <c r="Z209" s="162">
        <f>Z207*L209</f>
        <v>27.066997518610421</v>
      </c>
      <c r="AA209" s="163"/>
      <c r="AB209" s="106"/>
      <c r="AC209" s="106"/>
      <c r="AD209" s="106"/>
      <c r="AE209" s="164">
        <f>AE207*L209</f>
        <v>8.3095447950562793</v>
      </c>
      <c r="AG209" s="5"/>
      <c r="AH209" s="5"/>
      <c r="AI209" s="5"/>
      <c r="AJ209" s="106"/>
      <c r="AK209" s="73">
        <f>F209*LeagueRatings!$K$27</f>
        <v>0</v>
      </c>
      <c r="AL209" s="73">
        <f>G209*LeagueRatings!$K$27</f>
        <v>0</v>
      </c>
      <c r="AM209" s="73">
        <f>T209*LeagueRatings!$K$27</f>
        <v>0</v>
      </c>
      <c r="AN209" s="31"/>
      <c r="AO209" s="15">
        <f t="shared" si="248"/>
        <v>1</v>
      </c>
    </row>
    <row r="210" spans="1:41" x14ac:dyDescent="0.2">
      <c r="L210" s="167">
        <f>(L208/100)/((L207+L208)/100)</f>
        <v>0.24813895781637718</v>
      </c>
      <c r="T210" s="168"/>
      <c r="U210" s="168"/>
      <c r="V210" s="163"/>
      <c r="W210" s="162">
        <f>W208*L210</f>
        <v>6.6554233599382338</v>
      </c>
      <c r="X210" s="163"/>
      <c r="Y210" s="163"/>
      <c r="Z210" s="162">
        <f>Z208*L210</f>
        <v>-3.6093949300863066</v>
      </c>
      <c r="AA210" s="163"/>
      <c r="AB210" s="106"/>
      <c r="AC210" s="106"/>
      <c r="AD210" s="106"/>
      <c r="AE210" s="164">
        <f>AE208*L210</f>
        <v>0.51201066085401226</v>
      </c>
      <c r="AG210" s="5"/>
      <c r="AH210" s="5"/>
      <c r="AI210" s="5"/>
      <c r="AJ210" s="106"/>
      <c r="AK210" s="73">
        <f>F210*LeagueRatings!$K$27</f>
        <v>0</v>
      </c>
      <c r="AL210" s="73">
        <f>G210*LeagueRatings!$K$27</f>
        <v>0</v>
      </c>
      <c r="AM210" s="73">
        <f>T210*LeagueRatings!$K$27</f>
        <v>0</v>
      </c>
      <c r="AN210" s="31"/>
      <c r="AO210" s="15">
        <f t="shared" si="248"/>
        <v>1</v>
      </c>
    </row>
    <row r="211" spans="1:41" x14ac:dyDescent="0.2">
      <c r="T211" s="168"/>
      <c r="U211" s="168"/>
      <c r="V211" s="163"/>
      <c r="W211" s="162">
        <f>SUM(W209:W210)</f>
        <v>26.193986618914934</v>
      </c>
      <c r="X211" s="163"/>
      <c r="Y211" s="163"/>
      <c r="Z211" s="162">
        <f>SUM(Z209:Z210)</f>
        <v>23.457602588524114</v>
      </c>
      <c r="AA211" s="163"/>
      <c r="AB211" s="106"/>
      <c r="AC211" s="106"/>
      <c r="AD211" s="106"/>
      <c r="AE211" s="163">
        <f>SUM(AE209:AE210)</f>
        <v>8.8215554559102909</v>
      </c>
      <c r="AF211" s="42" t="s">
        <v>938</v>
      </c>
      <c r="AG211" s="5" t="s">
        <v>37</v>
      </c>
      <c r="AH211" s="5" t="s">
        <v>18</v>
      </c>
      <c r="AI211" s="5" t="s">
        <v>36</v>
      </c>
      <c r="AJ211" s="184">
        <f>SUM(AJ207:AJ210)</f>
        <v>27.777777777777775</v>
      </c>
      <c r="AK211" s="15">
        <f>SUM(AK207:AK210)</f>
        <v>29.629629629629626</v>
      </c>
      <c r="AL211" s="15">
        <f t="shared" ref="AL211" si="266">SUM(AL207:AL210)</f>
        <v>0</v>
      </c>
      <c r="AM211" s="15">
        <f t="shared" ref="AM211" si="267">SUM(AM207:AM210)</f>
        <v>112.34567901234567</v>
      </c>
      <c r="AN211" s="31"/>
      <c r="AO211" s="15">
        <f t="shared" si="248"/>
        <v>0</v>
      </c>
    </row>
    <row r="212" spans="1:41" x14ac:dyDescent="0.2">
      <c r="T212" s="168"/>
      <c r="U212" s="168"/>
      <c r="V212" s="163"/>
      <c r="W212" s="162"/>
      <c r="X212" s="163"/>
      <c r="Y212" s="163"/>
      <c r="Z212" s="162"/>
      <c r="AA212" s="163"/>
      <c r="AB212" s="106"/>
      <c r="AC212" s="106"/>
      <c r="AD212" s="106"/>
      <c r="AE212" s="163"/>
      <c r="AF212" s="42"/>
      <c r="AG212" s="5"/>
      <c r="AH212" s="5"/>
      <c r="AI212" s="5"/>
      <c r="AJ212" s="184"/>
      <c r="AK212" s="15"/>
      <c r="AL212" s="15"/>
      <c r="AM212" s="15"/>
      <c r="AN212" s="31"/>
      <c r="AO212" s="15"/>
    </row>
    <row r="213" spans="1:41" x14ac:dyDescent="0.2">
      <c r="A213" t="s">
        <v>638</v>
      </c>
      <c r="B213" s="77" t="s">
        <v>258</v>
      </c>
      <c r="C213" s="77">
        <v>1</v>
      </c>
      <c r="D213" s="77">
        <v>0</v>
      </c>
      <c r="E213" s="77">
        <v>1.0900000000000001</v>
      </c>
      <c r="F213" s="77">
        <v>33</v>
      </c>
      <c r="G213" s="77">
        <v>0</v>
      </c>
      <c r="H213" s="77">
        <v>0</v>
      </c>
      <c r="I213" s="77">
        <v>0</v>
      </c>
      <c r="J213" s="77">
        <v>24</v>
      </c>
      <c r="K213" s="77">
        <v>25</v>
      </c>
      <c r="L213" s="98">
        <v>33</v>
      </c>
      <c r="M213" s="77">
        <v>18</v>
      </c>
      <c r="N213" s="77">
        <v>4</v>
      </c>
      <c r="O213" s="77">
        <v>4</v>
      </c>
      <c r="P213" s="77">
        <v>3</v>
      </c>
      <c r="Q213" s="77">
        <v>7</v>
      </c>
      <c r="R213" s="77">
        <v>0</v>
      </c>
      <c r="S213" s="77">
        <v>34</v>
      </c>
      <c r="T213" s="77">
        <v>121</v>
      </c>
      <c r="V213" s="161">
        <f>+(Q213-R213)/(T213-R213)*100</f>
        <v>5.785123966942149</v>
      </c>
      <c r="W213" s="162">
        <f>IF(V213&lt;LeagueRatings!$K$10,((LeagueRatings!$K$10-V213)/LeagueRatings!$K$10)*36,(LeagueRatings!$K$10-V213)*6.48)</f>
        <v>10.512195563844323</v>
      </c>
      <c r="X213" s="163">
        <v>-0.92</v>
      </c>
      <c r="Y213" s="163">
        <f>(P213/(T213-R213))*100</f>
        <v>2.4793388429752068</v>
      </c>
      <c r="Z213" s="162">
        <f>IF(Y213&lt;LeagueRatings!$K$8,((LeagueRatings!$K$8-Y213)/LeagueRatings!$K$8)*36,(LeagueRatings!$K$8-Y213)/LeagueRatings!$K$11)</f>
        <v>-1.0662357091997168</v>
      </c>
      <c r="AA213" s="163">
        <v>0.08</v>
      </c>
      <c r="AB213" s="106">
        <f>+((LeagueRatings!$I$6-E213)*5)+9.5</f>
        <v>23.122493872332576</v>
      </c>
      <c r="AC213" s="106">
        <f t="shared" ref="AC213:AC214" si="268">IF(AB213&lt;4,4,AB213)</f>
        <v>23.122493872332576</v>
      </c>
      <c r="AD213" s="106">
        <f>IF(M213&lt;L213,((1-(M213/L213))*7)-0.07,(1-(M213/L213))*5)</f>
        <v>3.1118181818181823</v>
      </c>
      <c r="AE213" s="164">
        <f t="shared" ref="AE213:AE214" si="269">+X213+AA213+AC213+AD213</f>
        <v>25.39431205415076</v>
      </c>
      <c r="AJ213" s="106">
        <f>+AO213*LeagueRatings!$K$27</f>
        <v>20.37037037037037</v>
      </c>
      <c r="AK213" s="73">
        <f>F213*LeagueRatings!$K$27</f>
        <v>20.37037037037037</v>
      </c>
      <c r="AL213" s="73">
        <f>G213*LeagueRatings!$K$27</f>
        <v>0</v>
      </c>
      <c r="AM213" s="73">
        <f>T213*LeagueRatings!$K$27</f>
        <v>74.691358024691354</v>
      </c>
      <c r="AN213" s="31"/>
      <c r="AO213" s="15">
        <f>ROUNDUP(L213,0)</f>
        <v>33</v>
      </c>
    </row>
    <row r="214" spans="1:41" x14ac:dyDescent="0.2">
      <c r="A214" s="42" t="s">
        <v>638</v>
      </c>
      <c r="B214" s="77" t="s">
        <v>231</v>
      </c>
      <c r="C214" s="77">
        <v>1</v>
      </c>
      <c r="D214" s="77">
        <v>2</v>
      </c>
      <c r="E214" s="77">
        <v>1.71</v>
      </c>
      <c r="F214" s="77">
        <v>28</v>
      </c>
      <c r="G214" s="77">
        <v>0</v>
      </c>
      <c r="H214" s="77">
        <v>0</v>
      </c>
      <c r="I214" s="77">
        <v>0</v>
      </c>
      <c r="J214" s="77">
        <v>17</v>
      </c>
      <c r="K214" s="77">
        <v>19</v>
      </c>
      <c r="L214" s="98">
        <v>26.33</v>
      </c>
      <c r="M214" s="77">
        <v>24</v>
      </c>
      <c r="N214" s="77">
        <v>5</v>
      </c>
      <c r="O214" s="77">
        <v>5</v>
      </c>
      <c r="P214" s="77">
        <v>1</v>
      </c>
      <c r="Q214" s="77">
        <v>7</v>
      </c>
      <c r="R214" s="77">
        <v>3</v>
      </c>
      <c r="S214" s="77">
        <v>23</v>
      </c>
      <c r="T214" s="77">
        <v>108</v>
      </c>
      <c r="U214" s="157"/>
      <c r="V214" s="161">
        <f>+(Q214-R214)/(T214-R214)*100</f>
        <v>3.8095238095238098</v>
      </c>
      <c r="W214" s="162">
        <f>IF(V214&lt;LeagueRatings!$K$10,((LeagueRatings!$K$10-V214)/LeagueRatings!$K$10)*36,(LeagueRatings!$K$10-V214)*6.48)</f>
        <v>19.216194085579119</v>
      </c>
      <c r="X214" s="163">
        <v>-1.69</v>
      </c>
      <c r="Y214" s="163">
        <f>(P214/(T214-R214))*100</f>
        <v>0.95238095238095244</v>
      </c>
      <c r="Z214" s="162">
        <f>IF(Y214&lt;LeagueRatings!$K$8,((LeagueRatings!$K$8-Y214)/LeagueRatings!$K$8)*36,(LeagueRatings!$K$8-Y214)/LeagueRatings!$K$11)</f>
        <v>21.384658298465826</v>
      </c>
      <c r="AA214" s="163">
        <v>-1.68</v>
      </c>
      <c r="AB214" s="106">
        <f>+((LeagueRatings!$I$6-E214)*5)+9.5</f>
        <v>20.022493872332578</v>
      </c>
      <c r="AC214" s="106">
        <f t="shared" si="268"/>
        <v>20.022493872332578</v>
      </c>
      <c r="AD214" s="106">
        <f>IF(M214&lt;L214,((1-(M214/L214))*7)-0.07,(1-(M214/L214))*5)</f>
        <v>0.54944549943030729</v>
      </c>
      <c r="AE214" s="164">
        <f t="shared" si="269"/>
        <v>17.201939371762883</v>
      </c>
      <c r="AG214" s="10"/>
      <c r="AH214" s="10"/>
      <c r="AI214" s="10"/>
      <c r="AJ214" s="106">
        <f>+AO214*LeagueRatings!$K$27</f>
        <v>16.666666666666664</v>
      </c>
      <c r="AK214" s="73">
        <f>F214*LeagueRatings!$K$27</f>
        <v>17.283950617283949</v>
      </c>
      <c r="AL214" s="73">
        <f>G214*LeagueRatings!$K$27</f>
        <v>0</v>
      </c>
      <c r="AM214" s="73">
        <f>T214*LeagueRatings!$K$27</f>
        <v>66.666666666666657</v>
      </c>
      <c r="AN214" s="31"/>
      <c r="AO214" s="15">
        <f>ROUNDUP(L214,0)</f>
        <v>27</v>
      </c>
    </row>
    <row r="215" spans="1:41" x14ac:dyDescent="0.2">
      <c r="L215" s="167">
        <f>(L213/100)/((L213+L214)/100)</f>
        <v>0.55621102309118498</v>
      </c>
      <c r="T215" s="168"/>
      <c r="U215" s="168"/>
      <c r="V215" s="163"/>
      <c r="W215" s="162">
        <f>W213*L215</f>
        <v>5.8469990495004671</v>
      </c>
      <c r="X215" s="163"/>
      <c r="Y215" s="163"/>
      <c r="Z215" s="162">
        <f>Z213*L215</f>
        <v>-0.59305205467032962</v>
      </c>
      <c r="AA215" s="163"/>
      <c r="AB215" s="106"/>
      <c r="AC215" s="106"/>
      <c r="AD215" s="106"/>
      <c r="AE215" s="164">
        <f>AE213*L215</f>
        <v>14.124596288336004</v>
      </c>
      <c r="AG215" s="5"/>
      <c r="AH215" s="5"/>
      <c r="AI215" s="5"/>
      <c r="AJ215" s="106"/>
      <c r="AK215" s="73">
        <f>F215*LeagueRatings!$K$27</f>
        <v>0</v>
      </c>
      <c r="AL215" s="73">
        <f>G215*LeagueRatings!$K$27</f>
        <v>0</v>
      </c>
      <c r="AM215" s="73">
        <f>T215*LeagueRatings!$K$27</f>
        <v>0</v>
      </c>
      <c r="AN215" s="31"/>
      <c r="AO215" s="15">
        <f>ROUNDUP(L215,0)</f>
        <v>1</v>
      </c>
    </row>
    <row r="216" spans="1:41" x14ac:dyDescent="0.2">
      <c r="L216" s="167">
        <f>(L214/100)/((L213+L214)/100)</f>
        <v>0.44378897690881514</v>
      </c>
      <c r="T216" s="168"/>
      <c r="U216" s="168"/>
      <c r="V216" s="163"/>
      <c r="W216" s="162">
        <f>W214*L216</f>
        <v>8.5279351133203818</v>
      </c>
      <c r="X216" s="163"/>
      <c r="Y216" s="163"/>
      <c r="Z216" s="162">
        <f>Z214*L216</f>
        <v>9.4902756278207523</v>
      </c>
      <c r="AA216" s="163"/>
      <c r="AB216" s="106"/>
      <c r="AC216" s="106"/>
      <c r="AD216" s="106"/>
      <c r="AE216" s="164">
        <f>AE214*L216</f>
        <v>7.6340310746421158</v>
      </c>
      <c r="AG216" s="5"/>
      <c r="AH216" s="5"/>
      <c r="AI216" s="5"/>
      <c r="AJ216" s="106"/>
      <c r="AK216" s="73">
        <f>F216*LeagueRatings!$K$27</f>
        <v>0</v>
      </c>
      <c r="AL216" s="73">
        <f>G216*LeagueRatings!$K$27</f>
        <v>0</v>
      </c>
      <c r="AM216" s="73">
        <f>T216*LeagueRatings!$K$27</f>
        <v>0</v>
      </c>
      <c r="AN216" s="31"/>
      <c r="AO216" s="15">
        <f>ROUNDUP(L216,0)</f>
        <v>1</v>
      </c>
    </row>
    <row r="217" spans="1:41" x14ac:dyDescent="0.2">
      <c r="T217" s="168"/>
      <c r="U217" s="168"/>
      <c r="V217" s="163"/>
      <c r="W217" s="162">
        <f>SUM(W215:W216)</f>
        <v>14.37493416282085</v>
      </c>
      <c r="X217" s="163"/>
      <c r="Y217" s="163"/>
      <c r="Z217" s="162">
        <f>SUM(Z215:Z216)</f>
        <v>8.8972235731504234</v>
      </c>
      <c r="AA217" s="163"/>
      <c r="AB217" s="106"/>
      <c r="AC217" s="106"/>
      <c r="AD217" s="106"/>
      <c r="AE217" s="163">
        <f>SUM(AE215:AE216)</f>
        <v>21.758627362978121</v>
      </c>
      <c r="AF217" s="42" t="s">
        <v>638</v>
      </c>
      <c r="AG217" s="5" t="s">
        <v>84</v>
      </c>
      <c r="AH217" s="5" t="s">
        <v>39</v>
      </c>
      <c r="AI217" s="5" t="s">
        <v>67</v>
      </c>
      <c r="AJ217" s="184">
        <f>SUM(AJ213:AJ216)</f>
        <v>37.037037037037038</v>
      </c>
      <c r="AK217" s="15">
        <f>SUM(AK213:AK216)</f>
        <v>37.654320987654316</v>
      </c>
      <c r="AL217" s="15">
        <f t="shared" ref="AL217:AM217" si="270">SUM(AL213:AL216)</f>
        <v>0</v>
      </c>
      <c r="AM217" s="15">
        <f t="shared" si="270"/>
        <v>141.35802469135803</v>
      </c>
      <c r="AN217" s="31"/>
      <c r="AO217" s="15">
        <f>ROUNDUP(L217,0)</f>
        <v>0</v>
      </c>
    </row>
    <row r="218" spans="1:41" x14ac:dyDescent="0.2">
      <c r="T218" s="168"/>
      <c r="U218" s="168"/>
      <c r="V218" s="163"/>
      <c r="W218" s="162"/>
      <c r="X218" s="163"/>
      <c r="Y218" s="163"/>
      <c r="Z218" s="162"/>
      <c r="AA218" s="163"/>
      <c r="AB218" s="106"/>
      <c r="AC218" s="106"/>
      <c r="AD218" s="106"/>
      <c r="AE218" s="163"/>
      <c r="AF218" s="42"/>
      <c r="AG218" s="5"/>
      <c r="AH218" s="5"/>
      <c r="AI218" s="5"/>
      <c r="AJ218" s="184"/>
      <c r="AK218" s="15"/>
      <c r="AL218" s="15"/>
      <c r="AM218" s="15"/>
      <c r="AN218" s="31"/>
      <c r="AO218" s="15"/>
    </row>
    <row r="219" spans="1:41" x14ac:dyDescent="0.2">
      <c r="A219" t="s">
        <v>454</v>
      </c>
      <c r="B219" s="77" t="s">
        <v>247</v>
      </c>
      <c r="C219" s="77">
        <v>1</v>
      </c>
      <c r="D219" s="77">
        <v>0</v>
      </c>
      <c r="E219" s="98">
        <v>2.63</v>
      </c>
      <c r="F219" s="77">
        <v>37</v>
      </c>
      <c r="G219" s="77">
        <v>0</v>
      </c>
      <c r="H219" s="77">
        <v>0</v>
      </c>
      <c r="I219" s="77">
        <v>0</v>
      </c>
      <c r="J219" s="77">
        <v>0</v>
      </c>
      <c r="K219" s="77">
        <v>1</v>
      </c>
      <c r="L219" s="98">
        <v>24</v>
      </c>
      <c r="M219" s="77">
        <v>23</v>
      </c>
      <c r="N219" s="77">
        <v>10</v>
      </c>
      <c r="O219" s="77">
        <v>7</v>
      </c>
      <c r="P219" s="77">
        <v>3</v>
      </c>
      <c r="Q219" s="77">
        <v>3</v>
      </c>
      <c r="R219" s="77">
        <v>1</v>
      </c>
      <c r="S219" s="77">
        <v>25</v>
      </c>
      <c r="T219" s="77">
        <v>100</v>
      </c>
      <c r="V219" s="161">
        <f>+(Q219-R219)/(T219-R219)*100</f>
        <v>2.0202020202020203</v>
      </c>
      <c r="W219" s="162">
        <f>IF(V219&lt;LeagueRatings!$K$10,((LeagueRatings!$K$10-V219)/LeagueRatings!$K$10)*36,(LeagueRatings!$K$10-V219)*6.48)</f>
        <v>27.099496863564681</v>
      </c>
      <c r="X219" s="163">
        <v>-2.5499999999999998</v>
      </c>
      <c r="Y219" s="163">
        <f>(P219/(T219-R219))*100</f>
        <v>3.0303030303030303</v>
      </c>
      <c r="Z219" s="162">
        <f>IF(Y219&lt;LeagueRatings!$K$8,((LeagueRatings!$K$8-Y219)/LeagueRatings!$K$8)*36,(LeagueRatings!$K$8-Y219)/LeagueRatings!$K$11)</f>
        <v>-5.4677461937868514</v>
      </c>
      <c r="AA219" s="163">
        <v>0.42</v>
      </c>
      <c r="AB219" s="106">
        <f>+((LeagueRatings!$I$6-E219)*5)+9.5</f>
        <v>15.422493872332579</v>
      </c>
      <c r="AC219" s="106">
        <f t="shared" ref="AC219" si="271">IF(AB219&lt;4,4,AB219)</f>
        <v>15.422493872332579</v>
      </c>
      <c r="AD219" s="106">
        <f>IF(M219&lt;L219,((1-(M219/L219))*7)-0.07,(1-(M219/L219))*5)</f>
        <v>0.2216666666666664</v>
      </c>
      <c r="AE219" s="164">
        <f t="shared" ref="AE219" si="272">+X219+AA219+AC219+AD219</f>
        <v>13.514160538999244</v>
      </c>
      <c r="AJ219" s="106">
        <f>+AO219*LeagueRatings!$K$27</f>
        <v>14.814814814814813</v>
      </c>
      <c r="AK219" s="73">
        <f>F219*LeagueRatings!$K$27</f>
        <v>22.839506172839506</v>
      </c>
      <c r="AL219" s="73">
        <f>G219*LeagueRatings!$K$27</f>
        <v>0</v>
      </c>
      <c r="AM219" s="73">
        <f>T219*LeagueRatings!$K$27</f>
        <v>61.728395061728392</v>
      </c>
      <c r="AN219" s="31"/>
      <c r="AO219" s="15">
        <f>ROUNDUP(L219,0)</f>
        <v>24</v>
      </c>
    </row>
    <row r="220" spans="1:41" x14ac:dyDescent="0.2">
      <c r="A220" s="42" t="s">
        <v>454</v>
      </c>
      <c r="B220" s="77" t="s">
        <v>231</v>
      </c>
      <c r="C220" s="77">
        <v>1</v>
      </c>
      <c r="D220" s="77">
        <v>1</v>
      </c>
      <c r="E220" s="98">
        <v>8.5299999999999994</v>
      </c>
      <c r="F220" s="77">
        <v>16</v>
      </c>
      <c r="G220" s="77">
        <v>0</v>
      </c>
      <c r="H220" s="77">
        <v>0</v>
      </c>
      <c r="I220" s="77">
        <v>0</v>
      </c>
      <c r="J220" s="77">
        <v>0</v>
      </c>
      <c r="K220" s="77">
        <v>0</v>
      </c>
      <c r="L220" s="98">
        <v>6.33</v>
      </c>
      <c r="M220" s="77">
        <v>13</v>
      </c>
      <c r="N220" s="77">
        <v>6</v>
      </c>
      <c r="O220" s="77">
        <v>6</v>
      </c>
      <c r="P220" s="77">
        <v>0</v>
      </c>
      <c r="Q220" s="77">
        <v>1</v>
      </c>
      <c r="R220" s="77">
        <v>0</v>
      </c>
      <c r="S220" s="77">
        <v>2</v>
      </c>
      <c r="T220" s="77">
        <v>35</v>
      </c>
      <c r="U220" s="157"/>
      <c r="V220" s="161">
        <f>+(Q220-R220)/(T220-R220)*100</f>
        <v>2.8571428571428572</v>
      </c>
      <c r="W220" s="162">
        <f>IF(V220&lt;LeagueRatings!$K$10,((LeagueRatings!$K$10-V220)/LeagueRatings!$K$10)*36,(LeagueRatings!$K$10-V220)*6.48)</f>
        <v>23.412145564184339</v>
      </c>
      <c r="X220" s="163">
        <v>-2.11</v>
      </c>
      <c r="Y220" s="163">
        <f>(P220/(T220-R220))*100</f>
        <v>0</v>
      </c>
      <c r="Z220" s="162">
        <f>IF(Y220&lt;LeagueRatings!$K$8,((LeagueRatings!$K$8-Y220)/LeagueRatings!$K$8)*36,(LeagueRatings!$K$8-Y220)/LeagueRatings!$K$11)</f>
        <v>36</v>
      </c>
      <c r="AA220" s="163">
        <v>-3.26</v>
      </c>
      <c r="AB220" s="106">
        <f>+((LeagueRatings!$I$6-E220)*5)+9.5</f>
        <v>-14.077506127667416</v>
      </c>
      <c r="AC220" s="106">
        <f t="shared" ref="AC220" si="273">IF(AB220&lt;4,4,AB220)</f>
        <v>4</v>
      </c>
      <c r="AD220" s="106">
        <f>IF(M220&lt;L220,((1-(M220/L220))*7)-0.07,(1-(M220/L220))*5)</f>
        <v>-5.2685624012638232</v>
      </c>
      <c r="AE220" s="164">
        <f t="shared" ref="AE220" si="274">+X220+AA220+AC220+AD220</f>
        <v>-6.6385624012638225</v>
      </c>
      <c r="AG220" s="8"/>
      <c r="AH220" s="8"/>
      <c r="AI220" s="8"/>
      <c r="AJ220" s="106">
        <f>+AO220*LeagueRatings!$K$27</f>
        <v>4.3209876543209873</v>
      </c>
      <c r="AK220" s="73">
        <f>F220*LeagueRatings!$K$27</f>
        <v>9.8765432098765427</v>
      </c>
      <c r="AL220" s="73">
        <f>G220*LeagueRatings!$K$27</f>
        <v>0</v>
      </c>
      <c r="AM220" s="73">
        <f>T220*LeagueRatings!$K$27</f>
        <v>21.604938271604937</v>
      </c>
      <c r="AN220" s="31"/>
      <c r="AO220" s="15">
        <f>ROUNDUP(L220,0)</f>
        <v>7</v>
      </c>
    </row>
    <row r="221" spans="1:41" x14ac:dyDescent="0.2">
      <c r="L221" s="167">
        <f>(L219/100)/((L219+L220)/100)</f>
        <v>0.79129574678536108</v>
      </c>
      <c r="T221" s="168"/>
      <c r="U221" s="168"/>
      <c r="V221" s="163"/>
      <c r="W221" s="162">
        <f>W219*L221</f>
        <v>21.443716608161964</v>
      </c>
      <c r="X221" s="163"/>
      <c r="Y221" s="163"/>
      <c r="Z221" s="162">
        <f>Z219*L221</f>
        <v>-4.3266043076453826</v>
      </c>
      <c r="AA221" s="163"/>
      <c r="AB221" s="106"/>
      <c r="AC221" s="106"/>
      <c r="AD221" s="106"/>
      <c r="AE221" s="164">
        <f>AE219*L221</f>
        <v>10.693697755884664</v>
      </c>
      <c r="AG221" s="5"/>
      <c r="AH221" s="5"/>
      <c r="AI221" s="5"/>
      <c r="AJ221" s="106"/>
      <c r="AK221" s="73">
        <f>F221*LeagueRatings!$K$27</f>
        <v>0</v>
      </c>
      <c r="AL221" s="73">
        <f>G221*LeagueRatings!$K$27</f>
        <v>0</v>
      </c>
      <c r="AM221" s="73">
        <f>T221*LeagueRatings!$K$27</f>
        <v>0</v>
      </c>
      <c r="AN221" s="31"/>
      <c r="AO221" s="15">
        <f>ROUNDUP(L221,0)</f>
        <v>1</v>
      </c>
    </row>
    <row r="222" spans="1:41" x14ac:dyDescent="0.2">
      <c r="L222" s="167">
        <f>(L220/100)/((L219+L220)/100)</f>
        <v>0.20870425321463898</v>
      </c>
      <c r="T222" s="168"/>
      <c r="U222" s="168"/>
      <c r="V222" s="163"/>
      <c r="W222" s="162">
        <f>W220*L222</f>
        <v>4.8862143561255147</v>
      </c>
      <c r="X222" s="163"/>
      <c r="Y222" s="163"/>
      <c r="Z222" s="162">
        <f>Z220*L222</f>
        <v>7.5133531157270035</v>
      </c>
      <c r="AA222" s="163"/>
      <c r="AB222" s="106"/>
      <c r="AC222" s="106"/>
      <c r="AD222" s="106"/>
      <c r="AE222" s="164">
        <f>AE220*L222</f>
        <v>-1.3854962083745466</v>
      </c>
      <c r="AG222" s="5"/>
      <c r="AH222" s="5"/>
      <c r="AI222" s="5"/>
      <c r="AJ222" s="106"/>
      <c r="AK222" s="73">
        <f>F222*LeagueRatings!$K$27</f>
        <v>0</v>
      </c>
      <c r="AL222" s="73">
        <f>G222*LeagueRatings!$K$27</f>
        <v>0</v>
      </c>
      <c r="AM222" s="73">
        <f>T222*LeagueRatings!$K$27</f>
        <v>0</v>
      </c>
      <c r="AN222" s="31"/>
      <c r="AO222" s="15">
        <f>ROUNDUP(L222,0)</f>
        <v>1</v>
      </c>
    </row>
    <row r="223" spans="1:41" x14ac:dyDescent="0.2">
      <c r="T223" s="168"/>
      <c r="U223" s="168"/>
      <c r="V223" s="163"/>
      <c r="W223" s="162">
        <f>SUM(W221:W222)</f>
        <v>26.329930964287477</v>
      </c>
      <c r="X223" s="163"/>
      <c r="Y223" s="163"/>
      <c r="Z223" s="162">
        <f>SUM(Z221:Z222)</f>
        <v>3.1867488080816209</v>
      </c>
      <c r="AA223" s="163"/>
      <c r="AB223" s="106"/>
      <c r="AC223" s="106"/>
      <c r="AD223" s="106"/>
      <c r="AE223" s="163">
        <f>SUM(AE221:AE222)</f>
        <v>9.3082015475101176</v>
      </c>
      <c r="AF223" s="42" t="s">
        <v>454</v>
      </c>
      <c r="AG223" s="5" t="s">
        <v>42</v>
      </c>
      <c r="AH223" s="5" t="s">
        <v>18</v>
      </c>
      <c r="AI223" s="5" t="s">
        <v>23</v>
      </c>
      <c r="AJ223" s="184">
        <f>SUM(AJ219:AJ222)</f>
        <v>19.1358024691358</v>
      </c>
      <c r="AK223" s="15">
        <f>SUM(AK219:AK222)</f>
        <v>32.716049382716051</v>
      </c>
      <c r="AL223" s="15">
        <f t="shared" ref="AL223" si="275">SUM(AL219:AL222)</f>
        <v>0</v>
      </c>
      <c r="AM223" s="15">
        <f t="shared" ref="AM223" si="276">SUM(AM219:AM222)</f>
        <v>83.333333333333329</v>
      </c>
      <c r="AN223" s="31"/>
      <c r="AO223" s="15">
        <f>ROUNDUP(L223,0)</f>
        <v>0</v>
      </c>
    </row>
    <row r="224" spans="1:41" x14ac:dyDescent="0.2">
      <c r="T224" s="168"/>
      <c r="U224" s="168"/>
      <c r="V224" s="163"/>
      <c r="W224" s="162"/>
      <c r="X224" s="163"/>
      <c r="Y224" s="163"/>
      <c r="Z224" s="162"/>
      <c r="AA224" s="163"/>
      <c r="AB224" s="106"/>
      <c r="AC224" s="106"/>
      <c r="AD224" s="106"/>
      <c r="AE224" s="163"/>
      <c r="AF224" s="42"/>
      <c r="AG224" s="5"/>
      <c r="AH224" s="5"/>
      <c r="AI224" s="5"/>
      <c r="AJ224" s="184"/>
      <c r="AK224" s="15"/>
      <c r="AL224" s="15"/>
      <c r="AM224" s="15"/>
      <c r="AN224" s="31"/>
      <c r="AO224" s="15"/>
    </row>
    <row r="225" spans="1:41" x14ac:dyDescent="0.2">
      <c r="A225" t="s">
        <v>719</v>
      </c>
      <c r="B225" s="77" t="s">
        <v>240</v>
      </c>
      <c r="C225" s="77">
        <v>0</v>
      </c>
      <c r="D225" s="77">
        <v>3</v>
      </c>
      <c r="E225" s="77">
        <v>2.5499999999999998</v>
      </c>
      <c r="F225" s="77">
        <v>46</v>
      </c>
      <c r="G225" s="77">
        <v>0</v>
      </c>
      <c r="H225" s="77">
        <v>0</v>
      </c>
      <c r="I225" s="77">
        <v>0</v>
      </c>
      <c r="J225" s="77">
        <v>0</v>
      </c>
      <c r="K225" s="77">
        <v>4</v>
      </c>
      <c r="L225" s="77">
        <v>24.67</v>
      </c>
      <c r="M225" s="77">
        <v>23</v>
      </c>
      <c r="N225" s="77">
        <v>9</v>
      </c>
      <c r="O225" s="77">
        <v>7</v>
      </c>
      <c r="P225" s="77">
        <v>0</v>
      </c>
      <c r="Q225" s="77">
        <v>6</v>
      </c>
      <c r="R225" s="77">
        <v>2</v>
      </c>
      <c r="S225" s="77">
        <v>20</v>
      </c>
      <c r="T225" s="77">
        <v>107</v>
      </c>
      <c r="V225" s="161">
        <f>+(Q225-R225)/(T225-R225)*100</f>
        <v>3.8095238095238098</v>
      </c>
      <c r="W225" s="162">
        <f>IF(V225&lt;LeagueRatings!$K$10,((LeagueRatings!$K$10-V225)/LeagueRatings!$K$10)*36,(LeagueRatings!$K$10-V225)*6.48)</f>
        <v>19.216194085579119</v>
      </c>
      <c r="X225" s="163">
        <v>-1.69</v>
      </c>
      <c r="Y225" s="163">
        <f>(P225/(T225-R225))*100</f>
        <v>0</v>
      </c>
      <c r="Z225" s="162">
        <f>IF(Y225&lt;LeagueRatings!$K$8,((LeagueRatings!$K$8-Y225)/LeagueRatings!$K$8)*36,(LeagueRatings!$K$8-Y225)/LeagueRatings!$K$11)</f>
        <v>36</v>
      </c>
      <c r="AA225" s="163">
        <v>-3.26</v>
      </c>
      <c r="AB225" s="106">
        <f>+((LeagueRatings!$I$6-E225)*5)+9.5</f>
        <v>15.822493872332579</v>
      </c>
      <c r="AC225" s="106">
        <f t="shared" ref="AC225:AC226" si="277">IF(AB225&lt;4,4,AB225)</f>
        <v>15.822493872332579</v>
      </c>
      <c r="AD225" s="106">
        <f>IF(M225&lt;L225,((1-(M225/L225))*7)-0.07,(1-(M225/L225))*5)</f>
        <v>0.40385488447507117</v>
      </c>
      <c r="AE225" s="164">
        <f t="shared" ref="AE225:AE226" si="278">+X225+AA225+AC225+AD225</f>
        <v>11.276348756807652</v>
      </c>
      <c r="AJ225" s="106">
        <f>+AO225*LeagueRatings!$K$27</f>
        <v>15.432098765432098</v>
      </c>
      <c r="AK225" s="73">
        <f>F225*LeagueRatings!$K$27</f>
        <v>28.39506172839506</v>
      </c>
      <c r="AL225" s="73">
        <f>G225*LeagueRatings!$K$27</f>
        <v>0</v>
      </c>
      <c r="AM225" s="73">
        <f>T225*LeagueRatings!$K$27</f>
        <v>66.049382716049379</v>
      </c>
      <c r="AN225" s="31"/>
      <c r="AO225" s="15">
        <f>ROUNDUP(L225,0)</f>
        <v>25</v>
      </c>
    </row>
    <row r="226" spans="1:41" x14ac:dyDescent="0.2">
      <c r="A226" s="42" t="s">
        <v>719</v>
      </c>
      <c r="B226" s="77" t="s">
        <v>261</v>
      </c>
      <c r="C226" s="77">
        <v>1</v>
      </c>
      <c r="D226" s="77">
        <v>0</v>
      </c>
      <c r="E226" s="98">
        <v>0</v>
      </c>
      <c r="F226" s="77">
        <v>18</v>
      </c>
      <c r="G226" s="77">
        <v>0</v>
      </c>
      <c r="H226" s="77">
        <v>0</v>
      </c>
      <c r="I226" s="77">
        <v>0</v>
      </c>
      <c r="J226" s="77">
        <v>0</v>
      </c>
      <c r="K226" s="77">
        <v>0</v>
      </c>
      <c r="L226" s="98">
        <v>11.33</v>
      </c>
      <c r="M226" s="77">
        <v>10</v>
      </c>
      <c r="N226" s="77">
        <v>0</v>
      </c>
      <c r="O226" s="77">
        <v>0</v>
      </c>
      <c r="P226" s="77">
        <v>0</v>
      </c>
      <c r="Q226" s="77">
        <v>2</v>
      </c>
      <c r="R226" s="77">
        <v>0</v>
      </c>
      <c r="S226" s="77">
        <v>8</v>
      </c>
      <c r="T226" s="77">
        <v>45</v>
      </c>
      <c r="U226" s="157"/>
      <c r="V226" s="161">
        <f>+(Q226-R226)/(T226-R226)*100</f>
        <v>4.4444444444444446</v>
      </c>
      <c r="W226" s="162">
        <f>IF(V226&lt;LeagueRatings!$K$10,((LeagueRatings!$K$10-V226)/LeagueRatings!$K$10)*36,(LeagueRatings!$K$10-V226)*6.48)</f>
        <v>16.418893099842304</v>
      </c>
      <c r="X226" s="163">
        <v>-1.39</v>
      </c>
      <c r="Y226" s="163">
        <f>(P226/(T226-R226))*100</f>
        <v>0</v>
      </c>
      <c r="Z226" s="162">
        <f>IF(Y226&lt;LeagueRatings!$K$8,((LeagueRatings!$K$8-Y226)/LeagueRatings!$K$8)*36,(LeagueRatings!$K$8-Y226)/LeagueRatings!$K$11)</f>
        <v>36</v>
      </c>
      <c r="AA226" s="163">
        <v>-3.26</v>
      </c>
      <c r="AB226" s="106">
        <f>+((LeagueRatings!$I$6-E226)*5)+9.5</f>
        <v>28.572493872332579</v>
      </c>
      <c r="AC226" s="106">
        <f t="shared" si="277"/>
        <v>28.572493872332579</v>
      </c>
      <c r="AD226" s="106">
        <f>IF(M226&lt;L226,((1-(M226/L226))*7)-0.07,(1-(M226/L226))*5)</f>
        <v>0.75171226831421034</v>
      </c>
      <c r="AE226" s="164">
        <f t="shared" si="278"/>
        <v>24.674206140646792</v>
      </c>
      <c r="AG226" s="8"/>
      <c r="AH226" s="8"/>
      <c r="AI226" s="8"/>
      <c r="AJ226" s="106">
        <f>+AO226*LeagueRatings!$K$27</f>
        <v>7.4074074074074066</v>
      </c>
      <c r="AK226" s="73">
        <f>F226*LeagueRatings!$K$27</f>
        <v>11.111111111111111</v>
      </c>
      <c r="AL226" s="73">
        <f>G226*LeagueRatings!$K$27</f>
        <v>0</v>
      </c>
      <c r="AM226" s="73">
        <f>T226*LeagueRatings!$K$27</f>
        <v>27.777777777777775</v>
      </c>
      <c r="AN226" s="31"/>
      <c r="AO226" s="15">
        <f>ROUNDUP(L226,0)</f>
        <v>12</v>
      </c>
    </row>
    <row r="227" spans="1:41" x14ac:dyDescent="0.2">
      <c r="L227" s="167">
        <f>(L225/100)/((L225+L226)/100)</f>
        <v>0.68527777777777787</v>
      </c>
      <c r="T227" s="168"/>
      <c r="U227" s="168"/>
      <c r="V227" s="163"/>
      <c r="W227" s="162">
        <f>W225*L227</f>
        <v>13.168430780312137</v>
      </c>
      <c r="X227" s="163"/>
      <c r="Y227" s="163"/>
      <c r="Z227" s="162">
        <f>Z225*L227</f>
        <v>24.67</v>
      </c>
      <c r="AA227" s="163"/>
      <c r="AB227" s="106"/>
      <c r="AC227" s="106"/>
      <c r="AD227" s="106"/>
      <c r="AE227" s="164">
        <f>AE225*L227</f>
        <v>7.7274312175123558</v>
      </c>
      <c r="AG227" s="5"/>
      <c r="AH227" s="5"/>
      <c r="AI227" s="5"/>
      <c r="AJ227" s="106"/>
      <c r="AK227" s="73">
        <f>F227*LeagueRatings!$K$27</f>
        <v>0</v>
      </c>
      <c r="AL227" s="73">
        <f>G227*LeagueRatings!$K$27</f>
        <v>0</v>
      </c>
      <c r="AM227" s="73">
        <f>T227*LeagueRatings!$K$27</f>
        <v>0</v>
      </c>
      <c r="AN227" s="31"/>
      <c r="AO227" s="15">
        <f>ROUNDUP(L227,0)</f>
        <v>1</v>
      </c>
    </row>
    <row r="228" spans="1:41" x14ac:dyDescent="0.2">
      <c r="L228" s="167">
        <f>(L226/100)/((L225+L226)/100)</f>
        <v>0.31472222222222224</v>
      </c>
      <c r="T228" s="168"/>
      <c r="U228" s="168"/>
      <c r="V228" s="163"/>
      <c r="W228" s="162">
        <f>W226*L228</f>
        <v>5.1673905228114805</v>
      </c>
      <c r="X228" s="163"/>
      <c r="Y228" s="163"/>
      <c r="Z228" s="162">
        <f>Z226*L228</f>
        <v>11.33</v>
      </c>
      <c r="AA228" s="163"/>
      <c r="AB228" s="106"/>
      <c r="AC228" s="106"/>
      <c r="AD228" s="106"/>
      <c r="AE228" s="164">
        <f>AE226*L228</f>
        <v>7.7655209881535603</v>
      </c>
      <c r="AG228" s="5"/>
      <c r="AH228" s="5"/>
      <c r="AI228" s="5"/>
      <c r="AJ228" s="106"/>
      <c r="AK228" s="73">
        <f>F228*LeagueRatings!$K$27</f>
        <v>0</v>
      </c>
      <c r="AL228" s="73">
        <f>G228*LeagueRatings!$K$27</f>
        <v>0</v>
      </c>
      <c r="AM228" s="73">
        <f>T228*LeagueRatings!$K$27</f>
        <v>0</v>
      </c>
      <c r="AN228" s="31"/>
      <c r="AO228" s="15">
        <f>ROUNDUP(L228,0)</f>
        <v>1</v>
      </c>
    </row>
    <row r="229" spans="1:41" x14ac:dyDescent="0.2">
      <c r="T229" s="168"/>
      <c r="U229" s="168"/>
      <c r="V229" s="163"/>
      <c r="W229" s="162">
        <f>SUM(W227:W228)</f>
        <v>18.335821303123616</v>
      </c>
      <c r="X229" s="163"/>
      <c r="Y229" s="163"/>
      <c r="Z229" s="162">
        <f>SUM(Z227:Z228)</f>
        <v>36</v>
      </c>
      <c r="AA229" s="163"/>
      <c r="AB229" s="106"/>
      <c r="AC229" s="106"/>
      <c r="AD229" s="106"/>
      <c r="AE229" s="163">
        <f>SUM(AE227:AE228)</f>
        <v>15.492952205665915</v>
      </c>
      <c r="AF229" s="42" t="s">
        <v>719</v>
      </c>
      <c r="AG229" s="5" t="s">
        <v>14</v>
      </c>
      <c r="AH229" s="5" t="s">
        <v>58</v>
      </c>
      <c r="AI229" s="5" t="s">
        <v>30</v>
      </c>
      <c r="AJ229" s="184">
        <f>SUM(AJ225:AJ228)</f>
        <v>22.839506172839506</v>
      </c>
      <c r="AK229" s="15">
        <f>SUM(AK225:AK228)</f>
        <v>39.506172839506171</v>
      </c>
      <c r="AL229" s="15">
        <f t="shared" ref="AL229" si="279">SUM(AL225:AL228)</f>
        <v>0</v>
      </c>
      <c r="AM229" s="15">
        <f t="shared" ref="AM229" si="280">SUM(AM225:AM228)</f>
        <v>93.827160493827151</v>
      </c>
      <c r="AN229" s="31"/>
      <c r="AO229" s="15">
        <f>ROUNDUP(L229,0)</f>
        <v>0</v>
      </c>
    </row>
    <row r="230" spans="1:41" x14ac:dyDescent="0.2">
      <c r="T230" s="168"/>
      <c r="U230" s="168"/>
      <c r="V230" s="163"/>
      <c r="W230" s="162"/>
      <c r="X230" s="163"/>
      <c r="Y230" s="163"/>
      <c r="Z230" s="162"/>
      <c r="AA230" s="163"/>
      <c r="AB230" s="106"/>
      <c r="AC230" s="106"/>
      <c r="AD230" s="106"/>
      <c r="AE230" s="163"/>
      <c r="AF230" s="42"/>
      <c r="AG230" s="5"/>
      <c r="AH230" s="5"/>
      <c r="AI230" s="5"/>
      <c r="AJ230" s="184"/>
      <c r="AK230" s="15"/>
      <c r="AL230" s="15"/>
      <c r="AM230" s="15"/>
      <c r="AN230" s="31"/>
      <c r="AO230" s="15"/>
    </row>
    <row r="231" spans="1:41" x14ac:dyDescent="0.2">
      <c r="A231" t="s">
        <v>558</v>
      </c>
      <c r="B231" s="77" t="s">
        <v>344</v>
      </c>
      <c r="C231" s="77">
        <v>4</v>
      </c>
      <c r="D231" s="77">
        <v>7</v>
      </c>
      <c r="E231" s="98">
        <v>5.97</v>
      </c>
      <c r="F231" s="77">
        <v>20</v>
      </c>
      <c r="G231" s="77">
        <v>12</v>
      </c>
      <c r="H231" s="77">
        <v>0</v>
      </c>
      <c r="I231" s="77">
        <v>0</v>
      </c>
      <c r="J231" s="77">
        <v>0</v>
      </c>
      <c r="K231" s="77">
        <v>0</v>
      </c>
      <c r="L231" s="98">
        <v>78.33</v>
      </c>
      <c r="M231" s="77">
        <v>106</v>
      </c>
      <c r="N231" s="77">
        <v>54</v>
      </c>
      <c r="O231" s="77">
        <v>52</v>
      </c>
      <c r="P231" s="77">
        <v>8</v>
      </c>
      <c r="Q231" s="77">
        <v>23</v>
      </c>
      <c r="R231" s="77">
        <v>1</v>
      </c>
      <c r="S231" s="77">
        <v>54</v>
      </c>
      <c r="T231" s="77">
        <v>352</v>
      </c>
      <c r="V231" s="161">
        <f>+(Q231-R231)/(T231-R231)*100</f>
        <v>6.267806267806268</v>
      </c>
      <c r="W231" s="162">
        <f>IF(V231&lt;LeagueRatings!$K$21,((LeagueRatings!$K$21-V231)/LeagueRatings!$K$21)*36,(LeagueRatings!$K$21-V231)*6.48)</f>
        <v>8.2009661739417705</v>
      </c>
      <c r="X231" s="163">
        <v>-0.65</v>
      </c>
      <c r="Y231" s="163">
        <f>(P231/(T231-R231))*100</f>
        <v>2.2792022792022792</v>
      </c>
      <c r="Z231" s="162">
        <f>IF(Y231&lt;LeagueRatings!$K$19,((LeagueRatings!$K$19-Y231)/LeagueRatings!$K$19)*36,(LeagueRatings!$K$19-Y231)/LeagueRatings!$K$22)</f>
        <v>-0.40244566087262801</v>
      </c>
      <c r="AA231" s="163">
        <v>0</v>
      </c>
      <c r="AB231" s="106">
        <f>+((LeagueRatings!$I$17-E231)*5)+9.5</f>
        <v>-2.0570906683059054</v>
      </c>
      <c r="AC231" s="106">
        <f>IF(AB231&lt;4,4,AB231)</f>
        <v>4</v>
      </c>
      <c r="AD231" s="106">
        <f>IF(M231&lt;L231,((1-(M231/L231))*7)-0.07,(1-(M231/L231))*5)</f>
        <v>-1.7662453721434956</v>
      </c>
      <c r="AE231" s="164">
        <f t="shared" ref="AE231" si="281">+X231+AA231+AC231+AD231</f>
        <v>1.5837546278565044</v>
      </c>
      <c r="AJ231" s="106">
        <f>+AO231*LeagueRatings!$K$27</f>
        <v>48.76543209876543</v>
      </c>
      <c r="AK231" s="73">
        <f>F231*LeagueRatings!$K$27</f>
        <v>12.345679012345679</v>
      </c>
      <c r="AL231" s="73">
        <f>G231*LeagueRatings!$K$27</f>
        <v>7.4074074074074066</v>
      </c>
      <c r="AM231" s="73">
        <f>T231*LeagueRatings!$K$27</f>
        <v>217.28395061728395</v>
      </c>
      <c r="AN231" s="31"/>
      <c r="AO231" s="15">
        <f t="shared" ref="AO231:AO249" si="282">ROUNDUP(L231,0)</f>
        <v>79</v>
      </c>
    </row>
    <row r="232" spans="1:41" x14ac:dyDescent="0.2">
      <c r="A232" s="42" t="s">
        <v>558</v>
      </c>
      <c r="B232" s="77" t="s">
        <v>249</v>
      </c>
      <c r="C232" s="77">
        <v>2</v>
      </c>
      <c r="D232" s="77">
        <v>4</v>
      </c>
      <c r="E232" s="98">
        <v>6.49</v>
      </c>
      <c r="F232" s="77">
        <v>8</v>
      </c>
      <c r="G232" s="77">
        <v>6</v>
      </c>
      <c r="H232" s="77">
        <v>0</v>
      </c>
      <c r="I232" s="77">
        <v>0</v>
      </c>
      <c r="J232" s="77">
        <v>0</v>
      </c>
      <c r="K232" s="77">
        <v>0</v>
      </c>
      <c r="L232" s="98">
        <v>34.67</v>
      </c>
      <c r="M232" s="77">
        <v>42</v>
      </c>
      <c r="N232" s="77">
        <v>27</v>
      </c>
      <c r="O232" s="77">
        <v>25</v>
      </c>
      <c r="P232" s="77">
        <v>4</v>
      </c>
      <c r="Q232" s="77">
        <v>10</v>
      </c>
      <c r="R232" s="77">
        <v>1</v>
      </c>
      <c r="S232" s="77">
        <v>17</v>
      </c>
      <c r="T232" s="77">
        <v>149</v>
      </c>
      <c r="U232" s="141"/>
      <c r="V232" s="161">
        <f>+(Q232-R232)/(T232-R232)*100</f>
        <v>6.0810810810810816</v>
      </c>
      <c r="W232" s="162">
        <f>IF(V232&lt;LeagueRatings!$K$10,((LeagueRatings!$K$10-V232)/LeagueRatings!$K$10)*36,(LeagueRatings!$K$10-V232)*6.48)</f>
        <v>9.2082827886355858</v>
      </c>
      <c r="X232" s="163">
        <v>-0.74</v>
      </c>
      <c r="Y232" s="163">
        <f>(P232/(T232-R232))*100</f>
        <v>2.7027027027027026</v>
      </c>
      <c r="Z232" s="162">
        <f>IF(Y232&lt;LeagueRatings!$K$8,((LeagueRatings!$K$8-Y232)/LeagueRatings!$K$8)*36,(LeagueRatings!$K$8-Y232)/LeagueRatings!$K$11)</f>
        <v>-2.8506318515999052</v>
      </c>
      <c r="AA232" s="163">
        <v>0.24</v>
      </c>
      <c r="AB232" s="106">
        <f>+((LeagueRatings!$I$6-E232)*5)+9.5</f>
        <v>-3.8775061276674219</v>
      </c>
      <c r="AC232" s="106">
        <f t="shared" ref="AC232" si="283">IF(AB232&lt;4,4,AB232)</f>
        <v>4</v>
      </c>
      <c r="AD232" s="106">
        <f>IF(M232&lt;L232,((1-(M232/L232))*7)-0.07,(1-(M232/L232))*5)</f>
        <v>-1.057109893279492</v>
      </c>
      <c r="AE232" s="164">
        <f t="shared" ref="AE232" si="284">+X232+AA232+AC232+AD232</f>
        <v>2.4428901067205082</v>
      </c>
      <c r="AG232" s="5"/>
      <c r="AH232" s="5"/>
      <c r="AI232" s="5"/>
      <c r="AJ232" s="106">
        <f>+AO232*LeagueRatings!$K$27</f>
        <v>21.604938271604937</v>
      </c>
      <c r="AK232" s="73">
        <f>F232*LeagueRatings!$K$27</f>
        <v>4.9382716049382713</v>
      </c>
      <c r="AL232" s="73">
        <f>G232*LeagueRatings!$K$27</f>
        <v>3.7037037037037033</v>
      </c>
      <c r="AM232" s="73">
        <f>T232*LeagueRatings!$K$27</f>
        <v>91.975308641975303</v>
      </c>
      <c r="AN232" s="31"/>
      <c r="AO232" s="15">
        <f t="shared" si="282"/>
        <v>35</v>
      </c>
    </row>
    <row r="233" spans="1:41" x14ac:dyDescent="0.2">
      <c r="L233" s="167">
        <f>(L231/100)/((L231+L232)/100)</f>
        <v>0.69318584070796463</v>
      </c>
      <c r="T233" s="168"/>
      <c r="U233" s="168"/>
      <c r="V233" s="163"/>
      <c r="W233" s="162">
        <f>W231*L233</f>
        <v>5.6847936319014059</v>
      </c>
      <c r="X233" s="163"/>
      <c r="Y233" s="163"/>
      <c r="Z233" s="162">
        <f>Z231*L233</f>
        <v>-0.27896963377126505</v>
      </c>
      <c r="AA233" s="163"/>
      <c r="AB233" s="106"/>
      <c r="AC233" s="106"/>
      <c r="AD233" s="106"/>
      <c r="AE233" s="164">
        <f>AE231*L233</f>
        <v>1.0978362831858406</v>
      </c>
      <c r="AG233" s="5"/>
      <c r="AH233" s="5"/>
      <c r="AI233" s="5"/>
      <c r="AJ233" s="106"/>
      <c r="AK233" s="73">
        <f>F233*LeagueRatings!$K$27</f>
        <v>0</v>
      </c>
      <c r="AL233" s="73">
        <f>G233*LeagueRatings!$K$27</f>
        <v>0</v>
      </c>
      <c r="AM233" s="73">
        <f>T233*LeagueRatings!$K$27</f>
        <v>0</v>
      </c>
      <c r="AN233" s="31"/>
      <c r="AO233" s="15">
        <f t="shared" si="282"/>
        <v>1</v>
      </c>
    </row>
    <row r="234" spans="1:41" x14ac:dyDescent="0.2">
      <c r="L234" s="167">
        <f>(L232/100)/((L231+L232)/100)</f>
        <v>0.30681415929203543</v>
      </c>
      <c r="T234" s="168"/>
      <c r="U234" s="168"/>
      <c r="V234" s="163"/>
      <c r="W234" s="162">
        <f>W232*L234</f>
        <v>2.825231542318547</v>
      </c>
      <c r="X234" s="163"/>
      <c r="Y234" s="163"/>
      <c r="Z234" s="162">
        <f>Z232*L234</f>
        <v>-0.87461421499972325</v>
      </c>
      <c r="AA234" s="163"/>
      <c r="AB234" s="106"/>
      <c r="AC234" s="106"/>
      <c r="AD234" s="106"/>
      <c r="AE234" s="164">
        <f>AE232*L234</f>
        <v>0.74951327433628345</v>
      </c>
      <c r="AG234" s="5"/>
      <c r="AH234" s="5"/>
      <c r="AI234" s="5"/>
      <c r="AJ234" s="106"/>
      <c r="AK234" s="73">
        <f>F234*LeagueRatings!$K$27</f>
        <v>0</v>
      </c>
      <c r="AL234" s="73">
        <f>G234*LeagueRatings!$K$27</f>
        <v>0</v>
      </c>
      <c r="AM234" s="73">
        <f>T234*LeagueRatings!$K$27</f>
        <v>0</v>
      </c>
      <c r="AN234" s="31"/>
      <c r="AO234" s="15">
        <f t="shared" si="282"/>
        <v>1</v>
      </c>
    </row>
    <row r="235" spans="1:41" x14ac:dyDescent="0.2">
      <c r="T235" s="168"/>
      <c r="U235" s="168"/>
      <c r="V235" s="163"/>
      <c r="W235" s="162">
        <f>SUM(W233:W234)</f>
        <v>8.5100251742199529</v>
      </c>
      <c r="X235" s="163"/>
      <c r="Y235" s="163"/>
      <c r="Z235" s="162">
        <f>SUM(Z233:Z234)</f>
        <v>-1.1535838487709884</v>
      </c>
      <c r="AA235" s="163"/>
      <c r="AB235" s="106"/>
      <c r="AC235" s="106"/>
      <c r="AD235" s="106"/>
      <c r="AE235" s="163">
        <f>SUM(AE233:AE234)</f>
        <v>1.8473495575221239</v>
      </c>
      <c r="AF235" s="42" t="s">
        <v>558</v>
      </c>
      <c r="AG235" s="5" t="s">
        <v>54</v>
      </c>
      <c r="AH235" s="5" t="s">
        <v>67</v>
      </c>
      <c r="AI235" s="5" t="s">
        <v>16</v>
      </c>
      <c r="AJ235" s="184">
        <f>SUM(AJ231:AJ234)</f>
        <v>70.370370370370367</v>
      </c>
      <c r="AK235" s="15">
        <f>SUM(AK231:AK234)</f>
        <v>17.283950617283949</v>
      </c>
      <c r="AL235" s="15">
        <f t="shared" ref="AL235:AM235" si="285">SUM(AL231:AL234)</f>
        <v>11.111111111111111</v>
      </c>
      <c r="AM235" s="15">
        <f t="shared" si="285"/>
        <v>309.25925925925924</v>
      </c>
      <c r="AN235" s="31"/>
      <c r="AO235" s="15">
        <f t="shared" si="282"/>
        <v>0</v>
      </c>
    </row>
    <row r="236" spans="1:41" x14ac:dyDescent="0.2">
      <c r="AK236" s="73">
        <f>F236*LeagueRatings!$K$27</f>
        <v>0</v>
      </c>
      <c r="AL236" s="73">
        <f>G236*LeagueRatings!$K$27</f>
        <v>0</v>
      </c>
      <c r="AM236" s="73">
        <f>T236*LeagueRatings!$K$27</f>
        <v>0</v>
      </c>
      <c r="AN236" s="31"/>
      <c r="AO236" s="15">
        <f t="shared" si="282"/>
        <v>0</v>
      </c>
    </row>
    <row r="237" spans="1:41" x14ac:dyDescent="0.2">
      <c r="A237" t="s">
        <v>772</v>
      </c>
      <c r="B237" s="77" t="s">
        <v>249</v>
      </c>
      <c r="C237" s="77">
        <v>0</v>
      </c>
      <c r="D237" s="77">
        <v>1</v>
      </c>
      <c r="E237" s="98">
        <v>8.1</v>
      </c>
      <c r="F237" s="77">
        <v>12</v>
      </c>
      <c r="G237" s="77">
        <v>0</v>
      </c>
      <c r="H237" s="77">
        <v>0</v>
      </c>
      <c r="I237" s="77">
        <v>0</v>
      </c>
      <c r="J237" s="77">
        <v>0</v>
      </c>
      <c r="K237" s="77">
        <v>2</v>
      </c>
      <c r="L237" s="98">
        <v>13.33</v>
      </c>
      <c r="M237" s="77">
        <v>12</v>
      </c>
      <c r="N237" s="77">
        <v>12</v>
      </c>
      <c r="O237" s="77">
        <v>12</v>
      </c>
      <c r="P237" s="77">
        <v>2</v>
      </c>
      <c r="Q237" s="77">
        <v>11</v>
      </c>
      <c r="R237" s="77">
        <v>0</v>
      </c>
      <c r="S237" s="77">
        <v>13</v>
      </c>
      <c r="T237" s="77">
        <v>64</v>
      </c>
      <c r="V237" s="161">
        <f>+(Q237-R237)/(T237-R237)*100</f>
        <v>17.1875</v>
      </c>
      <c r="W237" s="162">
        <f>IF(V237&lt;LeagueRatings!$K$21,((LeagueRatings!$K$21-V237)/LeagueRatings!$K$21)*36,(LeagueRatings!$K$21-V237)*6.48)</f>
        <v>-58.777709917808231</v>
      </c>
      <c r="X237" s="163">
        <v>5.44</v>
      </c>
      <c r="Y237" s="163">
        <f>(P237/(T237-R237))*100</f>
        <v>3.125</v>
      </c>
      <c r="Z237" s="162">
        <f>IF(Y237&lt;LeagueRatings!$K$19,((LeagueRatings!$K$19-Y237)/LeagueRatings!$K$19)*36,(LeagueRatings!$K$19-Y237)/LeagueRatings!$K$22)</f>
        <v>-7.3398876404494384</v>
      </c>
      <c r="AA237" s="163">
        <v>0.61</v>
      </c>
      <c r="AB237" s="106">
        <f>+((LeagueRatings!$I$17-E237)*5)+9.5</f>
        <v>-12.707090668305902</v>
      </c>
      <c r="AC237" s="106">
        <f>IF(AB237&lt;4,4,AB237)</f>
        <v>4</v>
      </c>
      <c r="AD237" s="106">
        <f>IF(M237&lt;L237,((1-(M237/L237))*7)-0.07,(1-(M237/L237))*5)</f>
        <v>0.62842460615153795</v>
      </c>
      <c r="AE237" s="164">
        <f t="shared" ref="AE237:AE238" si="286">+X237+AA237+AC237+AD237</f>
        <v>10.678424606151539</v>
      </c>
      <c r="AJ237" s="106">
        <f>+AO237*LeagueRatings!$K$27</f>
        <v>8.6419753086419746</v>
      </c>
      <c r="AK237" s="73">
        <f>F237*LeagueRatings!$K$27</f>
        <v>7.4074074074074066</v>
      </c>
      <c r="AL237" s="73">
        <f>G237*LeagueRatings!$K$27</f>
        <v>0</v>
      </c>
      <c r="AM237" s="73">
        <f>T237*LeagueRatings!$K$27</f>
        <v>39.506172839506171</v>
      </c>
      <c r="AN237" s="31"/>
      <c r="AO237" s="15">
        <f t="shared" si="282"/>
        <v>14</v>
      </c>
    </row>
    <row r="238" spans="1:41" x14ac:dyDescent="0.2">
      <c r="A238" s="42" t="s">
        <v>772</v>
      </c>
      <c r="B238" s="77" t="s">
        <v>252</v>
      </c>
      <c r="C238" s="77">
        <v>4</v>
      </c>
      <c r="D238" s="77">
        <v>0</v>
      </c>
      <c r="E238" s="98">
        <v>3.03</v>
      </c>
      <c r="F238" s="77">
        <v>34</v>
      </c>
      <c r="G238" s="77">
        <v>0</v>
      </c>
      <c r="H238" s="77">
        <v>0</v>
      </c>
      <c r="I238" s="77">
        <v>0</v>
      </c>
      <c r="J238" s="77">
        <v>1</v>
      </c>
      <c r="K238" s="77">
        <v>4</v>
      </c>
      <c r="L238" s="98">
        <v>32.67</v>
      </c>
      <c r="M238" s="77">
        <v>25</v>
      </c>
      <c r="N238" s="77">
        <v>13</v>
      </c>
      <c r="O238" s="77">
        <v>11</v>
      </c>
      <c r="P238" s="77">
        <v>4</v>
      </c>
      <c r="Q238" s="77">
        <v>16</v>
      </c>
      <c r="R238" s="77">
        <v>1</v>
      </c>
      <c r="S238" s="77">
        <v>37</v>
      </c>
      <c r="T238" s="77">
        <v>139</v>
      </c>
      <c r="U238" s="157"/>
      <c r="V238" s="161">
        <f>+(Q238-R238)/(T238-R238)*100</f>
        <v>10.869565217391305</v>
      </c>
      <c r="W238" s="162">
        <f>IF(V238&lt;LeagueRatings!$K$10,((LeagueRatings!$K$10-V238)/LeagueRatings!$K$10)*36,(LeagueRatings!$K$10-V238)*6.48)</f>
        <v>-17.485784102811891</v>
      </c>
      <c r="X238" s="163">
        <v>1.93</v>
      </c>
      <c r="Y238" s="163">
        <f>(P238/(T238-R238))*100</f>
        <v>2.8985507246376812</v>
      </c>
      <c r="Z238" s="162">
        <f>IF(Y238&lt;LeagueRatings!$K$8,((LeagueRatings!$K$8-Y238)/LeagueRatings!$K$8)*36,(LeagueRatings!$K$8-Y238)/LeagueRatings!$K$11)</f>
        <v>-4.415211077907319</v>
      </c>
      <c r="AA238" s="163">
        <v>0.33</v>
      </c>
      <c r="AB238" s="106">
        <f>+((LeagueRatings!$I$6-E238)*5)+9.5</f>
        <v>13.422493872332581</v>
      </c>
      <c r="AC238" s="106">
        <f t="shared" ref="AC238" si="287">IF(AB238&lt;4,4,AB238)</f>
        <v>13.422493872332581</v>
      </c>
      <c r="AD238" s="106">
        <f>IF(M238&lt;L238,((1-(M238/L238))*7)-0.07,(1-(M238/L238))*5)</f>
        <v>1.5734037343128251</v>
      </c>
      <c r="AE238" s="164">
        <f t="shared" si="286"/>
        <v>17.255897606645405</v>
      </c>
      <c r="AF238" s="180"/>
      <c r="AG238" s="5"/>
      <c r="AH238" s="5"/>
      <c r="AI238" s="5"/>
      <c r="AJ238" s="106">
        <f>+AO238*LeagueRatings!$K$27</f>
        <v>20.37037037037037</v>
      </c>
      <c r="AK238" s="73">
        <f>F238*LeagueRatings!$K$27</f>
        <v>20.987654320987652</v>
      </c>
      <c r="AL238" s="73">
        <f>G238*LeagueRatings!$K$27</f>
        <v>0</v>
      </c>
      <c r="AM238" s="73">
        <f>T238*LeagueRatings!$K$27</f>
        <v>85.802469135802468</v>
      </c>
      <c r="AN238" s="31"/>
      <c r="AO238" s="15">
        <f t="shared" si="282"/>
        <v>33</v>
      </c>
    </row>
    <row r="239" spans="1:41" x14ac:dyDescent="0.2">
      <c r="L239" s="167">
        <f>(L237/100)/((L237+L238)/100)</f>
        <v>0.28978260869565214</v>
      </c>
      <c r="T239" s="168"/>
      <c r="U239" s="168"/>
      <c r="V239" s="163"/>
      <c r="W239" s="162">
        <f>W237*L239</f>
        <v>-17.032758113138776</v>
      </c>
      <c r="X239" s="163"/>
      <c r="Y239" s="163"/>
      <c r="Z239" s="162">
        <f>Z237*L239</f>
        <v>-2.1269717879824133</v>
      </c>
      <c r="AA239" s="163"/>
      <c r="AB239" s="106"/>
      <c r="AC239" s="106"/>
      <c r="AD239" s="106"/>
      <c r="AE239" s="164">
        <f>AE237*L239</f>
        <v>3.0944217391304347</v>
      </c>
      <c r="AG239" s="5"/>
      <c r="AH239" s="5"/>
      <c r="AI239" s="5"/>
      <c r="AJ239" s="106"/>
      <c r="AK239" s="73">
        <f>F239*LeagueRatings!$K$27</f>
        <v>0</v>
      </c>
      <c r="AL239" s="73">
        <f>G239*LeagueRatings!$K$27</f>
        <v>0</v>
      </c>
      <c r="AM239" s="73">
        <f>T239*LeagueRatings!$K$27</f>
        <v>0</v>
      </c>
      <c r="AN239" s="31"/>
      <c r="AO239" s="15">
        <f t="shared" si="282"/>
        <v>1</v>
      </c>
    </row>
    <row r="240" spans="1:41" x14ac:dyDescent="0.2">
      <c r="L240" s="167">
        <f>(L238/100)/((L237+L238)/100)</f>
        <v>0.7102173913043478</v>
      </c>
      <c r="T240" s="168"/>
      <c r="U240" s="168"/>
      <c r="V240" s="163"/>
      <c r="W240" s="162">
        <f>W238*L240</f>
        <v>-12.418707970410097</v>
      </c>
      <c r="X240" s="163"/>
      <c r="Y240" s="163"/>
      <c r="Z240" s="162">
        <f>Z238*L240</f>
        <v>-3.1357596938093937</v>
      </c>
      <c r="AA240" s="163"/>
      <c r="AB240" s="106"/>
      <c r="AC240" s="106"/>
      <c r="AD240" s="106"/>
      <c r="AE240" s="164">
        <f>AE238*L240</f>
        <v>12.255438582806638</v>
      </c>
      <c r="AG240" s="5"/>
      <c r="AH240" s="5"/>
      <c r="AI240" s="5"/>
      <c r="AJ240" s="106"/>
      <c r="AK240" s="73">
        <f>F240*LeagueRatings!$K$27</f>
        <v>0</v>
      </c>
      <c r="AL240" s="73">
        <f>G240*LeagueRatings!$K$27</f>
        <v>0</v>
      </c>
      <c r="AM240" s="73">
        <f>T240*LeagueRatings!$K$27</f>
        <v>0</v>
      </c>
      <c r="AN240" s="31"/>
      <c r="AO240" s="15">
        <f t="shared" si="282"/>
        <v>1</v>
      </c>
    </row>
    <row r="241" spans="1:41" x14ac:dyDescent="0.2">
      <c r="T241" s="168"/>
      <c r="U241" s="168"/>
      <c r="V241" s="163"/>
      <c r="W241" s="162">
        <f>SUM(W239:W240)</f>
        <v>-29.451466083548873</v>
      </c>
      <c r="X241" s="163"/>
      <c r="Y241" s="163"/>
      <c r="Z241" s="162">
        <f>SUM(Z239:Z240)</f>
        <v>-5.2627314817918069</v>
      </c>
      <c r="AA241" s="163"/>
      <c r="AB241" s="106"/>
      <c r="AC241" s="106"/>
      <c r="AD241" s="106"/>
      <c r="AE241" s="163">
        <f>SUM(AE239:AE240)</f>
        <v>15.349860321937072</v>
      </c>
      <c r="AF241" s="42" t="s">
        <v>772</v>
      </c>
      <c r="AG241" s="5" t="s">
        <v>14</v>
      </c>
      <c r="AH241" s="5" t="s">
        <v>69</v>
      </c>
      <c r="AI241" s="5" t="s">
        <v>27</v>
      </c>
      <c r="AJ241" s="184">
        <f>SUM(AJ237:AJ240)</f>
        <v>29.012345679012345</v>
      </c>
      <c r="AK241" s="15">
        <f>SUM(AK237:AK240)</f>
        <v>28.395061728395056</v>
      </c>
      <c r="AL241" s="15">
        <f t="shared" ref="AL241:AM241" si="288">SUM(AL237:AL240)</f>
        <v>0</v>
      </c>
      <c r="AM241" s="15">
        <f t="shared" si="288"/>
        <v>125.30864197530863</v>
      </c>
      <c r="AN241" s="31"/>
      <c r="AO241" s="15">
        <f t="shared" si="282"/>
        <v>0</v>
      </c>
    </row>
    <row r="242" spans="1:41" x14ac:dyDescent="0.2">
      <c r="AK242" s="73">
        <f>F242*LeagueRatings!$K$27</f>
        <v>0</v>
      </c>
      <c r="AL242" s="73">
        <f>G242*LeagueRatings!$K$27</f>
        <v>0</v>
      </c>
      <c r="AM242" s="73">
        <f>T242*LeagueRatings!$K$27</f>
        <v>0</v>
      </c>
      <c r="AN242" s="31"/>
      <c r="AO242" s="15">
        <f t="shared" si="282"/>
        <v>0</v>
      </c>
    </row>
    <row r="243" spans="1:41" x14ac:dyDescent="0.2">
      <c r="A243" t="s">
        <v>825</v>
      </c>
      <c r="B243" s="77" t="s">
        <v>252</v>
      </c>
      <c r="C243" s="77">
        <v>1</v>
      </c>
      <c r="D243" s="77">
        <v>4</v>
      </c>
      <c r="E243" s="98">
        <v>6.04</v>
      </c>
      <c r="F243" s="77">
        <v>26</v>
      </c>
      <c r="G243" s="77">
        <v>0</v>
      </c>
      <c r="H243" s="77">
        <v>0</v>
      </c>
      <c r="I243" s="77">
        <v>0</v>
      </c>
      <c r="J243" s="77">
        <v>0</v>
      </c>
      <c r="K243" s="77">
        <v>3</v>
      </c>
      <c r="L243" s="98">
        <v>47.67</v>
      </c>
      <c r="M243" s="77">
        <v>59</v>
      </c>
      <c r="N243" s="77">
        <v>33</v>
      </c>
      <c r="O243" s="77">
        <v>32</v>
      </c>
      <c r="P243" s="77">
        <v>7</v>
      </c>
      <c r="Q243" s="77">
        <v>16</v>
      </c>
      <c r="R243" s="77">
        <v>1</v>
      </c>
      <c r="S243" s="77">
        <v>38</v>
      </c>
      <c r="T243" s="77">
        <v>219</v>
      </c>
      <c r="V243" s="161">
        <f>+(Q243-R243)/(T243-R243)*100</f>
        <v>6.8807339449541285</v>
      </c>
      <c r="W243" s="162">
        <f>IF(V243&lt;LeagueRatings!$K$21,((LeagueRatings!$K$21-V243)/LeagueRatings!$K$21)*36,(LeagueRatings!$K$21-V243)*6.48)</f>
        <v>5.4825035249798635</v>
      </c>
      <c r="X243" s="163">
        <v>-0.4</v>
      </c>
      <c r="Y243" s="163">
        <f>(P243/(T243-R243))*100</f>
        <v>3.2110091743119269</v>
      </c>
      <c r="Z243" s="162">
        <f>IF(Y243&lt;LeagueRatings!$K$19,((LeagueRatings!$K$19-Y243)/LeagueRatings!$K$19)*36,(LeagueRatings!$K$19-Y243)/LeagueRatings!$K$22)</f>
        <v>-8.0453561488506367</v>
      </c>
      <c r="AA243" s="163">
        <v>0.71</v>
      </c>
      <c r="AB243" s="106">
        <f>+((LeagueRatings!$I$17-E243)*5)+9.5</f>
        <v>-2.4070906683059068</v>
      </c>
      <c r="AC243" s="106">
        <f t="shared" ref="AC243:AC245" si="289">IF(AB243&lt;4,4,AB243)</f>
        <v>4</v>
      </c>
      <c r="AD243" s="106">
        <f>IF(M243&lt;L243,((1-(M243/L243))*7)-0.07,(1-(M243/L243))*5)</f>
        <v>-1.1883784350744697</v>
      </c>
      <c r="AE243" s="164">
        <f t="shared" ref="AE243:AE245" si="290">+X243+AA243+AC243+AD243</f>
        <v>3.1216215649255297</v>
      </c>
      <c r="AJ243" s="106">
        <f>+AO243*LeagueRatings!$K$27</f>
        <v>29.629629629629626</v>
      </c>
      <c r="AK243" s="73">
        <f>F243*LeagueRatings!$K$27</f>
        <v>16.049382716049383</v>
      </c>
      <c r="AL243" s="73">
        <f>G243*LeagueRatings!$K$27</f>
        <v>0</v>
      </c>
      <c r="AM243" s="73">
        <f>T243*LeagueRatings!$K$27</f>
        <v>135.18518518518519</v>
      </c>
      <c r="AN243" s="31"/>
      <c r="AO243" s="15">
        <f t="shared" si="282"/>
        <v>48</v>
      </c>
    </row>
    <row r="244" spans="1:41" x14ac:dyDescent="0.2">
      <c r="A244" t="s">
        <v>825</v>
      </c>
      <c r="B244" s="77" t="s">
        <v>243</v>
      </c>
      <c r="C244" s="77">
        <v>1</v>
      </c>
      <c r="D244" s="77">
        <v>1</v>
      </c>
      <c r="E244" s="98">
        <v>9.9</v>
      </c>
      <c r="F244" s="77">
        <v>2</v>
      </c>
      <c r="G244" s="77">
        <v>2</v>
      </c>
      <c r="H244" s="77">
        <v>0</v>
      </c>
      <c r="I244" s="77">
        <v>0</v>
      </c>
      <c r="J244" s="77">
        <v>0</v>
      </c>
      <c r="K244" s="77">
        <v>0</v>
      </c>
      <c r="L244" s="98">
        <v>10</v>
      </c>
      <c r="M244" s="77">
        <v>18</v>
      </c>
      <c r="N244" s="77">
        <v>11</v>
      </c>
      <c r="O244" s="77">
        <v>11</v>
      </c>
      <c r="P244" s="77">
        <v>0</v>
      </c>
      <c r="Q244" s="77">
        <v>3</v>
      </c>
      <c r="R244" s="77">
        <v>0</v>
      </c>
      <c r="S244" s="77">
        <v>6</v>
      </c>
      <c r="T244" s="77">
        <v>48</v>
      </c>
      <c r="V244" s="161">
        <f>+(Q244-R244)/(T244-R244)*100</f>
        <v>6.25</v>
      </c>
      <c r="W244" s="162">
        <f>IF(V244&lt;LeagueRatings!$K$21,((LeagueRatings!$K$21-V244)/LeagueRatings!$K$21)*36,(LeagueRatings!$K$21-V244)*6.48)</f>
        <v>8.2799407018567095</v>
      </c>
      <c r="X244" s="163">
        <v>-0.65</v>
      </c>
      <c r="Y244" s="163">
        <f>(P244/(T244-R244))*100</f>
        <v>0</v>
      </c>
      <c r="Z244" s="162">
        <f>IF(Y244&lt;LeagueRatings!$K$19,((LeagueRatings!$K$19-Y244)/LeagueRatings!$K$19)*36,(LeagueRatings!$K$19-Y244)/LeagueRatings!$K$22)</f>
        <v>36</v>
      </c>
      <c r="AA244" s="163">
        <v>-3.26</v>
      </c>
      <c r="AB244" s="106">
        <f>+((LeagueRatings!$I$17-E244)*5)+9.5</f>
        <v>-21.707090668305906</v>
      </c>
      <c r="AC244" s="106">
        <f t="shared" si="289"/>
        <v>4</v>
      </c>
      <c r="AD244" s="106">
        <f>IF(M244&lt;L244,((1-(M244/L244))*7)-0.07,(1-(M244/L244))*5)</f>
        <v>-4</v>
      </c>
      <c r="AE244" s="164">
        <f t="shared" si="290"/>
        <v>-3.9099999999999997</v>
      </c>
      <c r="AJ244" s="106">
        <f>+AO244*LeagueRatings!$K$27</f>
        <v>6.1728395061728394</v>
      </c>
      <c r="AK244" s="73">
        <f>F244*LeagueRatings!$K$27</f>
        <v>1.2345679012345678</v>
      </c>
      <c r="AL244" s="73">
        <f>G244*LeagueRatings!$K$27</f>
        <v>1.2345679012345678</v>
      </c>
      <c r="AM244" s="73">
        <f>T244*LeagueRatings!$K$27</f>
        <v>29.629629629629626</v>
      </c>
      <c r="AN244" s="31"/>
      <c r="AO244" s="15">
        <f t="shared" si="282"/>
        <v>10</v>
      </c>
    </row>
    <row r="245" spans="1:41" x14ac:dyDescent="0.2">
      <c r="A245" s="42" t="s">
        <v>825</v>
      </c>
      <c r="B245" s="77" t="s">
        <v>256</v>
      </c>
      <c r="C245" s="77">
        <v>4</v>
      </c>
      <c r="D245" s="77">
        <v>2</v>
      </c>
      <c r="E245" s="98">
        <v>2.83</v>
      </c>
      <c r="F245" s="77">
        <v>9</v>
      </c>
      <c r="G245" s="77">
        <v>9</v>
      </c>
      <c r="H245" s="77">
        <v>0</v>
      </c>
      <c r="I245" s="77">
        <v>0</v>
      </c>
      <c r="J245" s="77">
        <v>0</v>
      </c>
      <c r="K245" s="77">
        <v>0</v>
      </c>
      <c r="L245" s="98">
        <v>57.33</v>
      </c>
      <c r="M245" s="77">
        <v>48</v>
      </c>
      <c r="N245" s="77">
        <v>20</v>
      </c>
      <c r="O245" s="77">
        <v>18</v>
      </c>
      <c r="P245" s="77">
        <v>5</v>
      </c>
      <c r="Q245" s="77">
        <v>17</v>
      </c>
      <c r="R245" s="77">
        <v>1</v>
      </c>
      <c r="S245" s="77">
        <v>38</v>
      </c>
      <c r="T245" s="77">
        <v>230</v>
      </c>
      <c r="U245" s="141"/>
      <c r="V245" s="161">
        <f>+(Q245-R245)/(T245-R245)*100</f>
        <v>6.9868995633187767</v>
      </c>
      <c r="W245" s="162">
        <f>IF(V245&lt;LeagueRatings!$K$21,((LeagueRatings!$K$21-V245)/LeagueRatings!$K$21)*36,(LeagueRatings!$K$21-V245)*6.48)</f>
        <v>5.0116367671411277</v>
      </c>
      <c r="X245" s="163">
        <v>-0.4</v>
      </c>
      <c r="Y245" s="163">
        <f>(P245/(T245-R245))*100</f>
        <v>2.1834061135371177</v>
      </c>
      <c r="Z245" s="162">
        <f>IF(Y245&lt;LeagueRatings!$K$19,((LeagueRatings!$K$19-Y245)/LeagueRatings!$K$19)*36,(LeagueRatings!$K$19-Y245)/LeagueRatings!$K$22)</f>
        <v>0.75435340064161316</v>
      </c>
      <c r="AA245" s="163">
        <v>-7.0000000000000007E-2</v>
      </c>
      <c r="AB245" s="106">
        <f>+((LeagueRatings!$I$17-E245)*5)+9.5</f>
        <v>13.642909331694094</v>
      </c>
      <c r="AC245" s="106">
        <f t="shared" si="289"/>
        <v>13.642909331694094</v>
      </c>
      <c r="AD245" s="106">
        <f>IF(M245&lt;L245,((1-(M245/L245))*7)-0.07,(1-(M245/L245))*5)</f>
        <v>1.0691941391941391</v>
      </c>
      <c r="AE245" s="164">
        <f t="shared" si="290"/>
        <v>14.242103470888232</v>
      </c>
      <c r="AJ245" s="106">
        <f>+AO245*LeagueRatings!$K$27</f>
        <v>35.802469135802468</v>
      </c>
      <c r="AK245" s="73">
        <f>F245*LeagueRatings!$K$27</f>
        <v>5.5555555555555554</v>
      </c>
      <c r="AL245" s="73">
        <f>G245*LeagueRatings!$K$27</f>
        <v>5.5555555555555554</v>
      </c>
      <c r="AM245" s="73">
        <f>T245*LeagueRatings!$K$27</f>
        <v>141.97530864197529</v>
      </c>
      <c r="AN245" s="31"/>
      <c r="AO245" s="15">
        <f t="shared" si="282"/>
        <v>58</v>
      </c>
    </row>
    <row r="246" spans="1:41" x14ac:dyDescent="0.2">
      <c r="L246" s="167">
        <f>(L243/100)/((L243+L244+L245)/100)</f>
        <v>0.41452173913043483</v>
      </c>
      <c r="T246" s="168"/>
      <c r="U246" s="168"/>
      <c r="V246" s="163"/>
      <c r="W246" s="162">
        <f>W243*L246</f>
        <v>2.2726168959633926</v>
      </c>
      <c r="X246" s="163"/>
      <c r="Y246" s="163"/>
      <c r="Z246" s="162">
        <f>Z243*L246</f>
        <v>-3.3349750227453034</v>
      </c>
      <c r="AA246" s="163"/>
      <c r="AB246" s="106"/>
      <c r="AC246" s="106"/>
      <c r="AD246" s="106"/>
      <c r="AE246" s="162">
        <f>AE243*L246</f>
        <v>1.2939800000000001</v>
      </c>
      <c r="AJ246" s="106"/>
      <c r="AK246" s="73">
        <f>F246*LeagueRatings!$K$27</f>
        <v>0</v>
      </c>
      <c r="AL246" s="73">
        <f>G246*LeagueRatings!$K$27</f>
        <v>0</v>
      </c>
      <c r="AM246" s="73">
        <f>T246*LeagueRatings!$K$27</f>
        <v>0</v>
      </c>
      <c r="AN246" s="31"/>
      <c r="AO246" s="15">
        <f t="shared" si="282"/>
        <v>1</v>
      </c>
    </row>
    <row r="247" spans="1:41" x14ac:dyDescent="0.2">
      <c r="L247" s="167">
        <f>(L244/100)/((L243+L244+L245)/100)</f>
        <v>8.6956521739130446E-2</v>
      </c>
      <c r="T247" s="168"/>
      <c r="U247" s="168"/>
      <c r="V247" s="163"/>
      <c r="W247" s="162">
        <f>W244*L247</f>
        <v>0.719994843639714</v>
      </c>
      <c r="X247" s="163"/>
      <c r="Y247" s="163"/>
      <c r="Z247" s="162">
        <f>Z244*L247</f>
        <v>3.1304347826086962</v>
      </c>
      <c r="AA247" s="163"/>
      <c r="AB247" s="106"/>
      <c r="AC247" s="106"/>
      <c r="AD247" s="106"/>
      <c r="AE247" s="162">
        <f>AE244*L247</f>
        <v>-0.34</v>
      </c>
      <c r="AJ247" s="106"/>
      <c r="AK247" s="73">
        <f>F247*LeagueRatings!$K$27</f>
        <v>0</v>
      </c>
      <c r="AL247" s="73">
        <f>G247*LeagueRatings!$K$27</f>
        <v>0</v>
      </c>
      <c r="AM247" s="73">
        <f>T247*LeagueRatings!$K$27</f>
        <v>0</v>
      </c>
      <c r="AN247" s="31"/>
      <c r="AO247" s="15">
        <f t="shared" si="282"/>
        <v>1</v>
      </c>
    </row>
    <row r="248" spans="1:41" x14ac:dyDescent="0.2">
      <c r="L248" s="167">
        <f>(L245/100)/((L243+L244+L245)/100)</f>
        <v>0.49852173913043485</v>
      </c>
      <c r="T248" s="168"/>
      <c r="U248" s="168"/>
      <c r="V248" s="163"/>
      <c r="W248" s="162">
        <f>W245*L248</f>
        <v>2.498409877045225</v>
      </c>
      <c r="X248" s="163"/>
      <c r="Y248" s="163"/>
      <c r="Z248" s="162">
        <f>Z245*L248</f>
        <v>0.37606156920681466</v>
      </c>
      <c r="AA248" s="163"/>
      <c r="AB248" s="106"/>
      <c r="AC248" s="106"/>
      <c r="AD248" s="106"/>
      <c r="AE248" s="162">
        <f>AE245*L248</f>
        <v>7.0999981911828041</v>
      </c>
      <c r="AJ248" s="184"/>
      <c r="AK248" s="73">
        <f>F248*LeagueRatings!$K$27</f>
        <v>0</v>
      </c>
      <c r="AL248" s="73">
        <f>G248*LeagueRatings!$K$27</f>
        <v>0</v>
      </c>
      <c r="AM248" s="73">
        <f>T248*LeagueRatings!$K$27</f>
        <v>0</v>
      </c>
      <c r="AN248" s="31"/>
      <c r="AO248" s="15">
        <f t="shared" si="282"/>
        <v>1</v>
      </c>
    </row>
    <row r="249" spans="1:41" s="209" customFormat="1" x14ac:dyDescent="0.2">
      <c r="E249" s="210"/>
      <c r="L249" s="210"/>
      <c r="W249" s="211">
        <f>SUM(W246:W248)</f>
        <v>5.4910216166483314</v>
      </c>
      <c r="Z249" s="211">
        <f>SUM(Z246:Z248)</f>
        <v>0.17152132907020745</v>
      </c>
      <c r="AE249" s="174">
        <f>SUM(AE246:AE248)</f>
        <v>8.0539781911828037</v>
      </c>
      <c r="AF249" s="42" t="s">
        <v>825</v>
      </c>
      <c r="AG249" s="10" t="s">
        <v>59</v>
      </c>
      <c r="AH249" s="10" t="s">
        <v>51</v>
      </c>
      <c r="AI249" s="10" t="s">
        <v>48</v>
      </c>
      <c r="AJ249" s="177">
        <f>SUM(AJ243:AJ248)</f>
        <v>71.604938271604937</v>
      </c>
      <c r="AK249" s="73">
        <f>SUM(AK243:AK248)</f>
        <v>22.839506172839506</v>
      </c>
      <c r="AL249" s="73">
        <f t="shared" ref="AL249:AM249" si="291">SUM(AL243:AL248)</f>
        <v>6.7901234567901234</v>
      </c>
      <c r="AM249" s="73">
        <f t="shared" si="291"/>
        <v>306.79012345679007</v>
      </c>
      <c r="AN249" s="125"/>
      <c r="AO249" s="15">
        <f t="shared" si="282"/>
        <v>0</v>
      </c>
    </row>
    <row r="250" spans="1:41" s="203" customFormat="1" x14ac:dyDescent="0.2">
      <c r="E250" s="208"/>
      <c r="L250" s="208"/>
      <c r="AF250" s="204"/>
      <c r="AJ250" s="205"/>
      <c r="AK250" s="206"/>
      <c r="AL250" s="206"/>
      <c r="AM250" s="206"/>
      <c r="AN250" s="207"/>
      <c r="AO250" s="206"/>
    </row>
    <row r="251" spans="1:41" x14ac:dyDescent="0.2">
      <c r="A251" s="165" t="s">
        <v>965</v>
      </c>
      <c r="B251" s="166" t="s">
        <v>249</v>
      </c>
      <c r="AG251" s="5"/>
      <c r="AH251" s="5"/>
      <c r="AI251" s="5"/>
      <c r="AJ251" s="106"/>
      <c r="AK251" s="73">
        <f>F258*LeagueRatings!$K$27</f>
        <v>0</v>
      </c>
      <c r="AL251" s="73">
        <f>G258*LeagueRatings!$K$27</f>
        <v>0</v>
      </c>
      <c r="AM251" s="73">
        <f>T258*LeagueRatings!$K$27</f>
        <v>0</v>
      </c>
      <c r="AN251" s="31"/>
      <c r="AO251" s="15">
        <f t="shared" ref="AO251:AO282" si="292">ROUNDUP(L251,0)</f>
        <v>0</v>
      </c>
    </row>
    <row r="252" spans="1:41" x14ac:dyDescent="0.2">
      <c r="A252" s="212" t="s">
        <v>965</v>
      </c>
      <c r="B252" s="213" t="s">
        <v>964</v>
      </c>
      <c r="AG252" s="5"/>
      <c r="AH252" s="5"/>
      <c r="AI252" s="5"/>
      <c r="AJ252" s="106"/>
      <c r="AK252" s="73">
        <f>F259*LeagueRatings!$K$27</f>
        <v>0</v>
      </c>
      <c r="AL252" s="73">
        <f>G259*LeagueRatings!$K$27</f>
        <v>0</v>
      </c>
      <c r="AM252" s="73">
        <f>T259*LeagueRatings!$K$27</f>
        <v>0</v>
      </c>
      <c r="AN252" s="31"/>
      <c r="AO252" s="15">
        <f t="shared" si="292"/>
        <v>0</v>
      </c>
    </row>
    <row r="253" spans="1:41" x14ac:dyDescent="0.2">
      <c r="AF253" s="180" t="s">
        <v>681</v>
      </c>
      <c r="AG253" s="5" t="s">
        <v>57</v>
      </c>
      <c r="AH253" s="5" t="s">
        <v>24</v>
      </c>
      <c r="AI253" s="5" t="s">
        <v>39</v>
      </c>
      <c r="AJ253" s="184">
        <f>ROUNDUP((AJ249+AJ250),0)</f>
        <v>72</v>
      </c>
      <c r="AK253" s="15">
        <f t="shared" ref="AK253:AM253" si="293">SUM(AK249:AK252)</f>
        <v>22.839506172839506</v>
      </c>
      <c r="AL253" s="15">
        <f t="shared" si="293"/>
        <v>6.7901234567901234</v>
      </c>
      <c r="AM253" s="15">
        <f t="shared" si="293"/>
        <v>306.79012345679007</v>
      </c>
      <c r="AN253" s="31"/>
      <c r="AO253" s="15">
        <f t="shared" si="292"/>
        <v>0</v>
      </c>
    </row>
    <row r="254" spans="1:41" x14ac:dyDescent="0.2">
      <c r="AK254" s="73">
        <f>F261*LeagueRatings!$K$27</f>
        <v>0</v>
      </c>
      <c r="AL254" s="73">
        <f>G261*LeagueRatings!$K$27</f>
        <v>0</v>
      </c>
      <c r="AM254" s="73">
        <f>T261*LeagueRatings!$K$27</f>
        <v>0</v>
      </c>
      <c r="AN254" s="31"/>
      <c r="AO254" s="15">
        <f t="shared" si="292"/>
        <v>0</v>
      </c>
    </row>
    <row r="255" spans="1:41" x14ac:dyDescent="0.2">
      <c r="AJ255" s="106">
        <f>+AO249*LeagueRatings!$K$27</f>
        <v>0</v>
      </c>
      <c r="AK255" s="73">
        <f>F262*LeagueRatings!$K$27</f>
        <v>17.901234567901234</v>
      </c>
      <c r="AL255" s="73">
        <f>G262*LeagueRatings!$K$27</f>
        <v>0</v>
      </c>
      <c r="AM255" s="73">
        <f>T262*LeagueRatings!$K$27</f>
        <v>68.518518518518519</v>
      </c>
      <c r="AN255" s="31"/>
      <c r="AO255" s="15">
        <f t="shared" si="292"/>
        <v>0</v>
      </c>
    </row>
    <row r="256" spans="1:41" x14ac:dyDescent="0.2">
      <c r="A256" s="176" t="s">
        <v>681</v>
      </c>
      <c r="B256" s="141" t="s">
        <v>260</v>
      </c>
      <c r="C256" s="141">
        <v>0</v>
      </c>
      <c r="D256" s="141">
        <v>0</v>
      </c>
      <c r="E256" s="169">
        <v>7.84</v>
      </c>
      <c r="F256" s="141">
        <v>11</v>
      </c>
      <c r="G256" s="141">
        <v>0</v>
      </c>
      <c r="H256" s="141">
        <v>0</v>
      </c>
      <c r="I256" s="141">
        <v>0</v>
      </c>
      <c r="J256" s="141">
        <v>0</v>
      </c>
      <c r="K256" s="170">
        <v>0</v>
      </c>
      <c r="L256" s="169">
        <v>10.33</v>
      </c>
      <c r="M256" s="141">
        <v>16</v>
      </c>
      <c r="N256" s="141">
        <v>9</v>
      </c>
      <c r="O256" s="141">
        <v>9</v>
      </c>
      <c r="P256" s="141">
        <v>1</v>
      </c>
      <c r="Q256" s="141">
        <v>4</v>
      </c>
      <c r="R256" s="141">
        <v>1</v>
      </c>
      <c r="S256" s="141">
        <v>9</v>
      </c>
      <c r="T256" s="171">
        <v>50</v>
      </c>
      <c r="V256" s="161">
        <f>+(Q256-R256)/(T256-R256)*100</f>
        <v>6.1224489795918364</v>
      </c>
      <c r="W256" s="162">
        <f>IF(V256&lt;LeagueRatings!$K$21,((LeagueRatings!$K$21-V256)/LeagueRatings!$K$21)*36,(LeagueRatings!$K$21-V256)*6.48)</f>
        <v>8.8456561977371866</v>
      </c>
      <c r="X256" s="163">
        <v>-0.74</v>
      </c>
      <c r="Y256" s="163">
        <f>(P256/(T256-R256))*100</f>
        <v>2.0408163265306123</v>
      </c>
      <c r="Z256" s="162">
        <f>IF(Y256&lt;LeagueRatings!$K$19,((LeagueRatings!$K$19-Y256)/LeagueRatings!$K$19)*36,(LeagueRatings!$K$19-Y256)/LeagueRatings!$K$22)</f>
        <v>3.0561099132527687</v>
      </c>
      <c r="AA256" s="163">
        <v>-0.35</v>
      </c>
      <c r="AB256" s="106">
        <f>+((LeagueRatings!$I$17-E256)*5)+9.5</f>
        <v>-11.407090668305905</v>
      </c>
      <c r="AC256" s="106">
        <f>IF(AB256&lt;4,4,AB256)</f>
        <v>4</v>
      </c>
      <c r="AD256" s="106">
        <f>IF(M256&lt;L256,((1-(M256/L256))*7)-0.07,(1-(M256/L256))*5)</f>
        <v>-2.7444336882865441</v>
      </c>
      <c r="AE256" s="164">
        <f t="shared" ref="AE256:AE257" si="294">+X256+AA256+AC256+AD256</f>
        <v>0.16556631171345604</v>
      </c>
      <c r="AF256" s="180"/>
      <c r="AG256" s="8" t="s">
        <v>22</v>
      </c>
      <c r="AH256" s="8" t="s">
        <v>33</v>
      </c>
      <c r="AI256" s="8" t="s">
        <v>32</v>
      </c>
      <c r="AJ256" s="106">
        <f>+AO250*LeagueRatings!$K$27</f>
        <v>0</v>
      </c>
      <c r="AK256" s="73">
        <f>F263*LeagueRatings!$K$27</f>
        <v>22.839506172839506</v>
      </c>
      <c r="AL256" s="73">
        <f>G263*LeagueRatings!$K$27</f>
        <v>0</v>
      </c>
      <c r="AM256" s="73">
        <f>T263*LeagueRatings!$K$27</f>
        <v>88.271604938271594</v>
      </c>
      <c r="AN256" s="31"/>
      <c r="AO256" s="15">
        <f t="shared" si="292"/>
        <v>11</v>
      </c>
    </row>
    <row r="257" spans="1:41" x14ac:dyDescent="0.2">
      <c r="A257" s="59" t="s">
        <v>681</v>
      </c>
      <c r="B257" s="141" t="s">
        <v>236</v>
      </c>
      <c r="C257" s="141">
        <v>0</v>
      </c>
      <c r="D257" s="141">
        <v>0</v>
      </c>
      <c r="E257" s="169">
        <v>0.89</v>
      </c>
      <c r="F257" s="141">
        <v>27</v>
      </c>
      <c r="G257" s="141">
        <v>0</v>
      </c>
      <c r="H257" s="156">
        <v>0</v>
      </c>
      <c r="I257" s="141">
        <v>0</v>
      </c>
      <c r="J257" s="141">
        <v>0</v>
      </c>
      <c r="K257" s="170">
        <v>0</v>
      </c>
      <c r="L257" s="169">
        <v>20.329999999999998</v>
      </c>
      <c r="M257" s="141">
        <v>11</v>
      </c>
      <c r="N257" s="141">
        <v>4</v>
      </c>
      <c r="O257" s="141">
        <v>2</v>
      </c>
      <c r="P257" s="141">
        <v>1</v>
      </c>
      <c r="Q257" s="141">
        <v>6</v>
      </c>
      <c r="R257" s="141">
        <v>2</v>
      </c>
      <c r="S257" s="141">
        <v>20</v>
      </c>
      <c r="T257" s="141">
        <v>79</v>
      </c>
      <c r="U257" s="141"/>
      <c r="V257" s="161">
        <f>+(Q257-R257)/(T257-R257)*100</f>
        <v>5.1948051948051948</v>
      </c>
      <c r="W257" s="162">
        <f>IF(V257&lt;LeagueRatings!$K$10,((LeagueRatings!$K$10-V257)/LeagueRatings!$K$10)*36,(LeagueRatings!$K$10-V257)*6.48)</f>
        <v>13.112991934880617</v>
      </c>
      <c r="X257" s="163">
        <v>-1.19</v>
      </c>
      <c r="Y257" s="163">
        <f>(P257/(T257-R257))*100</f>
        <v>1.2987012987012987</v>
      </c>
      <c r="Z257" s="162">
        <f>IF(Y257&lt;LeagueRatings!$K$8,((LeagueRatings!$K$8-Y257)/LeagueRatings!$K$8)*36,(LeagueRatings!$K$8-Y257)/LeagueRatings!$K$11)</f>
        <v>16.06998858881704</v>
      </c>
      <c r="AA257" s="163">
        <v>-1.5</v>
      </c>
      <c r="AB257" s="106">
        <f>+((LeagueRatings!$I$6-E257)*5)+9.5</f>
        <v>24.122493872332576</v>
      </c>
      <c r="AC257" s="106">
        <f t="shared" ref="AC257" si="295">IF(AB257&lt;4,4,AB257)</f>
        <v>24.122493872332576</v>
      </c>
      <c r="AD257" s="106">
        <f>IF(M257&lt;L257,((1-(M257/L257))*7)-0.07,(1-(M257/L257))*5)</f>
        <v>3.1424938514510572</v>
      </c>
      <c r="AE257" s="164">
        <f t="shared" si="294"/>
        <v>24.574987723783632</v>
      </c>
      <c r="AG257" s="5"/>
      <c r="AH257" s="5"/>
      <c r="AI257" s="5"/>
      <c r="AJ257" s="106"/>
      <c r="AK257" s="73">
        <f>F264*LeagueRatings!$K$27</f>
        <v>0</v>
      </c>
      <c r="AL257" s="73">
        <f>G264*LeagueRatings!$K$27</f>
        <v>0</v>
      </c>
      <c r="AM257" s="73">
        <f>T264*LeagueRatings!$K$27</f>
        <v>0</v>
      </c>
      <c r="AN257" s="31"/>
      <c r="AO257" s="15">
        <f t="shared" si="292"/>
        <v>21</v>
      </c>
    </row>
    <row r="258" spans="1:41" x14ac:dyDescent="0.2">
      <c r="L258" s="167">
        <f>(L256/100)/((L256+L257)/100)</f>
        <v>0.33692106979778214</v>
      </c>
      <c r="T258" s="168"/>
      <c r="U258" s="168"/>
      <c r="V258" s="163"/>
      <c r="W258" s="162">
        <f>W256*L258</f>
        <v>2.9802879492049947</v>
      </c>
      <c r="X258" s="163"/>
      <c r="Y258" s="163"/>
      <c r="Z258" s="162">
        <f>Z256*L258</f>
        <v>1.0296678213927299</v>
      </c>
      <c r="AA258" s="163"/>
      <c r="AB258" s="106"/>
      <c r="AC258" s="106"/>
      <c r="AD258" s="106"/>
      <c r="AE258" s="164">
        <f>AE256*L258</f>
        <v>5.5782778864970677E-2</v>
      </c>
      <c r="AG258" s="5"/>
      <c r="AH258" s="5"/>
      <c r="AI258" s="5"/>
      <c r="AJ258" s="106"/>
      <c r="AK258" s="73">
        <f>F265*LeagueRatings!$K$27</f>
        <v>0</v>
      </c>
      <c r="AL258" s="73">
        <f>G265*LeagueRatings!$K$27</f>
        <v>0</v>
      </c>
      <c r="AM258" s="73">
        <f>T265*LeagueRatings!$K$27</f>
        <v>0</v>
      </c>
      <c r="AN258" s="31"/>
      <c r="AO258" s="15">
        <f t="shared" si="292"/>
        <v>1</v>
      </c>
    </row>
    <row r="259" spans="1:41" x14ac:dyDescent="0.2">
      <c r="L259" s="167">
        <f>(L257/100)/((L256+L257)/100)</f>
        <v>0.66307893020221786</v>
      </c>
      <c r="T259" s="168"/>
      <c r="U259" s="168"/>
      <c r="V259" s="163"/>
      <c r="W259" s="162">
        <f>W257*L259</f>
        <v>8.6949486639309495</v>
      </c>
      <c r="X259" s="163"/>
      <c r="Y259" s="163"/>
      <c r="Z259" s="162">
        <f>Z257*L259</f>
        <v>10.655670841834652</v>
      </c>
      <c r="AA259" s="163"/>
      <c r="AB259" s="106"/>
      <c r="AC259" s="106"/>
      <c r="AD259" s="106"/>
      <c r="AE259" s="164">
        <f>AE257*L259</f>
        <v>16.295156569619088</v>
      </c>
      <c r="AF259" s="180" t="s">
        <v>477</v>
      </c>
      <c r="AG259" s="5" t="s">
        <v>64</v>
      </c>
      <c r="AH259" s="5" t="s">
        <v>38</v>
      </c>
      <c r="AI259" s="5" t="s">
        <v>52</v>
      </c>
      <c r="AJ259" s="184">
        <f>SUM(AJ255:AJ258)</f>
        <v>0</v>
      </c>
      <c r="AK259" s="15">
        <f t="shared" ref="AK259:AM259" si="296">SUM(AK255:AK258)</f>
        <v>40.74074074074074</v>
      </c>
      <c r="AL259" s="15">
        <f t="shared" si="296"/>
        <v>0</v>
      </c>
      <c r="AM259" s="15">
        <f t="shared" si="296"/>
        <v>156.79012345679013</v>
      </c>
      <c r="AN259" s="31"/>
      <c r="AO259" s="15">
        <f t="shared" si="292"/>
        <v>1</v>
      </c>
    </row>
    <row r="260" spans="1:41" x14ac:dyDescent="0.2">
      <c r="T260" s="168"/>
      <c r="U260" s="168"/>
      <c r="V260" s="163"/>
      <c r="W260" s="162">
        <f>SUM(W258:W259)</f>
        <v>11.675236613135944</v>
      </c>
      <c r="X260" s="163"/>
      <c r="Y260" s="163"/>
      <c r="Z260" s="162">
        <f>SUM(Z258:Z259)</f>
        <v>11.685338663227382</v>
      </c>
      <c r="AA260" s="163"/>
      <c r="AB260" s="106"/>
      <c r="AC260" s="106"/>
      <c r="AD260" s="106"/>
      <c r="AE260" s="163">
        <f>SUM(AE258:AE259)</f>
        <v>16.350939348484058</v>
      </c>
      <c r="AK260" s="73">
        <f>F267*LeagueRatings!$K$27</f>
        <v>0</v>
      </c>
      <c r="AL260" s="73">
        <f>G267*LeagueRatings!$K$27</f>
        <v>0</v>
      </c>
      <c r="AM260" s="73">
        <f>T267*LeagueRatings!$K$27</f>
        <v>0</v>
      </c>
      <c r="AN260" s="31"/>
      <c r="AO260" s="15">
        <f t="shared" si="292"/>
        <v>0</v>
      </c>
    </row>
    <row r="261" spans="1:41" x14ac:dyDescent="0.2">
      <c r="AJ261" s="106">
        <f>+AO255*LeagueRatings!$K$27</f>
        <v>0</v>
      </c>
      <c r="AK261" s="73">
        <f>F268*LeagueRatings!$K$27</f>
        <v>30.864197530864196</v>
      </c>
      <c r="AL261" s="73">
        <f>G268*LeagueRatings!$K$27</f>
        <v>0</v>
      </c>
      <c r="AM261" s="73">
        <f>T268*LeagueRatings!$K$27</f>
        <v>74.691358024691354</v>
      </c>
      <c r="AN261" s="31"/>
      <c r="AO261" s="15">
        <f t="shared" si="292"/>
        <v>0</v>
      </c>
    </row>
    <row r="262" spans="1:41" x14ac:dyDescent="0.2">
      <c r="A262" s="156" t="s">
        <v>477</v>
      </c>
      <c r="B262" s="157" t="s">
        <v>233</v>
      </c>
      <c r="C262" s="157">
        <v>0</v>
      </c>
      <c r="D262" s="157">
        <v>3</v>
      </c>
      <c r="E262" s="158">
        <v>7.25</v>
      </c>
      <c r="F262" s="157">
        <v>29</v>
      </c>
      <c r="G262" s="157">
        <v>0</v>
      </c>
      <c r="H262" s="157">
        <v>0</v>
      </c>
      <c r="I262" s="157">
        <v>0</v>
      </c>
      <c r="J262" s="157">
        <v>0</v>
      </c>
      <c r="K262" s="159">
        <v>3</v>
      </c>
      <c r="L262" s="158">
        <v>22.33</v>
      </c>
      <c r="M262" s="157">
        <v>23</v>
      </c>
      <c r="N262" s="157">
        <v>19</v>
      </c>
      <c r="O262" s="157">
        <v>18</v>
      </c>
      <c r="P262" s="157">
        <v>4</v>
      </c>
      <c r="Q262" s="157">
        <v>15</v>
      </c>
      <c r="R262" s="157">
        <v>2</v>
      </c>
      <c r="S262" s="157">
        <v>24</v>
      </c>
      <c r="T262" s="157">
        <v>111</v>
      </c>
      <c r="V262" s="161">
        <f>+(Q262-R262)/(T262-R262)*100</f>
        <v>11.926605504587156</v>
      </c>
      <c r="W262" s="162">
        <f>IF(V262&lt;LeagueRatings!$K$10,((LeagueRatings!$K$10-V262)/LeagueRatings!$K$10)*36,(LeagueRatings!$K$10-V262)*6.48)</f>
        <v>-24.335405163841013</v>
      </c>
      <c r="X262" s="163">
        <v>2.5499999999999998</v>
      </c>
      <c r="Y262" s="163">
        <f>(P262/(T262-R262))*100</f>
        <v>3.669724770642202</v>
      </c>
      <c r="Z262" s="162">
        <f>IF(Y262&lt;LeagueRatings!$K$8,((LeagueRatings!$K$8-Y262)/LeagueRatings!$K$8)*36,(LeagueRatings!$K$8-Y262)/LeagueRatings!$K$11)</f>
        <v>-10.575921205715961</v>
      </c>
      <c r="AA262" s="163">
        <v>0.71</v>
      </c>
      <c r="AB262" s="106">
        <f>+((LeagueRatings!$I$6-E262)*5)+9.5</f>
        <v>-7.6775061276674208</v>
      </c>
      <c r="AC262" s="106">
        <f t="shared" ref="AC262" si="297">IF(AB262&lt;4,4,AB262)</f>
        <v>4</v>
      </c>
      <c r="AD262" s="106">
        <f>IF(M262&lt;L262,((1-(M262/L262))*7)-0.07,(1-(M262/L262))*5)</f>
        <v>-0.15002239140170182</v>
      </c>
      <c r="AE262" s="164">
        <f t="shared" ref="AE262" si="298">+X262+AA262+AC262+AD262</f>
        <v>7.1099776085982977</v>
      </c>
      <c r="AF262" s="180"/>
      <c r="AG262" s="5" t="s">
        <v>59</v>
      </c>
      <c r="AH262" s="5" t="s">
        <v>66</v>
      </c>
      <c r="AI262" s="5" t="s">
        <v>48</v>
      </c>
      <c r="AJ262" s="106">
        <f>+AO256*LeagueRatings!$K$27</f>
        <v>6.7901234567901234</v>
      </c>
      <c r="AK262" s="73">
        <f>F269*LeagueRatings!$K$27</f>
        <v>13.580246913580247</v>
      </c>
      <c r="AL262" s="73">
        <f>G269*LeagueRatings!$K$27</f>
        <v>0</v>
      </c>
      <c r="AM262" s="73">
        <f>T269*LeagueRatings!$K$27</f>
        <v>26.543209876543209</v>
      </c>
      <c r="AN262" s="31"/>
      <c r="AO262" s="15">
        <f t="shared" si="292"/>
        <v>23</v>
      </c>
    </row>
    <row r="263" spans="1:41" x14ac:dyDescent="0.2">
      <c r="A263" s="59" t="s">
        <v>477</v>
      </c>
      <c r="B263" s="157" t="s">
        <v>249</v>
      </c>
      <c r="C263" s="157">
        <v>2</v>
      </c>
      <c r="D263" s="157">
        <v>2</v>
      </c>
      <c r="E263" s="158">
        <v>2.83</v>
      </c>
      <c r="F263" s="157">
        <v>37</v>
      </c>
      <c r="G263" s="157">
        <v>0</v>
      </c>
      <c r="H263" s="157">
        <v>0</v>
      </c>
      <c r="I263" s="157">
        <v>0</v>
      </c>
      <c r="J263" s="157">
        <v>1</v>
      </c>
      <c r="K263" s="157">
        <v>1</v>
      </c>
      <c r="L263" s="158">
        <v>35</v>
      </c>
      <c r="M263" s="157">
        <v>22</v>
      </c>
      <c r="N263" s="157">
        <v>11</v>
      </c>
      <c r="O263" s="157">
        <v>11</v>
      </c>
      <c r="P263" s="157">
        <v>1</v>
      </c>
      <c r="Q263" s="157">
        <v>11</v>
      </c>
      <c r="R263" s="157">
        <v>0</v>
      </c>
      <c r="S263" s="157">
        <v>42</v>
      </c>
      <c r="T263" s="160">
        <v>143</v>
      </c>
      <c r="U263" s="141"/>
      <c r="V263" s="172">
        <f>+(Q263-R263)/(T263-R263)*100</f>
        <v>7.6923076923076925</v>
      </c>
      <c r="W263" s="173">
        <f>IF(V263&lt;LeagueRatings!$K$21,((LeagueRatings!$K$21-V263)/LeagueRatings!$K$21)*36,(LeagueRatings!$K$21-V263)*6.48)</f>
        <v>1.8830039407467183</v>
      </c>
      <c r="X263" s="174">
        <v>-0.24</v>
      </c>
      <c r="Y263" s="174">
        <f>(P263/(T263-R263))*100</f>
        <v>0.69930069930069927</v>
      </c>
      <c r="Z263" s="173">
        <f>IF(Y263&lt;LeagueRatings!$K$19,((LeagueRatings!$K$19-Y263)/LeagueRatings!$K$19)*36,(LeagueRatings!$K$19-Y263)/LeagueRatings!$K$22)</f>
        <v>24.71153416607962</v>
      </c>
      <c r="AA263" s="174">
        <v>-2.08</v>
      </c>
      <c r="AB263" s="72">
        <f>+((LeagueRatings!$I$17-E263)*5)+9.5</f>
        <v>13.642909331694094</v>
      </c>
      <c r="AC263" s="72">
        <f t="shared" ref="AC263" si="299">IF(AB263&lt;4,4,AB263)</f>
        <v>13.642909331694094</v>
      </c>
      <c r="AD263" s="106">
        <f>IF(M263&lt;L263,((1-(M263/L263))*7)-0.07,(1-(M263/L263))*5)</f>
        <v>2.5300000000000002</v>
      </c>
      <c r="AE263" s="175">
        <f t="shared" ref="AE263" si="300">+X263+AA263+AC263+AD263</f>
        <v>13.852909331694093</v>
      </c>
      <c r="AG263" s="5"/>
      <c r="AH263" s="5"/>
      <c r="AI263" s="5"/>
      <c r="AJ263" s="106"/>
      <c r="AK263" s="73">
        <f>F270*LeagueRatings!$K$27</f>
        <v>0</v>
      </c>
      <c r="AL263" s="73">
        <f>G270*LeagueRatings!$K$27</f>
        <v>0</v>
      </c>
      <c r="AM263" s="73">
        <f>T270*LeagueRatings!$K$27</f>
        <v>0</v>
      </c>
      <c r="AN263" s="31"/>
      <c r="AO263" s="15">
        <f t="shared" si="292"/>
        <v>35</v>
      </c>
    </row>
    <row r="264" spans="1:41" x14ac:dyDescent="0.2">
      <c r="L264" s="167">
        <f>(L262/100)/((L262+L263)/100)</f>
        <v>0.38949938949938945</v>
      </c>
      <c r="T264" s="168"/>
      <c r="U264" s="168"/>
      <c r="V264" s="163"/>
      <c r="W264" s="162">
        <f>W262*L264</f>
        <v>-9.4786254545363633</v>
      </c>
      <c r="X264" s="163"/>
      <c r="Y264" s="163"/>
      <c r="Z264" s="162">
        <f>Z262*L264</f>
        <v>-4.1193148530200139</v>
      </c>
      <c r="AA264" s="163"/>
      <c r="AB264" s="106"/>
      <c r="AC264" s="106"/>
      <c r="AD264" s="106"/>
      <c r="AE264" s="164">
        <f>AE262*L264</f>
        <v>2.7693319379033658</v>
      </c>
      <c r="AG264" s="5"/>
      <c r="AH264" s="5"/>
      <c r="AI264" s="5"/>
      <c r="AJ264" s="106"/>
      <c r="AK264" s="73">
        <f>F271*LeagueRatings!$K$27</f>
        <v>0</v>
      </c>
      <c r="AL264" s="73">
        <f>G271*LeagueRatings!$K$27</f>
        <v>0</v>
      </c>
      <c r="AM264" s="73">
        <f>T271*LeagueRatings!$K$27</f>
        <v>0</v>
      </c>
      <c r="AN264" s="31"/>
      <c r="AO264" s="15">
        <f t="shared" si="292"/>
        <v>1</v>
      </c>
    </row>
    <row r="265" spans="1:41" x14ac:dyDescent="0.2">
      <c r="L265" s="167">
        <f>(L263/100)/((L262+L263)/100)</f>
        <v>0.61050061050061044</v>
      </c>
      <c r="T265" s="168"/>
      <c r="U265" s="168"/>
      <c r="V265" s="163"/>
      <c r="W265" s="162">
        <f>W263*L265</f>
        <v>1.1495750554009267</v>
      </c>
      <c r="X265" s="163"/>
      <c r="Y265" s="163"/>
      <c r="Z265" s="162">
        <f>Z263*L265</f>
        <v>15.086406694798301</v>
      </c>
      <c r="AA265" s="163"/>
      <c r="AB265" s="106"/>
      <c r="AC265" s="106"/>
      <c r="AD265" s="106"/>
      <c r="AE265" s="164">
        <f>AE263*L265</f>
        <v>8.4572096042088472</v>
      </c>
      <c r="AF265" s="180" t="s">
        <v>454</v>
      </c>
      <c r="AG265" s="5" t="s">
        <v>22</v>
      </c>
      <c r="AH265" s="5" t="s">
        <v>21</v>
      </c>
      <c r="AI265" s="5" t="s">
        <v>16</v>
      </c>
      <c r="AJ265" s="184">
        <f>SUM(AJ261:AJ264)</f>
        <v>6.7901234567901234</v>
      </c>
      <c r="AK265" s="15">
        <f t="shared" ref="AK265:AM265" si="301">SUM(AK261:AK264)</f>
        <v>44.444444444444443</v>
      </c>
      <c r="AL265" s="15">
        <f t="shared" si="301"/>
        <v>0</v>
      </c>
      <c r="AM265" s="15">
        <f t="shared" si="301"/>
        <v>101.23456790123456</v>
      </c>
      <c r="AN265" s="31"/>
      <c r="AO265" s="15">
        <f t="shared" si="292"/>
        <v>1</v>
      </c>
    </row>
    <row r="266" spans="1:41" x14ac:dyDescent="0.2">
      <c r="T266" s="168"/>
      <c r="U266" s="168"/>
      <c r="V266" s="163"/>
      <c r="W266" s="162">
        <f>SUM(W264:W265)</f>
        <v>-8.3290503991354363</v>
      </c>
      <c r="X266" s="163"/>
      <c r="Y266" s="163"/>
      <c r="Z266" s="162">
        <f>SUM(Z264:Z265)</f>
        <v>10.967091841778288</v>
      </c>
      <c r="AA266" s="163"/>
      <c r="AB266" s="106"/>
      <c r="AC266" s="106"/>
      <c r="AD266" s="106"/>
      <c r="AE266" s="163">
        <f>SUM(AE264:AE265)</f>
        <v>11.226541542112212</v>
      </c>
      <c r="AK266" s="73">
        <f>F273*LeagueRatings!$K$27</f>
        <v>0</v>
      </c>
      <c r="AL266" s="73">
        <f>G273*LeagueRatings!$K$27</f>
        <v>0</v>
      </c>
      <c r="AM266" s="73">
        <f>T273*LeagueRatings!$K$27</f>
        <v>0</v>
      </c>
      <c r="AN266" s="31"/>
      <c r="AO266" s="15">
        <f t="shared" si="292"/>
        <v>0</v>
      </c>
    </row>
    <row r="267" spans="1:41" x14ac:dyDescent="0.2">
      <c r="AJ267" s="106">
        <f>+AO261*LeagueRatings!$K$27</f>
        <v>0</v>
      </c>
      <c r="AK267" s="73">
        <f>F274*LeagueRatings!$K$27</f>
        <v>24.691358024691358</v>
      </c>
      <c r="AL267" s="73">
        <f>G274*LeagueRatings!$K$27</f>
        <v>0</v>
      </c>
      <c r="AM267" s="73">
        <f>T274*LeagueRatings!$K$27</f>
        <v>71.604938271604937</v>
      </c>
      <c r="AN267" s="31"/>
      <c r="AO267" s="15">
        <f t="shared" si="292"/>
        <v>0</v>
      </c>
    </row>
    <row r="268" spans="1:41" x14ac:dyDescent="0.2">
      <c r="A268" s="176" t="s">
        <v>454</v>
      </c>
      <c r="B268" s="141" t="s">
        <v>258</v>
      </c>
      <c r="C268" s="141">
        <v>3</v>
      </c>
      <c r="D268" s="141">
        <v>1</v>
      </c>
      <c r="E268" s="169">
        <v>2.1</v>
      </c>
      <c r="F268" s="141">
        <v>50</v>
      </c>
      <c r="G268" s="141">
        <v>0</v>
      </c>
      <c r="H268" s="141">
        <v>0</v>
      </c>
      <c r="I268" s="141">
        <v>0</v>
      </c>
      <c r="J268" s="141">
        <v>0</v>
      </c>
      <c r="K268" s="170">
        <v>2</v>
      </c>
      <c r="L268" s="169">
        <v>30</v>
      </c>
      <c r="M268" s="141">
        <v>28</v>
      </c>
      <c r="N268" s="141">
        <v>7</v>
      </c>
      <c r="O268" s="141">
        <v>7</v>
      </c>
      <c r="P268" s="141">
        <v>3</v>
      </c>
      <c r="Q268" s="141">
        <v>4</v>
      </c>
      <c r="R268" s="141">
        <v>0</v>
      </c>
      <c r="S268" s="141">
        <v>29</v>
      </c>
      <c r="T268" s="171">
        <v>121</v>
      </c>
      <c r="V268" s="161">
        <f>+(Q268-R268)/(T268-R268)*100</f>
        <v>3.3057851239669422</v>
      </c>
      <c r="W268" s="162">
        <f>IF(V268&lt;LeagueRatings!$K$21,((LeagueRatings!$K$21-V268)/LeagueRatings!$K$21)*36,(LeagueRatings!$K$21-V268)*6.48)</f>
        <v>21.338150453874626</v>
      </c>
      <c r="X268" s="163">
        <v>-2</v>
      </c>
      <c r="Y268" s="163">
        <f>(P268/(T268-R268))*100</f>
        <v>2.4793388429752068</v>
      </c>
      <c r="Z268" s="162">
        <f>IF(Y268&lt;LeagueRatings!$K$19,((LeagueRatings!$K$19-Y268)/LeagueRatings!$K$19)*36,(LeagueRatings!$K$19-Y268)/LeagueRatings!$K$22)</f>
        <v>-2.0440152288977642</v>
      </c>
      <c r="AA268" s="163">
        <v>0.08</v>
      </c>
      <c r="AB268" s="106">
        <f>+((LeagueRatings!$I$17-E268)*5)+9.5</f>
        <v>17.292909331694094</v>
      </c>
      <c r="AC268" s="106">
        <f t="shared" ref="AC268:AC269" si="302">IF(AB268&lt;4,4,AB268)</f>
        <v>17.292909331694094</v>
      </c>
      <c r="AD268" s="106">
        <f>IF(M268&lt;L268,((1-(M268/L268))*7)-0.07,(1-(M268/L268))*5)</f>
        <v>0.39666666666666656</v>
      </c>
      <c r="AE268" s="164">
        <f t="shared" ref="AE268" si="303">+X268+AA268+AC268+AD268</f>
        <v>15.769575998360761</v>
      </c>
      <c r="AF268" s="180"/>
      <c r="AG268" s="5" t="s">
        <v>25</v>
      </c>
      <c r="AH268" s="5" t="s">
        <v>43</v>
      </c>
      <c r="AI268" s="5" t="s">
        <v>30</v>
      </c>
      <c r="AJ268" s="106">
        <f>+AO262*LeagueRatings!$K$27</f>
        <v>14.19753086419753</v>
      </c>
      <c r="AK268" s="73">
        <f>F275*LeagueRatings!$K$27</f>
        <v>12.345679012345679</v>
      </c>
      <c r="AL268" s="73">
        <f>G275*LeagueRatings!$K$27</f>
        <v>0</v>
      </c>
      <c r="AM268" s="73">
        <f>T275*LeagueRatings!$K$27</f>
        <v>43.827160493827158</v>
      </c>
      <c r="AN268" s="31"/>
      <c r="AO268" s="15">
        <f t="shared" si="292"/>
        <v>30</v>
      </c>
    </row>
    <row r="269" spans="1:41" x14ac:dyDescent="0.2">
      <c r="A269" s="59" t="s">
        <v>454</v>
      </c>
      <c r="B269" s="157" t="s">
        <v>247</v>
      </c>
      <c r="C269" s="157">
        <v>0</v>
      </c>
      <c r="D269" s="157">
        <v>1</v>
      </c>
      <c r="E269" s="158">
        <v>6.75</v>
      </c>
      <c r="F269" s="157">
        <v>22</v>
      </c>
      <c r="G269" s="157">
        <v>0</v>
      </c>
      <c r="H269" s="157">
        <v>0</v>
      </c>
      <c r="I269" s="157">
        <v>0</v>
      </c>
      <c r="J269" s="157">
        <v>0</v>
      </c>
      <c r="K269" s="157">
        <v>2</v>
      </c>
      <c r="L269" s="158">
        <v>9.33</v>
      </c>
      <c r="M269" s="157">
        <v>12</v>
      </c>
      <c r="N269" s="157">
        <v>7</v>
      </c>
      <c r="O269" s="157">
        <v>7</v>
      </c>
      <c r="P269" s="157">
        <v>1</v>
      </c>
      <c r="Q269" s="157">
        <v>6</v>
      </c>
      <c r="R269" s="157">
        <v>0</v>
      </c>
      <c r="S269" s="157">
        <v>7</v>
      </c>
      <c r="T269" s="160">
        <v>43</v>
      </c>
      <c r="U269" s="141"/>
      <c r="V269" s="161">
        <f>+(Q269-R269)/(T269-R269)*100</f>
        <v>13.953488372093023</v>
      </c>
      <c r="W269" s="162">
        <f>IF(V269&lt;LeagueRatings!$K$21,((LeagueRatings!$K$21-V269)/LeagueRatings!$K$21)*36,(LeagueRatings!$K$21-V269)*6.48)</f>
        <v>-37.821314568971019</v>
      </c>
      <c r="X269" s="163">
        <v>5.44</v>
      </c>
      <c r="Y269" s="163">
        <f>(P269/(T269-R269))*100</f>
        <v>2.3255813953488373</v>
      </c>
      <c r="Z269" s="162">
        <f>IF(Y269&lt;LeagueRatings!$K$19,((LeagueRatings!$K$19-Y269)/LeagueRatings!$K$19)*36,(LeagueRatings!$K$19-Y269)/LeagueRatings!$K$22)</f>
        <v>-0.78285863600731798</v>
      </c>
      <c r="AA269" s="163">
        <v>0</v>
      </c>
      <c r="AB269" s="106">
        <f>+((LeagueRatings!$I$17-E269)*5)+9.5</f>
        <v>-5.9570906683059057</v>
      </c>
      <c r="AC269" s="106">
        <f t="shared" si="302"/>
        <v>4</v>
      </c>
      <c r="AD269" s="106">
        <f>IF(M269&lt;L269,((1-(M269/L269))*7)-0.07,(1-(M269/L269))*5)</f>
        <v>-1.4308681672025725</v>
      </c>
      <c r="AE269" s="164">
        <f t="shared" ref="AE269" si="304">+X269+AA269+AC269+AD269</f>
        <v>8.0091318327974292</v>
      </c>
      <c r="AG269" s="5"/>
      <c r="AH269" s="5"/>
      <c r="AI269" s="5"/>
      <c r="AJ269" s="106"/>
      <c r="AK269" s="73">
        <f>F276*LeagueRatings!$K$27</f>
        <v>0</v>
      </c>
      <c r="AL269" s="73">
        <f>G276*LeagueRatings!$K$27</f>
        <v>0</v>
      </c>
      <c r="AM269" s="73">
        <f>T276*LeagueRatings!$K$27</f>
        <v>0</v>
      </c>
      <c r="AN269" s="31"/>
      <c r="AO269" s="15">
        <f t="shared" si="292"/>
        <v>10</v>
      </c>
    </row>
    <row r="270" spans="1:41" x14ac:dyDescent="0.2">
      <c r="L270" s="167">
        <f>(L268/100)/((L268+L269)/100)</f>
        <v>0.76277650648360029</v>
      </c>
      <c r="T270" s="168"/>
      <c r="U270" s="168"/>
      <c r="V270" s="163"/>
      <c r="W270" s="162">
        <f>W268*L270</f>
        <v>16.276239858027935</v>
      </c>
      <c r="X270" s="163"/>
      <c r="Y270" s="163"/>
      <c r="Z270" s="162">
        <f>Z268*L270</f>
        <v>-1.5591267954979131</v>
      </c>
      <c r="AA270" s="163"/>
      <c r="AB270" s="106"/>
      <c r="AC270" s="106"/>
      <c r="AD270" s="106"/>
      <c r="AE270" s="164">
        <f>AE268*L270</f>
        <v>12.028662088757255</v>
      </c>
      <c r="AG270" s="5"/>
      <c r="AH270" s="5"/>
      <c r="AI270" s="5"/>
      <c r="AJ270" s="106"/>
      <c r="AK270" s="73">
        <f>F277*LeagueRatings!$K$27</f>
        <v>0</v>
      </c>
      <c r="AL270" s="73">
        <f>G277*LeagueRatings!$K$27</f>
        <v>0</v>
      </c>
      <c r="AM270" s="73">
        <f>T277*LeagueRatings!$K$27</f>
        <v>0</v>
      </c>
      <c r="AN270" s="31"/>
      <c r="AO270" s="15">
        <f t="shared" si="292"/>
        <v>1</v>
      </c>
    </row>
    <row r="271" spans="1:41" x14ac:dyDescent="0.2">
      <c r="L271" s="167">
        <f>(L269/100)/((L268+L269)/100)</f>
        <v>0.23722349351639968</v>
      </c>
      <c r="T271" s="168"/>
      <c r="U271" s="168"/>
      <c r="V271" s="163"/>
      <c r="W271" s="162">
        <f>W269*L271</f>
        <v>-8.9721043714340087</v>
      </c>
      <c r="X271" s="163"/>
      <c r="Y271" s="163"/>
      <c r="Z271" s="162">
        <f>Z269*L271</f>
        <v>-0.1857124605631395</v>
      </c>
      <c r="AA271" s="163"/>
      <c r="AB271" s="106"/>
      <c r="AC271" s="106"/>
      <c r="AD271" s="106"/>
      <c r="AE271" s="164">
        <f>AE269*L271</f>
        <v>1.8999542334096113</v>
      </c>
      <c r="AF271" s="180" t="s">
        <v>719</v>
      </c>
      <c r="AG271" s="5" t="s">
        <v>42</v>
      </c>
      <c r="AH271" s="5" t="s">
        <v>51</v>
      </c>
      <c r="AI271" s="5" t="s">
        <v>67</v>
      </c>
      <c r="AJ271" s="184">
        <f>SUM(AJ267:AJ270)</f>
        <v>14.19753086419753</v>
      </c>
      <c r="AK271" s="15">
        <f t="shared" ref="AK271:AM271" si="305">SUM(AK267:AK270)</f>
        <v>37.037037037037038</v>
      </c>
      <c r="AL271" s="15">
        <f t="shared" si="305"/>
        <v>0</v>
      </c>
      <c r="AM271" s="15">
        <f t="shared" si="305"/>
        <v>115.4320987654321</v>
      </c>
      <c r="AN271" s="31"/>
      <c r="AO271" s="15">
        <f t="shared" si="292"/>
        <v>1</v>
      </c>
    </row>
    <row r="272" spans="1:41" x14ac:dyDescent="0.2">
      <c r="T272" s="168"/>
      <c r="U272" s="168"/>
      <c r="V272" s="163"/>
      <c r="W272" s="162">
        <f>SUM(W270:W271)</f>
        <v>7.3041354865939265</v>
      </c>
      <c r="X272" s="163"/>
      <c r="Y272" s="163"/>
      <c r="Z272" s="162">
        <f>SUM(Z270:Z271)</f>
        <v>-1.7448392560610526</v>
      </c>
      <c r="AA272" s="163"/>
      <c r="AB272" s="106"/>
      <c r="AC272" s="106"/>
      <c r="AD272" s="106"/>
      <c r="AE272" s="163">
        <f>SUM(AE270:AE271)</f>
        <v>13.928616322166866</v>
      </c>
      <c r="AK272" s="73">
        <f>F279*LeagueRatings!$K$27</f>
        <v>0</v>
      </c>
      <c r="AL272" s="73">
        <f>G279*LeagueRatings!$K$27</f>
        <v>0</v>
      </c>
      <c r="AM272" s="73">
        <f>T279*LeagueRatings!$K$27</f>
        <v>0</v>
      </c>
      <c r="AN272" s="31"/>
      <c r="AO272" s="15">
        <f t="shared" si="292"/>
        <v>0</v>
      </c>
    </row>
    <row r="273" spans="1:41" x14ac:dyDescent="0.2">
      <c r="AJ273" s="106">
        <f>+AO267*LeagueRatings!$K$27</f>
        <v>0</v>
      </c>
      <c r="AK273" s="73">
        <f>F280*LeagueRatings!$K$27</f>
        <v>25.925925925925924</v>
      </c>
      <c r="AL273" s="73">
        <f>G280*LeagueRatings!$K$27</f>
        <v>0</v>
      </c>
      <c r="AM273" s="73">
        <f>T280*LeagueRatings!$K$27</f>
        <v>104.32098765432099</v>
      </c>
      <c r="AN273" s="31"/>
      <c r="AO273" s="15">
        <f t="shared" si="292"/>
        <v>0</v>
      </c>
    </row>
    <row r="274" spans="1:41" x14ac:dyDescent="0.2">
      <c r="A274" s="156" t="s">
        <v>719</v>
      </c>
      <c r="B274" s="141" t="s">
        <v>235</v>
      </c>
      <c r="C274" s="141">
        <v>0</v>
      </c>
      <c r="D274" s="141">
        <v>3</v>
      </c>
      <c r="E274" s="169">
        <v>3.86</v>
      </c>
      <c r="F274" s="141">
        <v>40</v>
      </c>
      <c r="G274" s="141">
        <v>0</v>
      </c>
      <c r="H274" s="141">
        <v>0</v>
      </c>
      <c r="I274" s="141">
        <v>0</v>
      </c>
      <c r="J274" s="141">
        <v>0</v>
      </c>
      <c r="K274" s="170">
        <v>1</v>
      </c>
      <c r="L274" s="169">
        <v>28</v>
      </c>
      <c r="M274" s="141">
        <v>25</v>
      </c>
      <c r="N274" s="141">
        <v>14</v>
      </c>
      <c r="O274" s="141">
        <v>12</v>
      </c>
      <c r="P274" s="141">
        <v>4</v>
      </c>
      <c r="Q274" s="141">
        <v>10</v>
      </c>
      <c r="R274" s="141">
        <v>1</v>
      </c>
      <c r="S274" s="141">
        <v>21</v>
      </c>
      <c r="T274" s="141">
        <v>116</v>
      </c>
      <c r="V274" s="161">
        <f>+(Q274-R274)/(T274-R274)*100</f>
        <v>7.8260869565217401</v>
      </c>
      <c r="W274" s="162">
        <f>IF(V274&lt;LeagueRatings!$K$10,((LeagueRatings!$K$10-V274)/LeagueRatings!$K$10)*36,(LeagueRatings!$K$10-V274)*6.48)</f>
        <v>1.5202248062440558</v>
      </c>
      <c r="X274" s="163">
        <v>-0.24</v>
      </c>
      <c r="Y274" s="163">
        <f>(P274/(T274-R274))*100</f>
        <v>3.4782608695652173</v>
      </c>
      <c r="Z274" s="162">
        <f>IF(Y274&lt;LeagueRatings!$K$8,((LeagueRatings!$K$8-Y274)/LeagueRatings!$K$8)*36,(LeagueRatings!$K$8-Y274)/LeagueRatings!$K$11)</f>
        <v>-9.0463655877772613</v>
      </c>
      <c r="AA274" s="163">
        <v>0.51</v>
      </c>
      <c r="AB274" s="106">
        <f>+((LeagueRatings!$I$6-E274)*5)+9.5</f>
        <v>9.2724938723325785</v>
      </c>
      <c r="AC274" s="106">
        <f t="shared" ref="AC274" si="306">IF(AB274&lt;4,4,AB274)</f>
        <v>9.2724938723325785</v>
      </c>
      <c r="AD274" s="106">
        <f>IF(M274&lt;L274,((1-(M274/L274))*7)-0.07,(1-(M274/L274))*5)</f>
        <v>0.67999999999999972</v>
      </c>
      <c r="AE274" s="164">
        <f t="shared" ref="AE274" si="307">+X274+AA274+AC274+AD274</f>
        <v>10.222493872332578</v>
      </c>
      <c r="AF274" s="180"/>
      <c r="AG274" s="5" t="s">
        <v>22</v>
      </c>
      <c r="AH274" s="5" t="s">
        <v>62</v>
      </c>
      <c r="AI274" s="5" t="s">
        <v>33</v>
      </c>
      <c r="AJ274" s="106">
        <f>+AO268*LeagueRatings!$K$27</f>
        <v>18.518518518518519</v>
      </c>
      <c r="AK274" s="73">
        <f>F281*LeagueRatings!$K$27</f>
        <v>15.432098765432098</v>
      </c>
      <c r="AL274" s="73">
        <f>G281*LeagueRatings!$K$27</f>
        <v>0</v>
      </c>
      <c r="AM274" s="73">
        <f>T281*LeagueRatings!$K$27</f>
        <v>52.469135802469133</v>
      </c>
      <c r="AN274" s="31"/>
      <c r="AO274" s="15">
        <f t="shared" si="292"/>
        <v>28</v>
      </c>
    </row>
    <row r="275" spans="1:41" x14ac:dyDescent="0.2">
      <c r="A275" s="59" t="s">
        <v>719</v>
      </c>
      <c r="B275" s="157" t="s">
        <v>234</v>
      </c>
      <c r="C275" s="157">
        <v>0</v>
      </c>
      <c r="D275" s="157">
        <v>1</v>
      </c>
      <c r="E275" s="158">
        <v>3.52</v>
      </c>
      <c r="F275" s="157">
        <v>20</v>
      </c>
      <c r="G275" s="157">
        <v>0</v>
      </c>
      <c r="H275" s="156">
        <v>0</v>
      </c>
      <c r="I275" s="157">
        <v>0</v>
      </c>
      <c r="J275" s="157">
        <v>0</v>
      </c>
      <c r="K275" s="157">
        <v>0</v>
      </c>
      <c r="L275" s="158">
        <v>15.33</v>
      </c>
      <c r="M275" s="157">
        <v>22</v>
      </c>
      <c r="N275" s="157">
        <v>6</v>
      </c>
      <c r="O275" s="157">
        <v>6</v>
      </c>
      <c r="P275" s="157">
        <v>0</v>
      </c>
      <c r="Q275" s="157">
        <v>5</v>
      </c>
      <c r="R275" s="157">
        <v>0</v>
      </c>
      <c r="S275" s="157">
        <v>9</v>
      </c>
      <c r="T275" s="157">
        <v>71</v>
      </c>
      <c r="U275" s="157"/>
      <c r="V275" s="161">
        <f>+(Q275-R275)/(T275-R275)*100</f>
        <v>7.042253521126761</v>
      </c>
      <c r="W275" s="162">
        <f>IF(V275&lt;LeagueRatings!$K$10,((LeagueRatings!$K$10-V275)/LeagueRatings!$K$10)*36,(LeagueRatings!$K$10-V275)*6.48)</f>
        <v>4.973598221581117</v>
      </c>
      <c r="X275" s="163">
        <v>-0.56000000000000005</v>
      </c>
      <c r="Y275" s="163">
        <f>(P275/(T275-R275))*100</f>
        <v>0</v>
      </c>
      <c r="Z275" s="162">
        <f>IF(Y275&lt;LeagueRatings!$K$8,((LeagueRatings!$K$8-Y275)/LeagueRatings!$K$8)*36,(LeagueRatings!$K$8-Y275)/LeagueRatings!$K$11)</f>
        <v>36</v>
      </c>
      <c r="AA275" s="163">
        <v>-3.26</v>
      </c>
      <c r="AB275" s="106">
        <f>+((LeagueRatings!$I$6-E275)*5)+9.5</f>
        <v>10.972493872332578</v>
      </c>
      <c r="AC275" s="106">
        <f t="shared" ref="AC275" si="308">IF(AB275&lt;4,4,AB275)</f>
        <v>10.972493872332578</v>
      </c>
      <c r="AD275" s="106">
        <f>IF(M275&lt;L275,((1-(M275/L275))*7)-0.07,(1-(M275/L275))*5)</f>
        <v>-2.175472928897586</v>
      </c>
      <c r="AE275" s="164">
        <f t="shared" ref="AE275" si="309">+X275+AA275+AC275+AD275</f>
        <v>4.9770209434349919</v>
      </c>
      <c r="AG275" s="5"/>
      <c r="AH275" s="5"/>
      <c r="AI275" s="5"/>
      <c r="AJ275" s="106"/>
      <c r="AK275" s="73">
        <f>F282*LeagueRatings!$K$27</f>
        <v>0</v>
      </c>
      <c r="AL275" s="73">
        <f>G282*LeagueRatings!$K$27</f>
        <v>0</v>
      </c>
      <c r="AM275" s="73">
        <f>T282*LeagueRatings!$K$27</f>
        <v>0</v>
      </c>
      <c r="AN275" s="31"/>
      <c r="AO275" s="15">
        <f t="shared" si="292"/>
        <v>16</v>
      </c>
    </row>
    <row r="276" spans="1:41" x14ac:dyDescent="0.2">
      <c r="L276" s="167">
        <f>(L274/100)/((L274+L275)/100)</f>
        <v>0.64620355411954777</v>
      </c>
      <c r="T276" s="168"/>
      <c r="U276" s="168"/>
      <c r="V276" s="163"/>
      <c r="W276" s="162">
        <f>W274*L276</f>
        <v>0.98237467285560975</v>
      </c>
      <c r="X276" s="163"/>
      <c r="Y276" s="163"/>
      <c r="Z276" s="162">
        <f>Z274*L276</f>
        <v>-5.8457935946864383</v>
      </c>
      <c r="AA276" s="163"/>
      <c r="AB276" s="106"/>
      <c r="AC276" s="106"/>
      <c r="AD276" s="106"/>
      <c r="AE276" s="164">
        <f>AE274*L276</f>
        <v>6.6058118722666102</v>
      </c>
      <c r="AG276" s="5"/>
      <c r="AH276" s="5"/>
      <c r="AI276" s="5"/>
      <c r="AJ276" s="106"/>
      <c r="AK276" s="73">
        <f>F283*LeagueRatings!$K$27</f>
        <v>0</v>
      </c>
      <c r="AL276" s="73">
        <f>G283*LeagueRatings!$K$27</f>
        <v>0</v>
      </c>
      <c r="AM276" s="73">
        <f>T283*LeagueRatings!$K$27</f>
        <v>0</v>
      </c>
      <c r="AN276" s="31"/>
      <c r="AO276" s="15">
        <f t="shared" si="292"/>
        <v>1</v>
      </c>
    </row>
    <row r="277" spans="1:41" x14ac:dyDescent="0.2">
      <c r="L277" s="167">
        <f>(L275/100)/((L274+L275)/100)</f>
        <v>0.35379644588045234</v>
      </c>
      <c r="T277" s="168"/>
      <c r="U277" s="168"/>
      <c r="V277" s="163"/>
      <c r="W277" s="162">
        <f>W275*L277</f>
        <v>1.7596413740327377</v>
      </c>
      <c r="X277" s="163"/>
      <c r="Y277" s="163"/>
      <c r="Z277" s="162">
        <f>Z275*L277</f>
        <v>12.736672051696285</v>
      </c>
      <c r="AA277" s="163"/>
      <c r="AB277" s="106"/>
      <c r="AC277" s="106"/>
      <c r="AD277" s="106"/>
      <c r="AE277" s="164">
        <f>AE275*L277</f>
        <v>1.7608523208598759</v>
      </c>
      <c r="AF277" s="180" t="s">
        <v>772</v>
      </c>
      <c r="AG277" s="5" t="s">
        <v>34</v>
      </c>
      <c r="AH277" s="5" t="s">
        <v>62</v>
      </c>
      <c r="AI277" s="5" t="s">
        <v>51</v>
      </c>
      <c r="AJ277" s="184">
        <f>SUM(AJ273:AJ276)</f>
        <v>18.518518518518519</v>
      </c>
      <c r="AK277" s="15">
        <f t="shared" ref="AK277:AM277" si="310">SUM(AK273:AK276)</f>
        <v>41.358024691358025</v>
      </c>
      <c r="AL277" s="15">
        <f t="shared" si="310"/>
        <v>0</v>
      </c>
      <c r="AM277" s="15">
        <f t="shared" si="310"/>
        <v>156.79012345679013</v>
      </c>
      <c r="AN277" s="31"/>
      <c r="AO277" s="15">
        <f t="shared" si="292"/>
        <v>1</v>
      </c>
    </row>
    <row r="278" spans="1:41" x14ac:dyDescent="0.2">
      <c r="T278" s="168"/>
      <c r="U278" s="168"/>
      <c r="V278" s="163"/>
      <c r="W278" s="162">
        <f>SUM(W276:W277)</f>
        <v>2.7420160468883474</v>
      </c>
      <c r="X278" s="163"/>
      <c r="Y278" s="163"/>
      <c r="Z278" s="162">
        <f>SUM(Z276:Z277)</f>
        <v>6.8908784570098467</v>
      </c>
      <c r="AA278" s="163"/>
      <c r="AB278" s="106"/>
      <c r="AC278" s="106"/>
      <c r="AD278" s="106"/>
      <c r="AE278" s="163">
        <f>SUM(AE276:AE277)</f>
        <v>8.3666641931264856</v>
      </c>
      <c r="AK278" s="73">
        <f>F285*LeagueRatings!$K$27</f>
        <v>0</v>
      </c>
      <c r="AL278" s="73">
        <f>G285*LeagueRatings!$K$27</f>
        <v>0</v>
      </c>
      <c r="AM278" s="73">
        <f>T285*LeagueRatings!$K$27</f>
        <v>0</v>
      </c>
      <c r="AN278" s="31"/>
      <c r="AO278" s="15">
        <f t="shared" si="292"/>
        <v>0</v>
      </c>
    </row>
    <row r="279" spans="1:41" x14ac:dyDescent="0.2">
      <c r="AK279" s="73">
        <f>F286*LeagueRatings!$K$27</f>
        <v>0</v>
      </c>
      <c r="AL279" s="73">
        <f>G286*LeagueRatings!$K$27</f>
        <v>0</v>
      </c>
      <c r="AM279" s="73">
        <f>T286*LeagueRatings!$K$27</f>
        <v>0</v>
      </c>
      <c r="AN279" s="31"/>
      <c r="AO279" s="15">
        <f t="shared" si="292"/>
        <v>0</v>
      </c>
    </row>
    <row r="280" spans="1:41" x14ac:dyDescent="0.2">
      <c r="A280" s="156" t="s">
        <v>772</v>
      </c>
      <c r="B280" s="141" t="s">
        <v>252</v>
      </c>
      <c r="C280" s="141">
        <v>0</v>
      </c>
      <c r="D280" s="141">
        <v>4</v>
      </c>
      <c r="E280" s="169">
        <v>2.93</v>
      </c>
      <c r="F280" s="141">
        <v>42</v>
      </c>
      <c r="G280" s="141">
        <v>0</v>
      </c>
      <c r="H280" s="141">
        <v>0</v>
      </c>
      <c r="I280" s="141">
        <v>0</v>
      </c>
      <c r="J280" s="141">
        <v>19</v>
      </c>
      <c r="K280" s="170">
        <v>22</v>
      </c>
      <c r="L280" s="169">
        <v>43</v>
      </c>
      <c r="M280" s="141">
        <v>29</v>
      </c>
      <c r="N280" s="141">
        <v>15</v>
      </c>
      <c r="O280" s="141">
        <v>14</v>
      </c>
      <c r="P280" s="141">
        <v>4</v>
      </c>
      <c r="Q280" s="141">
        <v>14</v>
      </c>
      <c r="R280" s="141">
        <v>0</v>
      </c>
      <c r="S280" s="141">
        <v>44</v>
      </c>
      <c r="T280" s="141">
        <v>169</v>
      </c>
      <c r="V280" s="161">
        <f>+(Q280-R280)/(T280-R280)*100</f>
        <v>8.2840236686390547</v>
      </c>
      <c r="W280" s="162">
        <f>IF(V280&lt;LeagueRatings!$K$10,((LeagueRatings!$K$10-V280)/LeagueRatings!$K$10)*36,(LeagueRatings!$K$10-V280)*6.48)</f>
        <v>-0.73147486689731134</v>
      </c>
      <c r="X280" s="163">
        <v>-0.08</v>
      </c>
      <c r="Y280" s="163">
        <f>(P280/(T280-R280))*100</f>
        <v>2.3668639053254439</v>
      </c>
      <c r="Z280" s="162">
        <f>IF(Y280&lt;LeagueRatings!$K$8,((LeagueRatings!$K$8-Y280)/LeagueRatings!$K$8)*36,(LeagueRatings!$K$8-Y280)/LeagueRatings!$K$11)</f>
        <v>-0.16770250376624743</v>
      </c>
      <c r="AA280" s="163">
        <v>-0.35</v>
      </c>
      <c r="AB280" s="106">
        <f>+((LeagueRatings!$I$6-E280)*5)+9.5</f>
        <v>13.922493872332577</v>
      </c>
      <c r="AC280" s="106">
        <f t="shared" ref="AC280" si="311">IF(AB280&lt;4,4,AB280)</f>
        <v>13.922493872332577</v>
      </c>
      <c r="AD280" s="106">
        <f>IF(M280&lt;L280,((1-(M280/L280))*7)-0.07,(1-(M280/L280))*5)</f>
        <v>2.2090697674418607</v>
      </c>
      <c r="AE280" s="164">
        <f t="shared" ref="AE280" si="312">+X280+AA280+AC280+AD280</f>
        <v>15.701563639774438</v>
      </c>
      <c r="AK280" s="73">
        <f>F287*LeagueRatings!$K$27</f>
        <v>0</v>
      </c>
      <c r="AL280" s="73">
        <f>G287*LeagueRatings!$K$27</f>
        <v>0</v>
      </c>
      <c r="AM280" s="73">
        <f>T287*LeagueRatings!$K$27</f>
        <v>0</v>
      </c>
      <c r="AN280" s="31"/>
      <c r="AO280" s="15">
        <f t="shared" si="292"/>
        <v>43</v>
      </c>
    </row>
    <row r="281" spans="1:41" x14ac:dyDescent="0.2">
      <c r="A281" s="59" t="s">
        <v>772</v>
      </c>
      <c r="B281" s="141" t="s">
        <v>237</v>
      </c>
      <c r="C281" s="141">
        <v>0</v>
      </c>
      <c r="D281" s="141">
        <v>1</v>
      </c>
      <c r="E281" s="169">
        <v>3.2</v>
      </c>
      <c r="F281" s="141">
        <v>25</v>
      </c>
      <c r="G281" s="141">
        <v>0</v>
      </c>
      <c r="H281" s="156">
        <v>0</v>
      </c>
      <c r="I281" s="141">
        <v>0</v>
      </c>
      <c r="J281" s="141">
        <v>2</v>
      </c>
      <c r="K281" s="170">
        <v>3</v>
      </c>
      <c r="L281" s="169">
        <v>19.670000000000002</v>
      </c>
      <c r="M281" s="141">
        <v>16</v>
      </c>
      <c r="N281" s="141">
        <v>8</v>
      </c>
      <c r="O281" s="141">
        <v>7</v>
      </c>
      <c r="P281" s="141">
        <v>2</v>
      </c>
      <c r="Q281" s="141">
        <v>8</v>
      </c>
      <c r="R281" s="141">
        <v>1</v>
      </c>
      <c r="S281" s="141">
        <v>16</v>
      </c>
      <c r="T281" s="141">
        <v>85</v>
      </c>
      <c r="U281" s="141"/>
      <c r="V281" s="161">
        <f>+(Q281-R281)/(T281-R281)*100</f>
        <v>8.3333333333333321</v>
      </c>
      <c r="W281" s="162">
        <f>IF(V281&lt;LeagueRatings!$K$10,((LeagueRatings!$K$10-V281)/LeagueRatings!$K$10)*36,(LeagueRatings!$K$10-V281)*6.48)</f>
        <v>-1.0510014941162291</v>
      </c>
      <c r="X281" s="163">
        <v>-0.08</v>
      </c>
      <c r="Y281" s="163">
        <f>(P281/(T281-R281))*100</f>
        <v>2.3809523809523809</v>
      </c>
      <c r="Z281" s="162">
        <f>IF(Y281&lt;LeagueRatings!$K$8,((LeagueRatings!$K$8-Y281)/LeagueRatings!$K$8)*36,(LeagueRatings!$K$8-Y281)/LeagueRatings!$K$11)</f>
        <v>-0.28025169409486939</v>
      </c>
      <c r="AA281" s="163">
        <v>-0.28000000000000003</v>
      </c>
      <c r="AB281" s="106">
        <f>+((LeagueRatings!$I$6-E281)*5)+9.5</f>
        <v>12.572493872332577</v>
      </c>
      <c r="AC281" s="106">
        <f t="shared" ref="AC281" si="313">IF(AB281&lt;4,4,AB281)</f>
        <v>12.572493872332577</v>
      </c>
      <c r="AD281" s="106">
        <f>IF(M281&lt;L281,((1-(M281/L281))*7)-0.07,(1-(M281/L281))*5)</f>
        <v>1.236049822064057</v>
      </c>
      <c r="AE281" s="164">
        <f t="shared" ref="AE281" si="314">+X281+AA281+AC281+AD281</f>
        <v>13.448543694396635</v>
      </c>
      <c r="AK281" s="73">
        <f>F288*LeagueRatings!$K$27</f>
        <v>0</v>
      </c>
      <c r="AL281" s="73">
        <f>G288*LeagueRatings!$K$27</f>
        <v>0</v>
      </c>
      <c r="AM281" s="73">
        <f>T288*LeagueRatings!$K$27</f>
        <v>0</v>
      </c>
      <c r="AN281" s="31"/>
      <c r="AO281" s="15">
        <f t="shared" si="292"/>
        <v>20</v>
      </c>
    </row>
    <row r="282" spans="1:41" x14ac:dyDescent="0.2">
      <c r="L282" s="167">
        <f>(L280/100)/((L280+L281)/100)</f>
        <v>0.68613371629168651</v>
      </c>
      <c r="T282" s="168"/>
      <c r="U282" s="168"/>
      <c r="V282" s="163"/>
      <c r="W282" s="162">
        <f>W280*L282</f>
        <v>-0.501889568798219</v>
      </c>
      <c r="X282" s="163"/>
      <c r="Y282" s="163"/>
      <c r="Z282" s="162">
        <f>Z280*L282</f>
        <v>-0.1150663421405559</v>
      </c>
      <c r="AA282" s="163"/>
      <c r="AB282" s="106"/>
      <c r="AC282" s="106"/>
      <c r="AD282" s="106"/>
      <c r="AE282" s="164">
        <f>AE280*L282</f>
        <v>10.773372211748855</v>
      </c>
      <c r="AK282" s="73">
        <f>F289*LeagueRatings!$K$27</f>
        <v>0</v>
      </c>
      <c r="AL282" s="73">
        <f>G289*LeagueRatings!$K$27</f>
        <v>0</v>
      </c>
      <c r="AM282" s="73">
        <f>T289*LeagueRatings!$K$27</f>
        <v>0</v>
      </c>
      <c r="AN282" s="31"/>
      <c r="AO282" s="15">
        <f t="shared" si="292"/>
        <v>1</v>
      </c>
    </row>
    <row r="283" spans="1:41" x14ac:dyDescent="0.2">
      <c r="L283" s="167">
        <f>(L281/100)/((L280+L281)/100)</f>
        <v>0.31386628370831338</v>
      </c>
      <c r="T283" s="168"/>
      <c r="U283" s="168"/>
      <c r="V283" s="163"/>
      <c r="W283" s="162">
        <f>W281*L283</f>
        <v>-0.32987393313014562</v>
      </c>
      <c r="X283" s="163"/>
      <c r="Y283" s="163"/>
      <c r="Z283" s="162">
        <f>Z281*L283</f>
        <v>-8.796155772851573E-2</v>
      </c>
      <c r="AA283" s="163"/>
      <c r="AB283" s="106"/>
      <c r="AC283" s="106"/>
      <c r="AD283" s="106"/>
      <c r="AE283" s="164">
        <f>AE281*L283</f>
        <v>4.221044430649143</v>
      </c>
      <c r="AK283" s="73">
        <f>F290*LeagueRatings!$K$27</f>
        <v>0</v>
      </c>
      <c r="AL283" s="73">
        <f>G290*LeagueRatings!$K$27</f>
        <v>0</v>
      </c>
      <c r="AM283" s="73">
        <f>T290*LeagueRatings!$K$27</f>
        <v>0</v>
      </c>
      <c r="AN283" s="31"/>
      <c r="AO283" s="15">
        <f t="shared" ref="AO283:AO301" si="315">ROUNDUP(L283,0)</f>
        <v>1</v>
      </c>
    </row>
    <row r="284" spans="1:41" x14ac:dyDescent="0.2">
      <c r="T284" s="168"/>
      <c r="U284" s="168"/>
      <c r="V284" s="163"/>
      <c r="W284" s="162">
        <f>SUM(W282:W283)</f>
        <v>-0.83176350192836468</v>
      </c>
      <c r="X284" s="163"/>
      <c r="Y284" s="163"/>
      <c r="Z284" s="162">
        <f>SUM(Z282:Z283)</f>
        <v>-0.20302789986907163</v>
      </c>
      <c r="AA284" s="163"/>
      <c r="AB284" s="106"/>
      <c r="AC284" s="106"/>
      <c r="AD284" s="106"/>
      <c r="AE284" s="163">
        <f>SUM(AE282:AE283)</f>
        <v>14.994416642397997</v>
      </c>
      <c r="AK284" s="73">
        <f>F291*LeagueRatings!$K$27</f>
        <v>0</v>
      </c>
      <c r="AL284" s="73">
        <f>G291*LeagueRatings!$K$27</f>
        <v>0</v>
      </c>
      <c r="AM284" s="73">
        <f>T291*LeagueRatings!$K$27</f>
        <v>0</v>
      </c>
      <c r="AN284" s="31"/>
      <c r="AO284" s="15">
        <f t="shared" si="315"/>
        <v>0</v>
      </c>
    </row>
    <row r="285" spans="1:41" x14ac:dyDescent="0.2">
      <c r="AJ285" s="106">
        <f>+AO279*LeagueRatings!$K$27</f>
        <v>0</v>
      </c>
      <c r="AK285" s="73">
        <f>F292*LeagueRatings!$K$27</f>
        <v>16.666666666666664</v>
      </c>
      <c r="AL285" s="73">
        <f>G292*LeagueRatings!$K$27</f>
        <v>16.666666666666664</v>
      </c>
      <c r="AM285" s="73">
        <f>T292*LeagueRatings!$K$27</f>
        <v>406.79012345679013</v>
      </c>
      <c r="AN285" s="31"/>
      <c r="AO285" s="15">
        <f t="shared" si="315"/>
        <v>0</v>
      </c>
    </row>
    <row r="286" spans="1:41" x14ac:dyDescent="0.2">
      <c r="A286" s="165" t="s">
        <v>170</v>
      </c>
      <c r="B286" s="166" t="s">
        <v>234</v>
      </c>
      <c r="AG286" s="5" t="s">
        <v>37</v>
      </c>
      <c r="AH286" s="5" t="s">
        <v>43</v>
      </c>
      <c r="AI286" s="5" t="s">
        <v>44</v>
      </c>
      <c r="AJ286" s="106">
        <f>+AO280*LeagueRatings!$K$27</f>
        <v>26.543209876543209</v>
      </c>
      <c r="AK286" s="73">
        <f>F293*LeagueRatings!$K$27</f>
        <v>3.7037037037037033</v>
      </c>
      <c r="AL286" s="73">
        <f>G293*LeagueRatings!$K$27</f>
        <v>3.0864197530864197</v>
      </c>
      <c r="AM286" s="73">
        <f>T293*LeagueRatings!$K$27</f>
        <v>72.839506172839506</v>
      </c>
      <c r="AN286" s="31"/>
      <c r="AO286" s="15">
        <f t="shared" si="315"/>
        <v>0</v>
      </c>
    </row>
    <row r="287" spans="1:41" x14ac:dyDescent="0.2">
      <c r="A287" s="165" t="s">
        <v>170</v>
      </c>
      <c r="B287" s="166" t="s">
        <v>237</v>
      </c>
      <c r="AG287" s="5"/>
      <c r="AH287" s="5"/>
      <c r="AI287" s="5"/>
      <c r="AJ287" s="106"/>
      <c r="AK287" s="73">
        <f>F294*LeagueRatings!$K$27</f>
        <v>0</v>
      </c>
      <c r="AL287" s="73">
        <f>G294*LeagueRatings!$K$27</f>
        <v>0</v>
      </c>
      <c r="AM287" s="73">
        <f>T294*LeagueRatings!$K$27</f>
        <v>0</v>
      </c>
      <c r="AN287" s="31"/>
      <c r="AO287" s="15">
        <f t="shared" si="315"/>
        <v>0</v>
      </c>
    </row>
    <row r="288" spans="1:41" x14ac:dyDescent="0.2">
      <c r="AG288" s="5"/>
      <c r="AH288" s="5"/>
      <c r="AI288" s="5"/>
      <c r="AJ288" s="106"/>
      <c r="AK288" s="73">
        <f>F295*LeagueRatings!$K$27</f>
        <v>0</v>
      </c>
      <c r="AL288" s="73">
        <f>G295*LeagueRatings!$K$27</f>
        <v>0</v>
      </c>
      <c r="AM288" s="73">
        <f>T295*LeagueRatings!$K$27</f>
        <v>0</v>
      </c>
      <c r="AN288" s="31"/>
      <c r="AO288" s="15">
        <f t="shared" si="315"/>
        <v>0</v>
      </c>
    </row>
    <row r="289" spans="1:41" x14ac:dyDescent="0.2">
      <c r="AF289" s="180" t="s">
        <v>541</v>
      </c>
      <c r="AG289" s="5" t="s">
        <v>20</v>
      </c>
      <c r="AH289" s="5" t="s">
        <v>55</v>
      </c>
      <c r="AI289" s="5" t="s">
        <v>48</v>
      </c>
      <c r="AJ289" s="184">
        <f>SUM(AJ285:AJ288)</f>
        <v>26.543209876543209</v>
      </c>
      <c r="AK289" s="15">
        <f t="shared" ref="AK289:AM289" si="316">SUM(AK285:AK288)</f>
        <v>20.370370370370367</v>
      </c>
      <c r="AL289" s="15">
        <f t="shared" si="316"/>
        <v>19.753086419753085</v>
      </c>
      <c r="AM289" s="15">
        <f t="shared" si="316"/>
        <v>479.62962962962962</v>
      </c>
      <c r="AN289" s="31"/>
      <c r="AO289" s="15">
        <f t="shared" si="315"/>
        <v>0</v>
      </c>
    </row>
    <row r="290" spans="1:41" x14ac:dyDescent="0.2">
      <c r="AK290" s="73">
        <f>F297*LeagueRatings!$K$27</f>
        <v>0</v>
      </c>
      <c r="AL290" s="73">
        <f>G297*LeagueRatings!$K$27</f>
        <v>0</v>
      </c>
      <c r="AM290" s="73">
        <f>T297*LeagueRatings!$K$27</f>
        <v>0</v>
      </c>
      <c r="AN290" s="31"/>
      <c r="AO290" s="15">
        <f t="shared" si="315"/>
        <v>0</v>
      </c>
    </row>
    <row r="291" spans="1:41" x14ac:dyDescent="0.2">
      <c r="AK291" s="73">
        <f>F298*LeagueRatings!$K$27</f>
        <v>0</v>
      </c>
      <c r="AL291" s="73">
        <f>G298*LeagueRatings!$K$27</f>
        <v>0</v>
      </c>
      <c r="AM291" s="73">
        <f>T298*LeagueRatings!$K$27</f>
        <v>0</v>
      </c>
      <c r="AN291" s="31"/>
      <c r="AO291" s="15">
        <f t="shared" si="315"/>
        <v>0</v>
      </c>
    </row>
    <row r="292" spans="1:41" x14ac:dyDescent="0.2">
      <c r="A292" s="176" t="s">
        <v>541</v>
      </c>
      <c r="B292" s="141" t="s">
        <v>258</v>
      </c>
      <c r="C292" s="141">
        <v>9</v>
      </c>
      <c r="D292" s="141">
        <v>10</v>
      </c>
      <c r="E292" s="169">
        <v>6.01</v>
      </c>
      <c r="F292" s="141">
        <v>27</v>
      </c>
      <c r="G292" s="141">
        <v>27</v>
      </c>
      <c r="H292" s="141">
        <v>0</v>
      </c>
      <c r="I292" s="141">
        <v>0</v>
      </c>
      <c r="J292" s="141">
        <v>0</v>
      </c>
      <c r="K292" s="170">
        <v>0</v>
      </c>
      <c r="L292" s="169">
        <v>142.33000000000001</v>
      </c>
      <c r="M292" s="141">
        <v>168</v>
      </c>
      <c r="N292" s="141">
        <v>100</v>
      </c>
      <c r="O292" s="141">
        <v>95</v>
      </c>
      <c r="P292" s="141">
        <v>14</v>
      </c>
      <c r="Q292" s="141">
        <v>69</v>
      </c>
      <c r="R292" s="141">
        <v>2</v>
      </c>
      <c r="S292" s="141">
        <v>116</v>
      </c>
      <c r="T292" s="171">
        <v>659</v>
      </c>
      <c r="V292" s="161">
        <f>+(Q292-R292)/(T292-R292)*100</f>
        <v>10.197869101978691</v>
      </c>
      <c r="W292" s="162">
        <f>IF(V292&lt;LeagueRatings!$K$21,((LeagueRatings!$K$21-V292)/LeagueRatings!$K$21)*36,(LeagueRatings!$K$21-V292)*6.48)</f>
        <v>-13.484901698630145</v>
      </c>
      <c r="X292" s="163">
        <v>1.24</v>
      </c>
      <c r="Y292" s="163">
        <f>(P292/(T292-R292))*100</f>
        <v>2.1308980213089801</v>
      </c>
      <c r="Z292" s="162">
        <f>IF(Y292&lt;LeagueRatings!$K$19,((LeagueRatings!$K$19-Y292)/LeagueRatings!$K$19)*36,(LeagueRatings!$K$19-Y292)/LeagueRatings!$K$22)</f>
        <v>1.601965601965603</v>
      </c>
      <c r="AA292" s="163">
        <v>-0.21</v>
      </c>
      <c r="AB292" s="106">
        <f>+((LeagueRatings!$I$17-E292)*5)+9.5</f>
        <v>-2.2570906683059047</v>
      </c>
      <c r="AC292" s="106">
        <f t="shared" ref="AC292" si="317">IF(AB292&lt;4,4,AB292)</f>
        <v>4</v>
      </c>
      <c r="AD292" s="106">
        <f>IF(M292&lt;L292,((1-(M292/L292))*7)-0.07,(1-(M292/L292))*5)</f>
        <v>-0.90177755919342295</v>
      </c>
      <c r="AE292" s="164">
        <f t="shared" ref="AE292" si="318">+X292+AA292+AC292+AD292</f>
        <v>4.1282224408065771</v>
      </c>
      <c r="AK292" s="73">
        <f>F299*LeagueRatings!$K$27</f>
        <v>0</v>
      </c>
      <c r="AL292" s="73">
        <f>G299*LeagueRatings!$K$27</f>
        <v>0</v>
      </c>
      <c r="AM292" s="73">
        <f>T299*LeagueRatings!$K$27</f>
        <v>0</v>
      </c>
      <c r="AN292" s="31"/>
      <c r="AO292" s="15">
        <f t="shared" si="315"/>
        <v>143</v>
      </c>
    </row>
    <row r="293" spans="1:41" x14ac:dyDescent="0.2">
      <c r="A293" s="59" t="s">
        <v>541</v>
      </c>
      <c r="B293" s="157" t="s">
        <v>253</v>
      </c>
      <c r="C293" s="157">
        <v>0</v>
      </c>
      <c r="D293" s="157">
        <v>2</v>
      </c>
      <c r="E293" s="158">
        <v>4.18</v>
      </c>
      <c r="F293" s="157">
        <v>6</v>
      </c>
      <c r="G293" s="157">
        <v>5</v>
      </c>
      <c r="H293" s="157">
        <v>0</v>
      </c>
      <c r="I293" s="157">
        <v>0</v>
      </c>
      <c r="J293" s="157">
        <v>0</v>
      </c>
      <c r="K293" s="157">
        <v>0</v>
      </c>
      <c r="L293" s="158">
        <v>28</v>
      </c>
      <c r="M293" s="157">
        <v>25</v>
      </c>
      <c r="N293" s="157">
        <v>14</v>
      </c>
      <c r="O293" s="157">
        <v>13</v>
      </c>
      <c r="P293" s="157">
        <v>5</v>
      </c>
      <c r="Q293" s="157">
        <v>8</v>
      </c>
      <c r="R293" s="157">
        <v>0</v>
      </c>
      <c r="S293" s="157">
        <v>26</v>
      </c>
      <c r="T293" s="160">
        <v>118</v>
      </c>
      <c r="U293" s="141"/>
      <c r="V293" s="161">
        <f>+(Q293-R293)/(T293-R293)*100</f>
        <v>6.7796610169491522</v>
      </c>
      <c r="W293" s="162">
        <f>IF(V293&lt;LeagueRatings!$K$21,((LeagueRatings!$K$21-V293)/LeagueRatings!$K$21)*36,(LeagueRatings!$K$21-V293)*6.48)</f>
        <v>5.9307831342174486</v>
      </c>
      <c r="X293" s="163">
        <v>-0.56000000000000005</v>
      </c>
      <c r="Y293" s="163">
        <f>(P293/(T293-R293))*100</f>
        <v>4.2372881355932197</v>
      </c>
      <c r="Z293" s="162">
        <f>IF(Y293&lt;LeagueRatings!$K$19,((LeagueRatings!$K$19-Y293)/LeagueRatings!$K$19)*36,(LeagueRatings!$K$19-Y293)/LeagueRatings!$K$22)</f>
        <v>-16.46314987621405</v>
      </c>
      <c r="AA293" s="163">
        <v>1.5</v>
      </c>
      <c r="AB293" s="106">
        <f>+((LeagueRatings!$I$17-E293)*5)+9.5</f>
        <v>6.8929093316940957</v>
      </c>
      <c r="AC293" s="106">
        <f t="shared" ref="AC293" si="319">IF(AB293&lt;4,4,AB293)</f>
        <v>6.8929093316940957</v>
      </c>
      <c r="AD293" s="106">
        <f>IF(M293&lt;L293,((1-(M293/L293))*7)-0.07,(1-(M293/L293))*5)</f>
        <v>0.67999999999999972</v>
      </c>
      <c r="AE293" s="164">
        <f t="shared" ref="AE293" si="320">+X293+AA293+AC293+AD293</f>
        <v>8.5129093316940949</v>
      </c>
      <c r="AK293" s="73">
        <f>F300*LeagueRatings!$K$27</f>
        <v>0</v>
      </c>
      <c r="AL293" s="73">
        <f>G300*LeagueRatings!$K$27</f>
        <v>0</v>
      </c>
      <c r="AM293" s="73">
        <f>T300*LeagueRatings!$K$27</f>
        <v>0</v>
      </c>
      <c r="AN293" s="31"/>
      <c r="AO293" s="15">
        <f t="shared" si="315"/>
        <v>28</v>
      </c>
    </row>
    <row r="294" spans="1:41" x14ac:dyDescent="0.2">
      <c r="L294" s="167">
        <f>(L292/100)/((L292+L293)/100)</f>
        <v>0.83561322139376515</v>
      </c>
      <c r="T294" s="168"/>
      <c r="U294" s="168"/>
      <c r="V294" s="163"/>
      <c r="W294" s="162">
        <f>W292*L294</f>
        <v>-11.268162148570591</v>
      </c>
      <c r="X294" s="163"/>
      <c r="Y294" s="163"/>
      <c r="Z294" s="162">
        <f>Z292*L294</f>
        <v>1.3386236372204796</v>
      </c>
      <c r="AA294" s="163"/>
      <c r="AB294" s="106"/>
      <c r="AC294" s="106"/>
      <c r="AD294" s="106"/>
      <c r="AE294" s="164">
        <f>AE292*L294</f>
        <v>3.4495972523924157</v>
      </c>
      <c r="AK294" s="73">
        <f>F301*LeagueRatings!$K$27</f>
        <v>0</v>
      </c>
      <c r="AL294" s="73">
        <f>G301*LeagueRatings!$K$27</f>
        <v>0</v>
      </c>
      <c r="AM294" s="73">
        <f>T301*LeagueRatings!$K$27</f>
        <v>0</v>
      </c>
      <c r="AN294" s="31"/>
      <c r="AO294" s="15">
        <f t="shared" si="315"/>
        <v>1</v>
      </c>
    </row>
    <row r="295" spans="1:41" x14ac:dyDescent="0.2">
      <c r="L295" s="167">
        <f>(L293/100)/((L292+L293)/100)</f>
        <v>0.16438677860623496</v>
      </c>
      <c r="T295" s="168"/>
      <c r="U295" s="168"/>
      <c r="V295" s="163"/>
      <c r="W295" s="162">
        <f>W293*L295</f>
        <v>0.97494233404619601</v>
      </c>
      <c r="X295" s="163"/>
      <c r="Y295" s="163"/>
      <c r="Z295" s="162">
        <f>Z293*L295</f>
        <v>-2.7063241738624635</v>
      </c>
      <c r="AA295" s="163"/>
      <c r="AB295" s="106"/>
      <c r="AC295" s="106"/>
      <c r="AD295" s="106"/>
      <c r="AE295" s="164">
        <f>AE293*L295</f>
        <v>1.3994097416041489</v>
      </c>
      <c r="AK295" s="73">
        <f>F302*LeagueRatings!$K$27</f>
        <v>0</v>
      </c>
      <c r="AL295" s="73">
        <f>G302*LeagueRatings!$K$27</f>
        <v>0</v>
      </c>
      <c r="AM295" s="73">
        <f>T302*LeagueRatings!$K$27</f>
        <v>0</v>
      </c>
      <c r="AN295" s="31"/>
      <c r="AO295" s="15">
        <f t="shared" si="315"/>
        <v>1</v>
      </c>
    </row>
    <row r="296" spans="1:41" x14ac:dyDescent="0.2">
      <c r="T296" s="168"/>
      <c r="U296" s="168"/>
      <c r="V296" s="163"/>
      <c r="W296" s="162">
        <f>SUM(W294:W295)</f>
        <v>-10.293219814524395</v>
      </c>
      <c r="X296" s="163"/>
      <c r="Y296" s="163"/>
      <c r="Z296" s="162">
        <f>SUM(Z294:Z295)</f>
        <v>-1.3677005366419839</v>
      </c>
      <c r="AA296" s="163"/>
      <c r="AB296" s="106"/>
      <c r="AC296" s="106"/>
      <c r="AD296" s="106"/>
      <c r="AE296" s="163">
        <f>SUM(AE294:AE295)</f>
        <v>4.8490069939965643</v>
      </c>
      <c r="AK296" s="73">
        <f>F303*LeagueRatings!$K$27</f>
        <v>0</v>
      </c>
      <c r="AL296" s="73">
        <f>G303*LeagueRatings!$K$27</f>
        <v>0</v>
      </c>
      <c r="AM296" s="73">
        <f>T303*LeagueRatings!$K$27</f>
        <v>0</v>
      </c>
      <c r="AO296" s="15">
        <f t="shared" si="315"/>
        <v>0</v>
      </c>
    </row>
    <row r="297" spans="1:41" x14ac:dyDescent="0.2">
      <c r="AJ297" s="106">
        <f>+AO291*LeagueRatings!$K$27</f>
        <v>0</v>
      </c>
      <c r="AK297" s="73">
        <f>F304*LeagueRatings!$K$27</f>
        <v>33.333333333333329</v>
      </c>
      <c r="AL297" s="73">
        <f>G304*LeagueRatings!$K$27</f>
        <v>0</v>
      </c>
      <c r="AM297" s="73">
        <f>T304*LeagueRatings!$K$27</f>
        <v>113.58024691358024</v>
      </c>
      <c r="AO297" s="15">
        <f t="shared" si="315"/>
        <v>0</v>
      </c>
    </row>
    <row r="298" spans="1:41" x14ac:dyDescent="0.2">
      <c r="A298" s="165" t="s">
        <v>966</v>
      </c>
      <c r="B298" s="166" t="s">
        <v>244</v>
      </c>
      <c r="AG298" s="95" t="s">
        <v>57</v>
      </c>
      <c r="AH298" s="95" t="s">
        <v>70</v>
      </c>
      <c r="AI298" s="95" t="s">
        <v>40</v>
      </c>
      <c r="AJ298" s="106">
        <f>+AO292*LeagueRatings!$K$27</f>
        <v>88.271604938271594</v>
      </c>
      <c r="AK298" s="73">
        <f>F305*LeagueRatings!$K$27</f>
        <v>9.8765432098765427</v>
      </c>
      <c r="AL298" s="73">
        <f>G305*LeagueRatings!$K$27</f>
        <v>0</v>
      </c>
      <c r="AM298" s="73">
        <f>T305*LeagueRatings!$K$27</f>
        <v>29.629629629629626</v>
      </c>
      <c r="AO298" s="15">
        <f t="shared" si="315"/>
        <v>0</v>
      </c>
    </row>
    <row r="299" spans="1:41" x14ac:dyDescent="0.2">
      <c r="A299" s="165" t="s">
        <v>966</v>
      </c>
      <c r="B299" s="166" t="s">
        <v>258</v>
      </c>
      <c r="AG299" s="5"/>
      <c r="AH299" s="5"/>
      <c r="AI299" s="5"/>
      <c r="AJ299" s="106"/>
      <c r="AK299" s="73">
        <f>F306*LeagueRatings!$K$27</f>
        <v>0</v>
      </c>
      <c r="AL299" s="73">
        <f>G306*LeagueRatings!$K$27</f>
        <v>0</v>
      </c>
      <c r="AM299" s="73">
        <f>T306*LeagueRatings!$K$27</f>
        <v>0</v>
      </c>
      <c r="AO299" s="15">
        <f t="shared" si="315"/>
        <v>0</v>
      </c>
    </row>
    <row r="300" spans="1:41" x14ac:dyDescent="0.2">
      <c r="AG300" s="5"/>
      <c r="AH300" s="5"/>
      <c r="AI300" s="5"/>
      <c r="AJ300" s="106"/>
      <c r="AK300" s="73">
        <f>F307*LeagueRatings!$K$27</f>
        <v>0</v>
      </c>
      <c r="AL300" s="73">
        <f>G307*LeagueRatings!$K$27</f>
        <v>0</v>
      </c>
      <c r="AM300" s="73">
        <f>T307*LeagueRatings!$K$27</f>
        <v>0</v>
      </c>
      <c r="AO300" s="15">
        <f t="shared" si="315"/>
        <v>0</v>
      </c>
    </row>
    <row r="301" spans="1:41" x14ac:dyDescent="0.2">
      <c r="AF301" s="180" t="s">
        <v>787</v>
      </c>
      <c r="AG301" s="5" t="s">
        <v>75</v>
      </c>
      <c r="AH301" s="5" t="s">
        <v>51</v>
      </c>
      <c r="AI301" s="5" t="s">
        <v>76</v>
      </c>
      <c r="AJ301" s="184">
        <f>SUM(AJ297:AJ300)</f>
        <v>88.271604938271594</v>
      </c>
      <c r="AK301" s="15">
        <f t="shared" ref="AK301:AM301" si="321">SUM(AK297:AK300)</f>
        <v>43.209876543209873</v>
      </c>
      <c r="AL301" s="15">
        <f t="shared" si="321"/>
        <v>0</v>
      </c>
      <c r="AM301" s="15">
        <f t="shared" si="321"/>
        <v>143.20987654320987</v>
      </c>
      <c r="AO301" s="15">
        <f t="shared" si="315"/>
        <v>0</v>
      </c>
    </row>
    <row r="304" spans="1:41" x14ac:dyDescent="0.2">
      <c r="A304" s="156" t="s">
        <v>787</v>
      </c>
      <c r="B304" s="141" t="s">
        <v>252</v>
      </c>
      <c r="C304" s="141">
        <v>0</v>
      </c>
      <c r="D304" s="141">
        <v>4</v>
      </c>
      <c r="E304" s="169">
        <v>3.92</v>
      </c>
      <c r="F304" s="141">
        <v>54</v>
      </c>
      <c r="G304" s="141">
        <v>0</v>
      </c>
      <c r="H304" s="141">
        <v>0</v>
      </c>
      <c r="I304" s="141">
        <v>0</v>
      </c>
      <c r="J304" s="141">
        <v>0</v>
      </c>
      <c r="K304" s="170">
        <v>4</v>
      </c>
      <c r="L304" s="169">
        <v>41.33</v>
      </c>
      <c r="M304" s="141">
        <v>45</v>
      </c>
      <c r="N304" s="141">
        <v>20</v>
      </c>
      <c r="O304" s="141">
        <v>18</v>
      </c>
      <c r="P304" s="141">
        <v>5</v>
      </c>
      <c r="Q304" s="141">
        <v>16</v>
      </c>
      <c r="R304" s="141">
        <v>2</v>
      </c>
      <c r="S304" s="141">
        <v>40</v>
      </c>
      <c r="T304" s="141">
        <v>184</v>
      </c>
      <c r="V304" s="161">
        <f>+(Q304-R304)/(T304-R304)*100</f>
        <v>7.6923076923076925</v>
      </c>
      <c r="W304" s="162">
        <f>IF(V304&lt;LeagueRatings!$K$10,((LeagueRatings!$K$10-V304)/LeagueRatings!$K$10)*36,(LeagueRatings!$K$10-V304)*6.48)</f>
        <v>2.1096226728039897</v>
      </c>
      <c r="X304" s="163">
        <v>-0.32</v>
      </c>
      <c r="Y304" s="163">
        <f>(P304/(T304-R304))*100</f>
        <v>2.7472527472527473</v>
      </c>
      <c r="Z304" s="162">
        <f>IF(Y304&lt;LeagueRatings!$K$8,((LeagueRatings!$K$8-Y304)/LeagueRatings!$K$8)*36,(LeagueRatings!$K$8-Y304)/LeagueRatings!$K$11)</f>
        <v>-3.2065306426390645</v>
      </c>
      <c r="AA304" s="163">
        <v>0</v>
      </c>
      <c r="AB304" s="106">
        <f>+((LeagueRatings!$I$6-E304)*5)+9.5</f>
        <v>8.9724938723325796</v>
      </c>
      <c r="AC304" s="106">
        <f t="shared" ref="AC304" si="322">IF(AB304&lt;4,4,AB304)</f>
        <v>8.9724938723325796</v>
      </c>
      <c r="AD304" s="106">
        <f>IF(M304&lt;L304,((1-(M304/L304))*7)-0.07,(1-(M304/L304))*5)</f>
        <v>-0.44398741834018929</v>
      </c>
      <c r="AE304" s="164">
        <f t="shared" ref="AE304" si="323">+X304+AA304+AC304+AD304</f>
        <v>8.2085064539923902</v>
      </c>
    </row>
    <row r="305" spans="1:31" x14ac:dyDescent="0.2">
      <c r="A305" s="59" t="s">
        <v>787</v>
      </c>
      <c r="B305" s="141" t="s">
        <v>232</v>
      </c>
      <c r="C305" s="141">
        <v>0</v>
      </c>
      <c r="D305" s="141">
        <v>0</v>
      </c>
      <c r="E305" s="169">
        <v>2.92</v>
      </c>
      <c r="F305" s="141">
        <v>16</v>
      </c>
      <c r="G305" s="141">
        <v>0</v>
      </c>
      <c r="H305" s="156">
        <v>0</v>
      </c>
      <c r="I305" s="141">
        <v>0</v>
      </c>
      <c r="J305" s="141">
        <v>0</v>
      </c>
      <c r="K305" s="170">
        <v>0</v>
      </c>
      <c r="L305" s="169">
        <v>12.33</v>
      </c>
      <c r="M305" s="141">
        <v>9</v>
      </c>
      <c r="N305" s="141">
        <v>4</v>
      </c>
      <c r="O305" s="141">
        <v>4</v>
      </c>
      <c r="P305" s="141">
        <v>2</v>
      </c>
      <c r="Q305" s="141">
        <v>3</v>
      </c>
      <c r="R305" s="141">
        <v>0</v>
      </c>
      <c r="S305" s="141">
        <v>15</v>
      </c>
      <c r="T305" s="141">
        <v>48</v>
      </c>
      <c r="U305" s="141"/>
      <c r="V305" s="161">
        <f>+(Q305-R305)/(T305-R305)*100</f>
        <v>6.25</v>
      </c>
      <c r="W305" s="162">
        <f>IF(V305&lt;LeagueRatings!$K$10,((LeagueRatings!$K$10-V305)/LeagueRatings!$K$10)*36,(LeagueRatings!$K$10-V305)*6.48)</f>
        <v>8.4640684216532431</v>
      </c>
      <c r="X305" s="163">
        <v>-0.83</v>
      </c>
      <c r="Y305" s="163">
        <f>(P305/(T305-R305))*100</f>
        <v>4.1666666666666661</v>
      </c>
      <c r="Z305" s="162">
        <f>IF(Y305&lt;LeagueRatings!$K$8,((LeagueRatings!$K$8-Y305)/LeagueRatings!$K$8)*36,(LeagueRatings!$K$8-Y305)/LeagueRatings!$K$11)</f>
        <v>-14.545861568247815</v>
      </c>
      <c r="AA305" s="163">
        <v>1.03</v>
      </c>
      <c r="AB305" s="106">
        <f>+((LeagueRatings!$I$6-E305)*5)+9.5</f>
        <v>13.97249387233258</v>
      </c>
      <c r="AC305" s="106">
        <f t="shared" ref="AC305" si="324">IF(AB305&lt;4,4,AB305)</f>
        <v>13.97249387233258</v>
      </c>
      <c r="AD305" s="106">
        <f>IF(M305&lt;L305,((1-(M305/L305))*7)-0.07,(1-(M305/L305))*5)</f>
        <v>1.8205109489051094</v>
      </c>
      <c r="AE305" s="164">
        <f t="shared" ref="AE305" si="325">+X305+AA305+AC305+AD305</f>
        <v>15.993004821237689</v>
      </c>
    </row>
    <row r="306" spans="1:31" x14ac:dyDescent="0.2">
      <c r="L306" s="167">
        <f>(L304/100)/((L304+L305)/100)</f>
        <v>0.77021990309355204</v>
      </c>
      <c r="T306" s="168"/>
      <c r="U306" s="168"/>
      <c r="V306" s="163"/>
      <c r="W306" s="162">
        <f>W304*L306</f>
        <v>1.6248733706110492</v>
      </c>
      <c r="X306" s="163"/>
      <c r="Y306" s="163"/>
      <c r="Z306" s="162">
        <f>Z304*L306</f>
        <v>-2.4697337208399652</v>
      </c>
      <c r="AA306" s="163"/>
      <c r="AB306" s="106"/>
      <c r="AC306" s="106"/>
      <c r="AD306" s="106"/>
      <c r="AE306" s="164">
        <f>AE304*L306</f>
        <v>6.3223550455368152</v>
      </c>
    </row>
    <row r="307" spans="1:31" x14ac:dyDescent="0.2">
      <c r="L307" s="167">
        <f>(L305/100)/((L304+L305)/100)</f>
        <v>0.22978009690644804</v>
      </c>
      <c r="T307" s="168"/>
      <c r="U307" s="168"/>
      <c r="V307" s="163"/>
      <c r="W307" s="162">
        <f>W305*L307</f>
        <v>1.9448744621502889</v>
      </c>
      <c r="X307" s="163"/>
      <c r="Y307" s="163"/>
      <c r="Z307" s="162">
        <f>Z305*L307</f>
        <v>-3.3423494807397613</v>
      </c>
      <c r="AA307" s="163"/>
      <c r="AB307" s="106"/>
      <c r="AC307" s="106"/>
      <c r="AD307" s="106"/>
      <c r="AE307" s="164">
        <f>AE305*L307</f>
        <v>3.6748741976492867</v>
      </c>
    </row>
    <row r="308" spans="1:31" x14ac:dyDescent="0.2">
      <c r="T308" s="168"/>
      <c r="U308" s="168"/>
      <c r="V308" s="163"/>
      <c r="W308" s="162">
        <f>SUM(W306:W307)</f>
        <v>3.5697478327613381</v>
      </c>
      <c r="X308" s="163"/>
      <c r="Y308" s="163"/>
      <c r="Z308" s="162">
        <f>SUM(Z306:Z307)</f>
        <v>-5.8120832015797266</v>
      </c>
      <c r="AA308" s="163"/>
      <c r="AB308" s="106"/>
      <c r="AC308" s="106"/>
      <c r="AD308" s="106"/>
      <c r="AE308" s="163">
        <f>SUM(AE306:AE307)</f>
        <v>9.9972292431861014</v>
      </c>
    </row>
    <row r="310" spans="1:31" x14ac:dyDescent="0.2">
      <c r="A310" s="165" t="s">
        <v>191</v>
      </c>
      <c r="B310" s="166" t="s">
        <v>257</v>
      </c>
    </row>
    <row r="311" spans="1:31" x14ac:dyDescent="0.2">
      <c r="A311" s="165" t="s">
        <v>191</v>
      </c>
      <c r="B311" s="166" t="s">
        <v>240</v>
      </c>
    </row>
  </sheetData>
  <phoneticPr fontId="0" type="noConversion"/>
  <conditionalFormatting sqref="V13:X13 AE140">
    <cfRule type="cellIs" priority="142" stopIfTrue="1" operator="lessThan">
      <formula>10.237</formula>
    </cfRule>
  </conditionalFormatting>
  <conditionalFormatting sqref="V4:X4">
    <cfRule type="cellIs" priority="141" stopIfTrue="1" operator="lessThan">
      <formula>10.237</formula>
    </cfRule>
  </conditionalFormatting>
  <conditionalFormatting sqref="V12:X12">
    <cfRule type="cellIs" priority="140" stopIfTrue="1" operator="lessThan">
      <formula>10.237</formula>
    </cfRule>
  </conditionalFormatting>
  <conditionalFormatting sqref="AE14:AE15 Z14:Z16 V14:W16">
    <cfRule type="cellIs" priority="139" stopIfTrue="1" operator="lessThan">
      <formula>10.237</formula>
    </cfRule>
  </conditionalFormatting>
  <conditionalFormatting sqref="V6:W7">
    <cfRule type="cellIs" priority="138" stopIfTrue="1" operator="lessThan">
      <formula>10.237</formula>
    </cfRule>
  </conditionalFormatting>
  <conditionalFormatting sqref="AE8:AE9 Z8:Z10 V8:W10">
    <cfRule type="cellIs" priority="137" stopIfTrue="1" operator="lessThan">
      <formula>10.237</formula>
    </cfRule>
  </conditionalFormatting>
  <conditionalFormatting sqref="V19:X19">
    <cfRule type="cellIs" priority="136" stopIfTrue="1" operator="lessThan">
      <formula>10.237</formula>
    </cfRule>
  </conditionalFormatting>
  <conditionalFormatting sqref="V18:X18">
    <cfRule type="cellIs" priority="135" stopIfTrue="1" operator="lessThan">
      <formula>10.237</formula>
    </cfRule>
  </conditionalFormatting>
  <conditionalFormatting sqref="AE20:AE21 Z20:Z22 V20:W22">
    <cfRule type="cellIs" priority="134" stopIfTrue="1" operator="lessThan">
      <formula>10.237</formula>
    </cfRule>
  </conditionalFormatting>
  <conditionalFormatting sqref="AE221:AE222 Z221:Z224 V221:W224">
    <cfRule type="cellIs" priority="88" stopIfTrue="1" operator="lessThan">
      <formula>10.237</formula>
    </cfRule>
  </conditionalFormatting>
  <conditionalFormatting sqref="V31:X31 V30:W30">
    <cfRule type="cellIs" priority="133" stopIfTrue="1" operator="lessThan">
      <formula>10.237</formula>
    </cfRule>
  </conditionalFormatting>
  <conditionalFormatting sqref="AE32:AE33 Z32:Z34 V32:W34">
    <cfRule type="cellIs" priority="132" stopIfTrue="1" operator="lessThan">
      <formula>10.237</formula>
    </cfRule>
  </conditionalFormatting>
  <conditionalFormatting sqref="V37:X37 V36:W36">
    <cfRule type="cellIs" priority="131" stopIfTrue="1" operator="lessThan">
      <formula>10.237</formula>
    </cfRule>
  </conditionalFormatting>
  <conditionalFormatting sqref="AE38:AE39 Z38:Z40 V38:W40">
    <cfRule type="cellIs" priority="130" stopIfTrue="1" operator="lessThan">
      <formula>10.237</formula>
    </cfRule>
  </conditionalFormatting>
  <conditionalFormatting sqref="V43:X43 V42:W42">
    <cfRule type="cellIs" priority="129" stopIfTrue="1" operator="lessThan">
      <formula>10.237</formula>
    </cfRule>
  </conditionalFormatting>
  <conditionalFormatting sqref="AE44:AE45 Z44:Z46 V44:W46">
    <cfRule type="cellIs" priority="128" stopIfTrue="1" operator="lessThan">
      <formula>10.237</formula>
    </cfRule>
  </conditionalFormatting>
  <conditionalFormatting sqref="V55:W55">
    <cfRule type="cellIs" priority="127" stopIfTrue="1" operator="lessThan">
      <formula>10.237</formula>
    </cfRule>
  </conditionalFormatting>
  <conditionalFormatting sqref="AE56:AE57 Z56:Z58 V56:W58">
    <cfRule type="cellIs" priority="126" stopIfTrue="1" operator="lessThan">
      <formula>10.237</formula>
    </cfRule>
  </conditionalFormatting>
  <conditionalFormatting sqref="V54:W54">
    <cfRule type="cellIs" priority="125" stopIfTrue="1" operator="lessThan">
      <formula>10.237</formula>
    </cfRule>
  </conditionalFormatting>
  <conditionalFormatting sqref="V61:X61">
    <cfRule type="cellIs" priority="124" stopIfTrue="1" operator="lessThan">
      <formula>10.237</formula>
    </cfRule>
  </conditionalFormatting>
  <conditionalFormatting sqref="V60:W60">
    <cfRule type="cellIs" priority="123" stopIfTrue="1" operator="lessThan">
      <formula>10.237</formula>
    </cfRule>
  </conditionalFormatting>
  <conditionalFormatting sqref="AE62:AE63 Z62:Z64 V62:W64">
    <cfRule type="cellIs" priority="122" stopIfTrue="1" operator="lessThan">
      <formula>10.237</formula>
    </cfRule>
  </conditionalFormatting>
  <conditionalFormatting sqref="V67:X67 V66:W66">
    <cfRule type="cellIs" priority="121" stopIfTrue="1" operator="lessThan">
      <formula>10.237</formula>
    </cfRule>
  </conditionalFormatting>
  <conditionalFormatting sqref="AE68:AE69 Z68:Z70 V68:W70">
    <cfRule type="cellIs" priority="120" stopIfTrue="1" operator="lessThan">
      <formula>10.237</formula>
    </cfRule>
  </conditionalFormatting>
  <conditionalFormatting sqref="V79:W79">
    <cfRule type="cellIs" priority="119" stopIfTrue="1" operator="lessThan">
      <formula>10.237</formula>
    </cfRule>
  </conditionalFormatting>
  <conditionalFormatting sqref="V78:W78">
    <cfRule type="cellIs" priority="118" stopIfTrue="1" operator="lessThan">
      <formula>10.237</formula>
    </cfRule>
  </conditionalFormatting>
  <conditionalFormatting sqref="AE80:AE81 Z80:Z82 V80:W82">
    <cfRule type="cellIs" priority="117" stopIfTrue="1" operator="lessThan">
      <formula>10.237</formula>
    </cfRule>
  </conditionalFormatting>
  <conditionalFormatting sqref="V85:X85">
    <cfRule type="cellIs" priority="116" stopIfTrue="1" operator="lessThan">
      <formula>10.237</formula>
    </cfRule>
  </conditionalFormatting>
  <conditionalFormatting sqref="V84:W84">
    <cfRule type="cellIs" priority="115" stopIfTrue="1" operator="lessThan">
      <formula>10.237</formula>
    </cfRule>
  </conditionalFormatting>
  <conditionalFormatting sqref="AE86:AE87 Z86:Z88 V86:W88">
    <cfRule type="cellIs" priority="114" stopIfTrue="1" operator="lessThan">
      <formula>10.237</formula>
    </cfRule>
  </conditionalFormatting>
  <conditionalFormatting sqref="V91:X91">
    <cfRule type="cellIs" priority="113" stopIfTrue="1" operator="lessThan">
      <formula>10.237</formula>
    </cfRule>
  </conditionalFormatting>
  <conditionalFormatting sqref="V90:X90">
    <cfRule type="cellIs" priority="112" stopIfTrue="1" operator="lessThan">
      <formula>10.237</formula>
    </cfRule>
  </conditionalFormatting>
  <conditionalFormatting sqref="AE92:AE93 Z92:Z94 V92:W94">
    <cfRule type="cellIs" priority="111" stopIfTrue="1" operator="lessThan">
      <formula>10.237</formula>
    </cfRule>
  </conditionalFormatting>
  <conditionalFormatting sqref="V97:X97">
    <cfRule type="cellIs" priority="110" stopIfTrue="1" operator="lessThan">
      <formula>10.237</formula>
    </cfRule>
  </conditionalFormatting>
  <conditionalFormatting sqref="V96:X96">
    <cfRule type="cellIs" priority="109" stopIfTrue="1" operator="lessThan">
      <formula>10.237</formula>
    </cfRule>
  </conditionalFormatting>
  <conditionalFormatting sqref="AE98:AE99 Z98:Z100 V98:W100">
    <cfRule type="cellIs" priority="108" stopIfTrue="1" operator="lessThan">
      <formula>10.237</formula>
    </cfRule>
  </conditionalFormatting>
  <conditionalFormatting sqref="V109:X109">
    <cfRule type="cellIs" priority="107" stopIfTrue="1" operator="lessThan">
      <formula>10.237</formula>
    </cfRule>
  </conditionalFormatting>
  <conditionalFormatting sqref="V108:X108">
    <cfRule type="cellIs" priority="106" stopIfTrue="1" operator="lessThan">
      <formula>10.237</formula>
    </cfRule>
  </conditionalFormatting>
  <conditionalFormatting sqref="AE110:AE111 Z110:Z112 V110:W112">
    <cfRule type="cellIs" priority="105" stopIfTrue="1" operator="lessThan">
      <formula>10.237</formula>
    </cfRule>
  </conditionalFormatting>
  <conditionalFormatting sqref="V114:X115">
    <cfRule type="cellIs" priority="104" stopIfTrue="1" operator="lessThan">
      <formula>10.237</formula>
    </cfRule>
  </conditionalFormatting>
  <conditionalFormatting sqref="AE116:AE117 Z116:Z118 V116:W118">
    <cfRule type="cellIs" priority="103" stopIfTrue="1" operator="lessThan">
      <formula>10.237</formula>
    </cfRule>
  </conditionalFormatting>
  <conditionalFormatting sqref="V120:X121">
    <cfRule type="cellIs" priority="102" stopIfTrue="1" operator="lessThan">
      <formula>10.237</formula>
    </cfRule>
  </conditionalFormatting>
  <conditionalFormatting sqref="AE122:AE123 Z122:Z124 V122:W124">
    <cfRule type="cellIs" priority="101" stopIfTrue="1" operator="lessThan">
      <formula>10.237</formula>
    </cfRule>
  </conditionalFormatting>
  <conditionalFormatting sqref="V127:W127">
    <cfRule type="cellIs" priority="100" stopIfTrue="1" operator="lessThan">
      <formula>10.237</formula>
    </cfRule>
  </conditionalFormatting>
  <conditionalFormatting sqref="V126:X126">
    <cfRule type="cellIs" priority="99" stopIfTrue="1" operator="lessThan">
      <formula>10.237</formula>
    </cfRule>
  </conditionalFormatting>
  <conditionalFormatting sqref="AE128:AE129 Z128:Z131 V128:W131">
    <cfRule type="cellIs" priority="98" stopIfTrue="1" operator="lessThan">
      <formula>10.237</formula>
    </cfRule>
  </conditionalFormatting>
  <conditionalFormatting sqref="V150:W150 V152:W152">
    <cfRule type="cellIs" priority="97" stopIfTrue="1" operator="lessThan">
      <formula>10.237</formula>
    </cfRule>
  </conditionalFormatting>
  <conditionalFormatting sqref="V153:W155">
    <cfRule type="cellIs" priority="96" stopIfTrue="1" operator="lessThan">
      <formula>10.237</formula>
    </cfRule>
  </conditionalFormatting>
  <conditionalFormatting sqref="V195:W196">
    <cfRule type="cellIs" priority="95" stopIfTrue="1" operator="lessThan">
      <formula>10.237</formula>
    </cfRule>
  </conditionalFormatting>
  <conditionalFormatting sqref="AE197:AE198 Z197:Z199 V197:W199">
    <cfRule type="cellIs" priority="94" stopIfTrue="1" operator="lessThan">
      <formula>10.237</formula>
    </cfRule>
  </conditionalFormatting>
  <conditionalFormatting sqref="V183:W184">
    <cfRule type="cellIs" priority="93" stopIfTrue="1" operator="lessThan">
      <formula>10.237</formula>
    </cfRule>
  </conditionalFormatting>
  <conditionalFormatting sqref="AE185:AE186 Z185:Z187 V185:W187">
    <cfRule type="cellIs" priority="92" stopIfTrue="1" operator="lessThan">
      <formula>10.237</formula>
    </cfRule>
  </conditionalFormatting>
  <conditionalFormatting sqref="V207:X208">
    <cfRule type="cellIs" priority="91" stopIfTrue="1" operator="lessThan">
      <formula>10.237</formula>
    </cfRule>
  </conditionalFormatting>
  <conditionalFormatting sqref="AE209:AE210 Z209:Z212 V209:W212">
    <cfRule type="cellIs" priority="90" stopIfTrue="1" operator="lessThan">
      <formula>10.237</formula>
    </cfRule>
  </conditionalFormatting>
  <conditionalFormatting sqref="V219:X220">
    <cfRule type="cellIs" priority="89" stopIfTrue="1" operator="lessThan">
      <formula>10.237</formula>
    </cfRule>
  </conditionalFormatting>
  <conditionalFormatting sqref="V232:X232">
    <cfRule type="cellIs" priority="87" stopIfTrue="1" operator="lessThan">
      <formula>10.237</formula>
    </cfRule>
  </conditionalFormatting>
  <conditionalFormatting sqref="V231:W231">
    <cfRule type="cellIs" priority="86" stopIfTrue="1" operator="lessThan">
      <formula>10.237</formula>
    </cfRule>
  </conditionalFormatting>
  <conditionalFormatting sqref="AE233:AE234 Z233:Z235 V233:W235">
    <cfRule type="cellIs" priority="85" stopIfTrue="1" operator="lessThan">
      <formula>10.237</formula>
    </cfRule>
  </conditionalFormatting>
  <conditionalFormatting sqref="V237:W237">
    <cfRule type="cellIs" priority="84" stopIfTrue="1" operator="lessThan">
      <formula>10.237</formula>
    </cfRule>
  </conditionalFormatting>
  <conditionalFormatting sqref="V238:X238">
    <cfRule type="cellIs" priority="83" stopIfTrue="1" operator="lessThan">
      <formula>10.237</formula>
    </cfRule>
  </conditionalFormatting>
  <conditionalFormatting sqref="AE239:AE240 Z239:Z241 V239:W241">
    <cfRule type="cellIs" priority="82" stopIfTrue="1" operator="lessThan">
      <formula>10.237</formula>
    </cfRule>
  </conditionalFormatting>
  <conditionalFormatting sqref="V256:W256">
    <cfRule type="cellIs" priority="81" stopIfTrue="1" operator="lessThan">
      <formula>10.237</formula>
    </cfRule>
  </conditionalFormatting>
  <conditionalFormatting sqref="V257:X257">
    <cfRule type="cellIs" priority="80" stopIfTrue="1" operator="lessThan">
      <formula>10.237</formula>
    </cfRule>
  </conditionalFormatting>
  <conditionalFormatting sqref="AE258:AE259 Z258:Z260 V258:W260">
    <cfRule type="cellIs" priority="79" stopIfTrue="1" operator="lessThan">
      <formula>10.237</formula>
    </cfRule>
  </conditionalFormatting>
  <conditionalFormatting sqref="V263:X263">
    <cfRule type="cellIs" priority="78" stopIfTrue="1" operator="lessThan">
      <formula>10.237</formula>
    </cfRule>
  </conditionalFormatting>
  <conditionalFormatting sqref="V262:X262">
    <cfRule type="cellIs" priority="77" stopIfTrue="1" operator="lessThan">
      <formula>10.237</formula>
    </cfRule>
  </conditionalFormatting>
  <conditionalFormatting sqref="AE264:AE265 Z264:Z266 V264:W266">
    <cfRule type="cellIs" priority="76" stopIfTrue="1" operator="lessThan">
      <formula>10.237</formula>
    </cfRule>
  </conditionalFormatting>
  <conditionalFormatting sqref="V268:X269">
    <cfRule type="cellIs" priority="75" stopIfTrue="1" operator="lessThan">
      <formula>10.237</formula>
    </cfRule>
  </conditionalFormatting>
  <conditionalFormatting sqref="AE270:AE271 Z270:Z272 V270:W272">
    <cfRule type="cellIs" priority="74" stopIfTrue="1" operator="lessThan">
      <formula>10.237</formula>
    </cfRule>
  </conditionalFormatting>
  <conditionalFormatting sqref="V274:X275">
    <cfRule type="cellIs" priority="73" stopIfTrue="1" operator="lessThan">
      <formula>10.237</formula>
    </cfRule>
  </conditionalFormatting>
  <conditionalFormatting sqref="AE276:AE277 Z276:Z278 V276:W278">
    <cfRule type="cellIs" priority="72" stopIfTrue="1" operator="lessThan">
      <formula>10.237</formula>
    </cfRule>
  </conditionalFormatting>
  <conditionalFormatting sqref="V280:X281">
    <cfRule type="cellIs" priority="71" stopIfTrue="1" operator="lessThan">
      <formula>10.237</formula>
    </cfRule>
  </conditionalFormatting>
  <conditionalFormatting sqref="AE282:AE283 Z282:Z284 V282:W284">
    <cfRule type="cellIs" priority="70" stopIfTrue="1" operator="lessThan">
      <formula>10.237</formula>
    </cfRule>
  </conditionalFormatting>
  <conditionalFormatting sqref="V292:W293">
    <cfRule type="cellIs" priority="69" stopIfTrue="1" operator="lessThan">
      <formula>10.237</formula>
    </cfRule>
  </conditionalFormatting>
  <conditionalFormatting sqref="AE294:AE295 Z294:Z296 V294:W296">
    <cfRule type="cellIs" priority="68" stopIfTrue="1" operator="lessThan">
      <formula>10.237</formula>
    </cfRule>
  </conditionalFormatting>
  <conditionalFormatting sqref="V304:X305">
    <cfRule type="cellIs" priority="67" stopIfTrue="1" operator="lessThan">
      <formula>10.237</formula>
    </cfRule>
  </conditionalFormatting>
  <conditionalFormatting sqref="AE306:AE307 Z306:Z308 V306:W308">
    <cfRule type="cellIs" priority="66" stopIfTrue="1" operator="lessThan">
      <formula>10.237</formula>
    </cfRule>
  </conditionalFormatting>
  <conditionalFormatting sqref="V139:W139">
    <cfRule type="cellIs" priority="65" stopIfTrue="1" operator="lessThan">
      <formula>10.237</formula>
    </cfRule>
  </conditionalFormatting>
  <conditionalFormatting sqref="V138:X138">
    <cfRule type="cellIs" priority="64" stopIfTrue="1" operator="lessThan">
      <formula>10.237</formula>
    </cfRule>
  </conditionalFormatting>
  <conditionalFormatting sqref="Z140 V140:W140 V141">
    <cfRule type="cellIs" priority="63" stopIfTrue="1" operator="lessThan">
      <formula>10.237</formula>
    </cfRule>
  </conditionalFormatting>
  <conditionalFormatting sqref="AE141 Z141 W141">
    <cfRule type="cellIs" priority="62" stopIfTrue="1" operator="lessThan">
      <formula>10.237</formula>
    </cfRule>
  </conditionalFormatting>
  <conditionalFormatting sqref="Z142 W142">
    <cfRule type="cellIs" priority="61" stopIfTrue="1" operator="lessThan">
      <formula>10.237</formula>
    </cfRule>
  </conditionalFormatting>
  <conditionalFormatting sqref="V25:X25">
    <cfRule type="cellIs" priority="60" stopIfTrue="1" operator="lessThan">
      <formula>10.237</formula>
    </cfRule>
  </conditionalFormatting>
  <conditionalFormatting sqref="V24:X24">
    <cfRule type="cellIs" priority="59" stopIfTrue="1" operator="lessThan">
      <formula>10.237</formula>
    </cfRule>
  </conditionalFormatting>
  <conditionalFormatting sqref="AE26:AE27 Z26:Z28 V26:W28">
    <cfRule type="cellIs" priority="58" stopIfTrue="1" operator="lessThan">
      <formula>10.237</formula>
    </cfRule>
  </conditionalFormatting>
  <conditionalFormatting sqref="V49:W49">
    <cfRule type="cellIs" priority="57" stopIfTrue="1" operator="lessThan">
      <formula>10.237</formula>
    </cfRule>
  </conditionalFormatting>
  <conditionalFormatting sqref="AE50:AE51 Z50:Z52 V50:W52">
    <cfRule type="cellIs" priority="56" stopIfTrue="1" operator="lessThan">
      <formula>10.237</formula>
    </cfRule>
  </conditionalFormatting>
  <conditionalFormatting sqref="V48:W48">
    <cfRule type="cellIs" priority="55" stopIfTrue="1" operator="lessThan">
      <formula>10.237</formula>
    </cfRule>
  </conditionalFormatting>
  <conditionalFormatting sqref="V103:X103">
    <cfRule type="cellIs" priority="54" stopIfTrue="1" operator="lessThan">
      <formula>10.237</formula>
    </cfRule>
  </conditionalFormatting>
  <conditionalFormatting sqref="V102:X102">
    <cfRule type="cellIs" priority="53" stopIfTrue="1" operator="lessThan">
      <formula>10.237</formula>
    </cfRule>
  </conditionalFormatting>
  <conditionalFormatting sqref="AE104:AE105 Z104:Z106 V104:W106">
    <cfRule type="cellIs" priority="52" stopIfTrue="1" operator="lessThan">
      <formula>10.237</formula>
    </cfRule>
  </conditionalFormatting>
  <conditionalFormatting sqref="AE74:AE75 Z74:Z76 V74:W76">
    <cfRule type="cellIs" priority="49" stopIfTrue="1" operator="lessThan">
      <formula>10.237</formula>
    </cfRule>
  </conditionalFormatting>
  <conditionalFormatting sqref="V151:W151">
    <cfRule type="cellIs" priority="48" stopIfTrue="1" operator="lessThan">
      <formula>10.237</formula>
    </cfRule>
  </conditionalFormatting>
  <conditionalFormatting sqref="V73:X73">
    <cfRule type="cellIs" priority="51" stopIfTrue="1" operator="lessThan">
      <formula>10.237</formula>
    </cfRule>
  </conditionalFormatting>
  <conditionalFormatting sqref="V72:X72">
    <cfRule type="cellIs" priority="50" stopIfTrue="1" operator="lessThan">
      <formula>10.237</formula>
    </cfRule>
  </conditionalFormatting>
  <conditionalFormatting sqref="V132:W133">
    <cfRule type="cellIs" priority="47" stopIfTrue="1" operator="lessThan">
      <formula>10.237</formula>
    </cfRule>
  </conditionalFormatting>
  <conditionalFormatting sqref="AE134:AE135 Z134:Z136 V134:W136">
    <cfRule type="cellIs" priority="46" stopIfTrue="1" operator="lessThan">
      <formula>10.237</formula>
    </cfRule>
  </conditionalFormatting>
  <conditionalFormatting sqref="Z153:Z155">
    <cfRule type="cellIs" priority="45" stopIfTrue="1" operator="lessThan">
      <formula>10.237</formula>
    </cfRule>
  </conditionalFormatting>
  <conditionalFormatting sqref="AE153:AE155">
    <cfRule type="cellIs" priority="44" stopIfTrue="1" operator="lessThan">
      <formula>10.237</formula>
    </cfRule>
  </conditionalFormatting>
  <conditionalFormatting sqref="AE160">
    <cfRule type="cellIs" priority="43" stopIfTrue="1" operator="lessThan">
      <formula>10.237</formula>
    </cfRule>
  </conditionalFormatting>
  <conditionalFormatting sqref="V159:W159">
    <cfRule type="cellIs" priority="42" stopIfTrue="1" operator="lessThan">
      <formula>10.237</formula>
    </cfRule>
  </conditionalFormatting>
  <conditionalFormatting sqref="V158:X158">
    <cfRule type="cellIs" priority="41" stopIfTrue="1" operator="lessThan">
      <formula>10.237</formula>
    </cfRule>
  </conditionalFormatting>
  <conditionalFormatting sqref="Z160 V160:W160 V161">
    <cfRule type="cellIs" priority="40" stopIfTrue="1" operator="lessThan">
      <formula>10.237</formula>
    </cfRule>
  </conditionalFormatting>
  <conditionalFormatting sqref="AE161 Z161 W161">
    <cfRule type="cellIs" priority="39" stopIfTrue="1" operator="lessThan">
      <formula>10.237</formula>
    </cfRule>
  </conditionalFormatting>
  <conditionalFormatting sqref="Z162 W162">
    <cfRule type="cellIs" priority="38" stopIfTrue="1" operator="lessThan">
      <formula>10.237</formula>
    </cfRule>
  </conditionalFormatting>
  <conditionalFormatting sqref="AE167">
    <cfRule type="cellIs" priority="37" stopIfTrue="1" operator="lessThan">
      <formula>10.237</formula>
    </cfRule>
  </conditionalFormatting>
  <conditionalFormatting sqref="V166:W166">
    <cfRule type="cellIs" priority="36" stopIfTrue="1" operator="lessThan">
      <formula>10.237</formula>
    </cfRule>
  </conditionalFormatting>
  <conditionalFormatting sqref="V165:X165">
    <cfRule type="cellIs" priority="35" stopIfTrue="1" operator="lessThan">
      <formula>10.237</formula>
    </cfRule>
  </conditionalFormatting>
  <conditionalFormatting sqref="Z167 V167:W167 V168">
    <cfRule type="cellIs" priority="34" stopIfTrue="1" operator="lessThan">
      <formula>10.237</formula>
    </cfRule>
  </conditionalFormatting>
  <conditionalFormatting sqref="AE168 Z168 W168">
    <cfRule type="cellIs" priority="33" stopIfTrue="1" operator="lessThan">
      <formula>10.237</formula>
    </cfRule>
  </conditionalFormatting>
  <conditionalFormatting sqref="Z169 W169">
    <cfRule type="cellIs" priority="32" stopIfTrue="1" operator="lessThan">
      <formula>10.237</formula>
    </cfRule>
  </conditionalFormatting>
  <conditionalFormatting sqref="AE173">
    <cfRule type="cellIs" priority="31" stopIfTrue="1" operator="lessThan">
      <formula>10.237</formula>
    </cfRule>
  </conditionalFormatting>
  <conditionalFormatting sqref="V172:W172">
    <cfRule type="cellIs" priority="30" stopIfTrue="1" operator="lessThan">
      <formula>10.237</formula>
    </cfRule>
  </conditionalFormatting>
  <conditionalFormatting sqref="V171:X171">
    <cfRule type="cellIs" priority="29" stopIfTrue="1" operator="lessThan">
      <formula>10.237</formula>
    </cfRule>
  </conditionalFormatting>
  <conditionalFormatting sqref="Z173 V173:W173 V174">
    <cfRule type="cellIs" priority="28" stopIfTrue="1" operator="lessThan">
      <formula>10.237</formula>
    </cfRule>
  </conditionalFormatting>
  <conditionalFormatting sqref="AE174 Z174 W174">
    <cfRule type="cellIs" priority="27" stopIfTrue="1" operator="lessThan">
      <formula>10.237</formula>
    </cfRule>
  </conditionalFormatting>
  <conditionalFormatting sqref="Z175 W175">
    <cfRule type="cellIs" priority="26" stopIfTrue="1" operator="lessThan">
      <formula>10.237</formula>
    </cfRule>
  </conditionalFormatting>
  <conditionalFormatting sqref="V189:W190">
    <cfRule type="cellIs" priority="25" stopIfTrue="1" operator="lessThan">
      <formula>10.237</formula>
    </cfRule>
  </conditionalFormatting>
  <conditionalFormatting sqref="AE191:AE192 Z191:Z193 V191:W193">
    <cfRule type="cellIs" priority="24" stopIfTrue="1" operator="lessThan">
      <formula>10.237</formula>
    </cfRule>
  </conditionalFormatting>
  <conditionalFormatting sqref="Z181 W181">
    <cfRule type="cellIs" priority="16" stopIfTrue="1" operator="lessThan">
      <formula>10.237</formula>
    </cfRule>
  </conditionalFormatting>
  <conditionalFormatting sqref="AE246:AE248">
    <cfRule type="cellIs" priority="11" stopIfTrue="1" operator="lessThan">
      <formula>10.237</formula>
    </cfRule>
  </conditionalFormatting>
  <conditionalFormatting sqref="AE203:AE204 Z203:Z205 V203:W205">
    <cfRule type="cellIs" priority="22" stopIfTrue="1" operator="lessThan">
      <formula>10.237</formula>
    </cfRule>
  </conditionalFormatting>
  <conditionalFormatting sqref="V201:X202">
    <cfRule type="cellIs" priority="23" stopIfTrue="1" operator="lessThan">
      <formula>10.237</formula>
    </cfRule>
  </conditionalFormatting>
  <conditionalFormatting sqref="AE179">
    <cfRule type="cellIs" priority="21" stopIfTrue="1" operator="lessThan">
      <formula>10.237</formula>
    </cfRule>
  </conditionalFormatting>
  <conditionalFormatting sqref="V178:W178">
    <cfRule type="cellIs" priority="20" stopIfTrue="1" operator="lessThan">
      <formula>10.237</formula>
    </cfRule>
  </conditionalFormatting>
  <conditionalFormatting sqref="V177:X177">
    <cfRule type="cellIs" priority="19" stopIfTrue="1" operator="lessThan">
      <formula>10.237</formula>
    </cfRule>
  </conditionalFormatting>
  <conditionalFormatting sqref="Z179 V179:W179 V180">
    <cfRule type="cellIs" priority="18" stopIfTrue="1" operator="lessThan">
      <formula>10.237</formula>
    </cfRule>
  </conditionalFormatting>
  <conditionalFormatting sqref="AE180 Z180 W180">
    <cfRule type="cellIs" priority="17" stopIfTrue="1" operator="lessThan">
      <formula>10.237</formula>
    </cfRule>
  </conditionalFormatting>
  <conditionalFormatting sqref="V243:W243 V245:W245">
    <cfRule type="cellIs" priority="15" stopIfTrue="1" operator="lessThan">
      <formula>10.237</formula>
    </cfRule>
  </conditionalFormatting>
  <conditionalFormatting sqref="V246:W248">
    <cfRule type="cellIs" priority="14" stopIfTrue="1" operator="lessThan">
      <formula>10.237</formula>
    </cfRule>
  </conditionalFormatting>
  <conditionalFormatting sqref="V244:W244">
    <cfRule type="cellIs" priority="13" stopIfTrue="1" operator="lessThan">
      <formula>10.237</formula>
    </cfRule>
  </conditionalFormatting>
  <conditionalFormatting sqref="Z246:Z248">
    <cfRule type="cellIs" priority="12" stopIfTrue="1" operator="lessThan">
      <formula>10.237</formula>
    </cfRule>
  </conditionalFormatting>
  <conditionalFormatting sqref="V213:X214">
    <cfRule type="cellIs" priority="10" stopIfTrue="1" operator="lessThan">
      <formula>10.237</formula>
    </cfRule>
  </conditionalFormatting>
  <conditionalFormatting sqref="AE215:AE216 Z215:Z218 V215:W218">
    <cfRule type="cellIs" priority="9" stopIfTrue="1" operator="lessThan">
      <formula>10.237</formula>
    </cfRule>
  </conditionalFormatting>
  <conditionalFormatting sqref="AE227:AE228 Z227:Z230 V227:W230">
    <cfRule type="cellIs" priority="7" stopIfTrue="1" operator="lessThan">
      <formula>10.237</formula>
    </cfRule>
  </conditionalFormatting>
  <conditionalFormatting sqref="V225:X226">
    <cfRule type="cellIs" priority="8" stopIfTrue="1" operator="lessThan">
      <formula>10.237</formula>
    </cfRule>
  </conditionalFormatting>
  <conditionalFormatting sqref="AE146">
    <cfRule type="cellIs" priority="6" stopIfTrue="1" operator="lessThan">
      <formula>10.237</formula>
    </cfRule>
  </conditionalFormatting>
  <conditionalFormatting sqref="V145:W145">
    <cfRule type="cellIs" priority="5" stopIfTrue="1" operator="lessThan">
      <formula>10.237</formula>
    </cfRule>
  </conditionalFormatting>
  <conditionalFormatting sqref="V144:X144">
    <cfRule type="cellIs" priority="4" stopIfTrue="1" operator="lessThan">
      <formula>10.237</formula>
    </cfRule>
  </conditionalFormatting>
  <conditionalFormatting sqref="Z146 V146:W146 V147">
    <cfRule type="cellIs" priority="3" stopIfTrue="1" operator="lessThan">
      <formula>10.237</formula>
    </cfRule>
  </conditionalFormatting>
  <conditionalFormatting sqref="AE147 Z147 W147">
    <cfRule type="cellIs" priority="2" stopIfTrue="1" operator="lessThan">
      <formula>10.237</formula>
    </cfRule>
  </conditionalFormatting>
  <conditionalFormatting sqref="Z148 W148">
    <cfRule type="cellIs" priority="1" stopIfTrue="1" operator="lessThan">
      <formula>10.237</formula>
    </cfRule>
  </conditionalFormatting>
  <hyperlinks>
    <hyperlink ref="H18" r:id="rId1" display="http://mlb.mlb.com/team/player.jsp?player_id=453562"/>
    <hyperlink ref="H30" r:id="rId2" display="http://mlb.mlb.com/team/player.jsp?player_id=430574"/>
    <hyperlink ref="H42" r:id="rId3" display="http://mlb.mlb.com/team/player.jsp?player_id=452666"/>
    <hyperlink ref="H54" r:id="rId4" display="http://mlb.mlb.com/team/player.jsp?player_id=502264"/>
    <hyperlink ref="H60" r:id="rId5" display="http://mlb.mlb.com/team/player.jsp?player_id=448165"/>
    <hyperlink ref="H90" r:id="rId6" display="http://mlb.mlb.com/team/player.jsp?player_id=456068"/>
    <hyperlink ref="H108" r:id="rId7" display="http://mlb.mlb.com/team/player.jsp?player_id=150188"/>
    <hyperlink ref="H120" r:id="rId8" display="http://mlb.mlb.com/team/player.jsp?player_id=429717"/>
    <hyperlink ref="H126" r:id="rId9" display="http://mlb.mlb.com/team/player.jsp?player_id=488674"/>
    <hyperlink ref="H219" r:id="rId10" display="http://mlb.mlb.com/team/player.jsp?player_id=501697"/>
    <hyperlink ref="H262" r:id="rId11" display="http://mlb.mlb.com/team/player.jsp?player_id=467008"/>
    <hyperlink ref="H274" r:id="rId12" display="http://mlb.mlb.com/team/player.jsp?player_id=502327"/>
    <hyperlink ref="H280" r:id="rId13" display="http://mlb.mlb.com/team/player.jsp?player_id=456043"/>
    <hyperlink ref="H304" r:id="rId14" display="http://mlb.mlb.com/team/player.jsp?player_id=519293"/>
    <hyperlink ref="H139" r:id="rId15" display="http://mlb.mlb.com/team/player.jsp?player_id=460283"/>
    <hyperlink ref="H78" r:id="rId16" display="http://mlb.mlb.com/team/player.jsp?player_id=491703"/>
    <hyperlink ref="H72" r:id="rId17" display="http://mlb.mlb.com/team/player.jsp?player_id=150188"/>
    <hyperlink ref="H207" r:id="rId18" display="http://mlb.mlb.com/team/player.jsp?player_id=467726"/>
    <hyperlink ref="H201" r:id="rId19" display="http://mlb.mlb.com/team/player.jsp?player_id=501697"/>
    <hyperlink ref="H213" r:id="rId20" display="http://mlb.mlb.com/team/player.jsp?player_id=467726"/>
    <hyperlink ref="H225" r:id="rId21" display="http://mlb.mlb.com/team/player.jsp?player_id=501697"/>
    <hyperlink ref="H145" r:id="rId22" display="http://mlb.mlb.com/team/player.jsp?player_id=460283"/>
  </hyperlinks>
  <pageMargins left="0.75" right="0.75" top="1" bottom="1" header="0.5" footer="0.5"/>
  <pageSetup orientation="portrait" horizontalDpi="300" verticalDpi="300" r:id="rId23"/>
  <headerFooter alignWithMargins="0"/>
  <drawing r:id="rId2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32"/>
  <sheetViews>
    <sheetView workbookViewId="0">
      <selection activeCell="E46" sqref="E46"/>
    </sheetView>
  </sheetViews>
  <sheetFormatPr defaultRowHeight="12.75" x14ac:dyDescent="0.2"/>
  <cols>
    <col min="3" max="3" width="9.140625" style="6"/>
    <col min="7" max="7" width="9.140625" style="6"/>
  </cols>
  <sheetData>
    <row r="1" spans="1:7" x14ac:dyDescent="0.2">
      <c r="A1" t="s">
        <v>97</v>
      </c>
    </row>
    <row r="2" spans="1:7" x14ac:dyDescent="0.2">
      <c r="A2" t="s">
        <v>3</v>
      </c>
      <c r="C2" s="6" t="s">
        <v>4</v>
      </c>
      <c r="E2" t="s">
        <v>98</v>
      </c>
      <c r="G2" s="6" t="s">
        <v>4</v>
      </c>
    </row>
    <row r="4" spans="1:7" x14ac:dyDescent="0.2">
      <c r="A4" s="150">
        <v>1</v>
      </c>
      <c r="B4" s="150"/>
      <c r="C4" s="151">
        <f t="shared" ref="C4:C8" si="0">A4*(-0.08)</f>
        <v>-0.08</v>
      </c>
      <c r="D4" s="150"/>
      <c r="E4" s="150">
        <v>-1</v>
      </c>
      <c r="F4" s="152">
        <f t="shared" ref="F4:F8" si="1">E4*0.09</f>
        <v>-0.09</v>
      </c>
      <c r="G4" s="151">
        <f t="shared" ref="G4:G8" si="2">IF(F4&lt;0,(-F4))</f>
        <v>0.09</v>
      </c>
    </row>
    <row r="5" spans="1:7" x14ac:dyDescent="0.2">
      <c r="A5">
        <v>2</v>
      </c>
      <c r="C5" s="6">
        <f t="shared" si="0"/>
        <v>-0.16</v>
      </c>
      <c r="E5">
        <v>-2</v>
      </c>
      <c r="F5" s="2">
        <f t="shared" si="1"/>
        <v>-0.18</v>
      </c>
      <c r="G5" s="6">
        <f t="shared" si="2"/>
        <v>0.18</v>
      </c>
    </row>
    <row r="6" spans="1:7" x14ac:dyDescent="0.2">
      <c r="A6" s="150">
        <v>3</v>
      </c>
      <c r="B6" s="150"/>
      <c r="C6" s="151">
        <f t="shared" si="0"/>
        <v>-0.24</v>
      </c>
      <c r="D6" s="150"/>
      <c r="E6" s="150">
        <v>-3</v>
      </c>
      <c r="F6" s="152">
        <f t="shared" si="1"/>
        <v>-0.27</v>
      </c>
      <c r="G6" s="151">
        <f t="shared" si="2"/>
        <v>0.27</v>
      </c>
    </row>
    <row r="7" spans="1:7" x14ac:dyDescent="0.2">
      <c r="A7">
        <v>4</v>
      </c>
      <c r="C7" s="6">
        <f t="shared" si="0"/>
        <v>-0.32</v>
      </c>
      <c r="E7">
        <v>-4</v>
      </c>
      <c r="F7" s="2">
        <f t="shared" si="1"/>
        <v>-0.36</v>
      </c>
      <c r="G7" s="6">
        <f t="shared" si="2"/>
        <v>0.36</v>
      </c>
    </row>
    <row r="8" spans="1:7" x14ac:dyDescent="0.2">
      <c r="A8" s="150">
        <v>5</v>
      </c>
      <c r="B8" s="150"/>
      <c r="C8" s="151">
        <f t="shared" si="0"/>
        <v>-0.4</v>
      </c>
      <c r="D8" s="150"/>
      <c r="E8" s="150">
        <v>-5</v>
      </c>
      <c r="F8" s="152">
        <f t="shared" si="1"/>
        <v>-0.44999999999999996</v>
      </c>
      <c r="G8" s="151">
        <f t="shared" si="2"/>
        <v>0.44999999999999996</v>
      </c>
    </row>
    <row r="10" spans="1:7" x14ac:dyDescent="0.2">
      <c r="A10">
        <v>6</v>
      </c>
      <c r="C10" s="6">
        <f>A10*(-0.08)</f>
        <v>-0.48</v>
      </c>
      <c r="E10">
        <v>-6</v>
      </c>
      <c r="F10" s="2">
        <f>E10*0.09</f>
        <v>-0.54</v>
      </c>
      <c r="G10" s="6">
        <f>IF(F10&lt;0,(-F10))</f>
        <v>0.54</v>
      </c>
    </row>
    <row r="11" spans="1:7" x14ac:dyDescent="0.2">
      <c r="A11" s="150">
        <v>7</v>
      </c>
      <c r="B11" s="150"/>
      <c r="C11" s="151">
        <f>A11*(-0.08)</f>
        <v>-0.56000000000000005</v>
      </c>
      <c r="D11" s="150"/>
      <c r="E11" s="150">
        <v>-7</v>
      </c>
      <c r="F11" s="150">
        <f>(E11+6)*0.11</f>
        <v>-0.11</v>
      </c>
      <c r="G11" s="151">
        <f>IF(F11&lt;0,(-F11)+0.54)</f>
        <v>0.65</v>
      </c>
    </row>
    <row r="12" spans="1:7" x14ac:dyDescent="0.2">
      <c r="A12">
        <v>8</v>
      </c>
      <c r="C12" s="6">
        <f t="shared" ref="C12:C14" si="3">((A12-7)*(-0.09))+(-0.56)</f>
        <v>-0.65</v>
      </c>
      <c r="E12">
        <v>-8</v>
      </c>
      <c r="F12">
        <f>(E12+6)*0.11</f>
        <v>-0.22</v>
      </c>
      <c r="G12" s="6">
        <f>IF(F12&lt;0,(-F12)+0.54)</f>
        <v>0.76</v>
      </c>
    </row>
    <row r="13" spans="1:7" x14ac:dyDescent="0.2">
      <c r="A13" s="150">
        <v>9</v>
      </c>
      <c r="B13" s="150"/>
      <c r="C13" s="151">
        <f t="shared" si="3"/>
        <v>-0.74</v>
      </c>
      <c r="D13" s="150"/>
      <c r="E13" s="150">
        <v>-9</v>
      </c>
      <c r="F13" s="150">
        <f>(E13+6)*0.11</f>
        <v>-0.33</v>
      </c>
      <c r="G13" s="151">
        <f>IF(F13&lt;0,(-F13)+0.54)</f>
        <v>0.87000000000000011</v>
      </c>
    </row>
    <row r="14" spans="1:7" x14ac:dyDescent="0.2">
      <c r="A14">
        <v>10</v>
      </c>
      <c r="C14" s="6">
        <f t="shared" si="3"/>
        <v>-0.83000000000000007</v>
      </c>
      <c r="E14">
        <v>-10</v>
      </c>
      <c r="F14">
        <f>(E14+6)*0.11</f>
        <v>-0.44</v>
      </c>
      <c r="G14" s="6">
        <f>IF(F14&lt;0,(-F14)+0.54)</f>
        <v>0.98</v>
      </c>
    </row>
    <row r="16" spans="1:7" x14ac:dyDescent="0.2">
      <c r="A16" s="150">
        <v>11</v>
      </c>
      <c r="B16" s="150"/>
      <c r="C16" s="151">
        <f>((A16-7)*(-0.09))+(-0.56)</f>
        <v>-0.92</v>
      </c>
      <c r="D16" s="150"/>
      <c r="E16" s="150">
        <v>-11</v>
      </c>
      <c r="F16" s="150">
        <f>(E16+10)*0.13</f>
        <v>-0.13</v>
      </c>
      <c r="G16" s="151">
        <f>IF(F16&lt;0,(-F16)+0.98)</f>
        <v>1.1099999999999999</v>
      </c>
    </row>
    <row r="17" spans="1:7" x14ac:dyDescent="0.2">
      <c r="A17">
        <v>12</v>
      </c>
      <c r="C17" s="6">
        <f>((A17-7)*(-0.09))+(-0.56)</f>
        <v>-1.01</v>
      </c>
      <c r="E17">
        <v>-12</v>
      </c>
      <c r="F17">
        <f>(E17+10)*0.13</f>
        <v>-0.26</v>
      </c>
      <c r="G17" s="6">
        <f>IF(F17&lt;0,(-F17)+0.98)</f>
        <v>1.24</v>
      </c>
    </row>
    <row r="18" spans="1:7" x14ac:dyDescent="0.2">
      <c r="A18" s="150">
        <v>13</v>
      </c>
      <c r="B18" s="150"/>
      <c r="C18" s="151">
        <f>((A18-7)*(-0.09))+(-0.56)</f>
        <v>-1.1000000000000001</v>
      </c>
      <c r="D18" s="150"/>
      <c r="E18" s="150">
        <v>-13</v>
      </c>
      <c r="F18" s="150">
        <f>(E18+10)*0.13</f>
        <v>-0.39</v>
      </c>
      <c r="G18" s="151">
        <f>IF(F18&lt;0,(-F18)+0.98)</f>
        <v>1.37</v>
      </c>
    </row>
    <row r="19" spans="1:7" x14ac:dyDescent="0.2">
      <c r="A19">
        <v>14</v>
      </c>
      <c r="C19" s="6">
        <f>((A19-7)*(-0.09))+(-0.56)</f>
        <v>-1.19</v>
      </c>
      <c r="E19">
        <v>-14</v>
      </c>
      <c r="F19">
        <f>(E19+10)*0.13</f>
        <v>-0.52</v>
      </c>
      <c r="G19" s="6">
        <f>IF(F19&lt;0,(-F19)+0.98)</f>
        <v>1.5</v>
      </c>
    </row>
    <row r="20" spans="1:7" x14ac:dyDescent="0.2">
      <c r="A20" s="150">
        <v>15</v>
      </c>
      <c r="B20" s="150"/>
      <c r="C20" s="151">
        <f t="shared" ref="C20" si="4">((A20-14)*(-0.1))+(-1.19)</f>
        <v>-1.29</v>
      </c>
      <c r="D20" s="150"/>
      <c r="E20" s="150">
        <v>-15</v>
      </c>
      <c r="F20" s="150">
        <f>(E20+10)*0.13</f>
        <v>-0.65</v>
      </c>
      <c r="G20" s="151">
        <f>IF(F20&lt;0,(-F20)+0.98)</f>
        <v>1.63</v>
      </c>
    </row>
    <row r="22" spans="1:7" x14ac:dyDescent="0.2">
      <c r="A22">
        <v>16</v>
      </c>
      <c r="C22" s="6">
        <f>((A22-14)*(-0.1))+(-1.19)</f>
        <v>-1.39</v>
      </c>
      <c r="E22">
        <v>-16</v>
      </c>
      <c r="F22">
        <f>(E22+15)*0.15</f>
        <v>-0.15</v>
      </c>
      <c r="G22" s="6">
        <f>IF(F22&lt;0,(-F22)+1.63)</f>
        <v>1.7799999999999998</v>
      </c>
    </row>
    <row r="23" spans="1:7" x14ac:dyDescent="0.2">
      <c r="A23" s="150">
        <v>17</v>
      </c>
      <c r="B23" s="150"/>
      <c r="C23" s="151">
        <f>((A23-14)*(-0.1))+(-1.19)</f>
        <v>-1.49</v>
      </c>
      <c r="D23" s="150"/>
      <c r="E23" s="150">
        <v>-17</v>
      </c>
      <c r="F23" s="150">
        <f>(E23+15)*0.15</f>
        <v>-0.3</v>
      </c>
      <c r="G23" s="151">
        <f>IF(F23&lt;0,(-F23)+1.63)</f>
        <v>1.93</v>
      </c>
    </row>
    <row r="24" spans="1:7" x14ac:dyDescent="0.2">
      <c r="A24">
        <v>18</v>
      </c>
      <c r="C24" s="6">
        <f>((A24-14)*(-0.1))+(-1.19)</f>
        <v>-1.5899999999999999</v>
      </c>
      <c r="E24">
        <v>-18</v>
      </c>
      <c r="F24">
        <f>(E24+15)*0.15</f>
        <v>-0.44999999999999996</v>
      </c>
      <c r="G24" s="6">
        <f>IF(F24&lt;0,(-F24)+1.63)</f>
        <v>2.08</v>
      </c>
    </row>
    <row r="25" spans="1:7" x14ac:dyDescent="0.2">
      <c r="A25" s="150">
        <v>19</v>
      </c>
      <c r="B25" s="150"/>
      <c r="C25" s="151">
        <f>((A25-14)*(-0.1))+(-1.19)</f>
        <v>-1.69</v>
      </c>
      <c r="D25" s="150"/>
      <c r="E25" s="150">
        <v>-19</v>
      </c>
      <c r="F25" s="150">
        <f>(E25+15)*0.15</f>
        <v>-0.6</v>
      </c>
      <c r="G25" s="151">
        <f>IF(F25&lt;0,(-F25)+1.63)</f>
        <v>2.23</v>
      </c>
    </row>
    <row r="26" spans="1:7" x14ac:dyDescent="0.2">
      <c r="A26">
        <v>20</v>
      </c>
      <c r="C26" s="6">
        <f>((A26-14)*(-0.1))+(-1.19)</f>
        <v>-1.79</v>
      </c>
      <c r="E26">
        <v>-20</v>
      </c>
      <c r="F26">
        <f>(E26+15)*0.15</f>
        <v>-0.75</v>
      </c>
      <c r="G26" s="6">
        <f>IF(F26&lt;0,(-F26)+1.63)</f>
        <v>2.38</v>
      </c>
    </row>
    <row r="28" spans="1:7" x14ac:dyDescent="0.2">
      <c r="A28" s="150">
        <v>21</v>
      </c>
      <c r="B28" s="150"/>
      <c r="C28" s="151">
        <f>((A28-14)*(-0.1))+(-1.19)</f>
        <v>-1.8900000000000001</v>
      </c>
      <c r="D28" s="150"/>
      <c r="E28" s="150">
        <v>-21</v>
      </c>
      <c r="F28" s="150">
        <f>(E28+20)*0.17</f>
        <v>-0.17</v>
      </c>
      <c r="G28" s="151">
        <f>IF(F28&lt;0,(-F28)+2.38)</f>
        <v>2.5499999999999998</v>
      </c>
    </row>
    <row r="29" spans="1:7" x14ac:dyDescent="0.2">
      <c r="A29">
        <v>22</v>
      </c>
      <c r="C29" s="6">
        <f t="shared" ref="C29:C32" si="5">((A29-21)*(-0.11))+(-1.89)</f>
        <v>-2</v>
      </c>
      <c r="E29">
        <v>-22</v>
      </c>
      <c r="F29">
        <f>(E29+20)*0.17</f>
        <v>-0.34</v>
      </c>
      <c r="G29" s="6">
        <f>IF(F29&lt;0,(-F29)+2.38)</f>
        <v>2.7199999999999998</v>
      </c>
    </row>
    <row r="30" spans="1:7" x14ac:dyDescent="0.2">
      <c r="A30" s="150">
        <v>23</v>
      </c>
      <c r="B30" s="150"/>
      <c r="C30" s="151">
        <f t="shared" si="5"/>
        <v>-2.11</v>
      </c>
      <c r="D30" s="150"/>
      <c r="E30" s="150">
        <v>-23</v>
      </c>
      <c r="F30" s="150">
        <f>(E30+20)*0.17</f>
        <v>-0.51</v>
      </c>
      <c r="G30" s="151">
        <f>IF(F30&lt;0,(-F30)+2.38)</f>
        <v>2.8899999999999997</v>
      </c>
    </row>
    <row r="31" spans="1:7" x14ac:dyDescent="0.2">
      <c r="A31">
        <v>24</v>
      </c>
      <c r="C31" s="6">
        <f t="shared" si="5"/>
        <v>-2.2199999999999998</v>
      </c>
      <c r="E31">
        <v>-24</v>
      </c>
      <c r="F31">
        <f>(E31+20)*0.17</f>
        <v>-0.68</v>
      </c>
      <c r="G31" s="6">
        <f>IF(F31&lt;0,(-F31)+2.38)</f>
        <v>3.06</v>
      </c>
    </row>
    <row r="32" spans="1:7" x14ac:dyDescent="0.2">
      <c r="A32" s="150">
        <v>25</v>
      </c>
      <c r="B32" s="150"/>
      <c r="C32" s="151">
        <f t="shared" si="5"/>
        <v>-2.33</v>
      </c>
      <c r="D32" s="150"/>
      <c r="E32" s="150">
        <v>-25</v>
      </c>
      <c r="F32" s="150">
        <f>(E32+20)*0.17</f>
        <v>-0.85000000000000009</v>
      </c>
      <c r="G32" s="151">
        <f>IF(F32&lt;0,(-F32)+2.38)</f>
        <v>3.23</v>
      </c>
    </row>
    <row r="34" spans="1:7" x14ac:dyDescent="0.2">
      <c r="A34">
        <v>26</v>
      </c>
      <c r="C34" s="6">
        <f>((A34-21)*(-0.11))+(-1.89)</f>
        <v>-2.44</v>
      </c>
      <c r="E34">
        <v>-26</v>
      </c>
      <c r="F34">
        <f>(E34+25)*0.19</f>
        <v>-0.19</v>
      </c>
      <c r="G34" s="6">
        <f>IF(F34&lt;0,(-F34)+3.23)</f>
        <v>3.42</v>
      </c>
    </row>
    <row r="35" spans="1:7" x14ac:dyDescent="0.2">
      <c r="A35" s="150">
        <v>27</v>
      </c>
      <c r="B35" s="150"/>
      <c r="C35" s="151">
        <f>((A35-21)*(-0.11))+(-1.89)</f>
        <v>-2.5499999999999998</v>
      </c>
      <c r="D35" s="150"/>
      <c r="E35" s="150">
        <v>-27</v>
      </c>
      <c r="F35" s="150">
        <f>(E35+25)*0.19</f>
        <v>-0.38</v>
      </c>
      <c r="G35" s="151">
        <f>IF(F35&lt;0,(-F35)+3.23)</f>
        <v>3.61</v>
      </c>
    </row>
    <row r="36" spans="1:7" x14ac:dyDescent="0.2">
      <c r="A36">
        <v>28</v>
      </c>
      <c r="C36" s="6">
        <f>((A36-21)*(-0.11))+(-1.89)</f>
        <v>-2.66</v>
      </c>
      <c r="E36">
        <v>-28</v>
      </c>
      <c r="F36">
        <f>(E36+25)*0.19</f>
        <v>-0.57000000000000006</v>
      </c>
      <c r="G36" s="6">
        <f>IF(F36&lt;0,(-F36)+3.23)</f>
        <v>3.8</v>
      </c>
    </row>
    <row r="37" spans="1:7" x14ac:dyDescent="0.2">
      <c r="A37" s="150">
        <v>29</v>
      </c>
      <c r="B37" s="150"/>
      <c r="C37" s="151">
        <f t="shared" ref="C37:C38" si="6">((A37-28)*(-0.12))+(-2.66)</f>
        <v>-2.7800000000000002</v>
      </c>
      <c r="D37" s="150"/>
      <c r="E37" s="150">
        <v>-29</v>
      </c>
      <c r="F37" s="150">
        <f>(E37+25)*0.19</f>
        <v>-0.76</v>
      </c>
      <c r="G37" s="151">
        <f>IF(F37&lt;0,(-F37)+3.23)</f>
        <v>3.99</v>
      </c>
    </row>
    <row r="38" spans="1:7" x14ac:dyDescent="0.2">
      <c r="A38">
        <v>30</v>
      </c>
      <c r="C38" s="6">
        <f t="shared" si="6"/>
        <v>-2.9000000000000004</v>
      </c>
      <c r="E38">
        <v>-30</v>
      </c>
      <c r="F38">
        <f>(E38+25)*0.19</f>
        <v>-0.95</v>
      </c>
      <c r="G38" s="6">
        <f>IF(F38&lt;0,(-F38)+3.23)</f>
        <v>4.18</v>
      </c>
    </row>
    <row r="40" spans="1:7" x14ac:dyDescent="0.2">
      <c r="A40" s="150">
        <v>31</v>
      </c>
      <c r="B40" s="150"/>
      <c r="C40" s="151">
        <f t="shared" ref="C40:C45" si="7">((A40-28)*(-0.12))+(-2.66)</f>
        <v>-3.02</v>
      </c>
      <c r="D40" s="150"/>
      <c r="E40" s="150">
        <v>-31</v>
      </c>
      <c r="F40" s="150">
        <f t="shared" ref="F40:F45" si="8">(E40+30)*0.21</f>
        <v>-0.21</v>
      </c>
      <c r="G40" s="151">
        <f t="shared" ref="G40:G45" si="9">IF(F40&lt;0,(-F40)+4.18)</f>
        <v>4.3899999999999997</v>
      </c>
    </row>
    <row r="41" spans="1:7" x14ac:dyDescent="0.2">
      <c r="A41">
        <v>32</v>
      </c>
      <c r="C41" s="6">
        <f t="shared" si="7"/>
        <v>-3.14</v>
      </c>
      <c r="E41">
        <v>-32</v>
      </c>
      <c r="F41">
        <f t="shared" si="8"/>
        <v>-0.42</v>
      </c>
      <c r="G41" s="6">
        <f t="shared" si="9"/>
        <v>4.5999999999999996</v>
      </c>
    </row>
    <row r="42" spans="1:7" x14ac:dyDescent="0.2">
      <c r="A42" s="150">
        <v>33</v>
      </c>
      <c r="B42" s="150"/>
      <c r="C42" s="151">
        <f t="shared" si="7"/>
        <v>-3.2600000000000002</v>
      </c>
      <c r="D42" s="150"/>
      <c r="E42" s="150">
        <v>-33</v>
      </c>
      <c r="F42" s="150">
        <f t="shared" si="8"/>
        <v>-0.63</v>
      </c>
      <c r="G42" s="151">
        <f t="shared" si="9"/>
        <v>4.8099999999999996</v>
      </c>
    </row>
    <row r="43" spans="1:7" x14ac:dyDescent="0.2">
      <c r="A43">
        <v>34</v>
      </c>
      <c r="C43" s="6">
        <f t="shared" si="7"/>
        <v>-3.38</v>
      </c>
      <c r="E43">
        <v>-34</v>
      </c>
      <c r="F43">
        <f t="shared" si="8"/>
        <v>-0.84</v>
      </c>
      <c r="G43" s="6">
        <f t="shared" si="9"/>
        <v>5.0199999999999996</v>
      </c>
    </row>
    <row r="44" spans="1:7" x14ac:dyDescent="0.2">
      <c r="A44" s="150">
        <v>35</v>
      </c>
      <c r="B44" s="150"/>
      <c r="C44" s="151">
        <f t="shared" si="7"/>
        <v>-3.5</v>
      </c>
      <c r="D44" s="150"/>
      <c r="E44" s="150">
        <v>-35</v>
      </c>
      <c r="F44" s="150">
        <f t="shared" si="8"/>
        <v>-1.05</v>
      </c>
      <c r="G44" s="151">
        <f t="shared" si="9"/>
        <v>5.2299999999999995</v>
      </c>
    </row>
    <row r="45" spans="1:7" x14ac:dyDescent="0.2">
      <c r="A45">
        <v>36</v>
      </c>
      <c r="C45" s="6">
        <f t="shared" si="7"/>
        <v>-3.62</v>
      </c>
      <c r="E45">
        <v>-36</v>
      </c>
      <c r="F45">
        <f t="shared" si="8"/>
        <v>-1.26</v>
      </c>
      <c r="G45" s="6">
        <f t="shared" si="9"/>
        <v>5.4399999999999995</v>
      </c>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row r="129" spans="1:1" x14ac:dyDescent="0.2">
      <c r="A129" s="6"/>
    </row>
    <row r="130" spans="1:1" x14ac:dyDescent="0.2">
      <c r="A130" s="6"/>
    </row>
    <row r="131" spans="1:1" x14ac:dyDescent="0.2">
      <c r="A131" s="6"/>
    </row>
    <row r="132" spans="1:1" x14ac:dyDescent="0.2">
      <c r="A132" s="6"/>
    </row>
  </sheetData>
  <phoneticPr fontId="0" type="noConversion"/>
  <pageMargins left="0.75" right="0.75" top="1" bottom="1" header="0.5" footer="0.5"/>
  <pageSetup orientation="portrait" horizontalDpi="4294967292"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5"/>
  <sheetViews>
    <sheetView topLeftCell="A10" workbookViewId="0">
      <selection activeCell="C33" sqref="C33"/>
    </sheetView>
  </sheetViews>
  <sheetFormatPr defaultRowHeight="12.75" x14ac:dyDescent="0.2"/>
  <cols>
    <col min="3" max="3" width="9.140625" style="6"/>
    <col min="6" max="6" width="9.140625" style="2"/>
    <col min="7" max="7" width="9.140625" style="6"/>
  </cols>
  <sheetData>
    <row r="1" spans="1:7" x14ac:dyDescent="0.2">
      <c r="A1" t="s">
        <v>99</v>
      </c>
    </row>
    <row r="2" spans="1:7" x14ac:dyDescent="0.2">
      <c r="A2" t="s">
        <v>6</v>
      </c>
      <c r="C2" s="6" t="s">
        <v>7</v>
      </c>
      <c r="E2" t="s">
        <v>98</v>
      </c>
      <c r="G2" s="6" t="s">
        <v>7</v>
      </c>
    </row>
    <row r="4" spans="1:7" x14ac:dyDescent="0.2">
      <c r="A4">
        <v>1</v>
      </c>
      <c r="C4" s="6">
        <f t="shared" ref="C4:C8" si="0">A4*(-0.07)</f>
        <v>-7.0000000000000007E-2</v>
      </c>
      <c r="E4">
        <v>-1</v>
      </c>
      <c r="F4" s="2">
        <f>E4*0.08</f>
        <v>-0.08</v>
      </c>
      <c r="G4" s="6">
        <f>IF(F4&lt;0,(-F4))</f>
        <v>0.08</v>
      </c>
    </row>
    <row r="5" spans="1:7" x14ac:dyDescent="0.2">
      <c r="A5" s="153">
        <v>2</v>
      </c>
      <c r="B5" s="153"/>
      <c r="C5" s="154">
        <f t="shared" si="0"/>
        <v>-0.14000000000000001</v>
      </c>
      <c r="D5" s="153"/>
      <c r="E5" s="153">
        <v>-2</v>
      </c>
      <c r="F5" s="155">
        <f>E5*0.08</f>
        <v>-0.16</v>
      </c>
      <c r="G5" s="154">
        <f>IF(F5&lt;0,(-F5))</f>
        <v>0.16</v>
      </c>
    </row>
    <row r="6" spans="1:7" x14ac:dyDescent="0.2">
      <c r="A6">
        <v>3</v>
      </c>
      <c r="C6" s="6">
        <f t="shared" si="0"/>
        <v>-0.21000000000000002</v>
      </c>
      <c r="E6">
        <v>-3</v>
      </c>
      <c r="F6" s="2">
        <f>E6*0.08</f>
        <v>-0.24</v>
      </c>
      <c r="G6" s="6">
        <f>IF(F6&lt;0,(-F6))</f>
        <v>0.24</v>
      </c>
    </row>
    <row r="7" spans="1:7" x14ac:dyDescent="0.2">
      <c r="A7" s="153">
        <v>4</v>
      </c>
      <c r="B7" s="153"/>
      <c r="C7" s="154">
        <f t="shared" si="0"/>
        <v>-0.28000000000000003</v>
      </c>
      <c r="D7" s="153"/>
      <c r="E7" s="153">
        <v>-4</v>
      </c>
      <c r="F7" s="155">
        <f>((-E7)-3)*0.09</f>
        <v>0.09</v>
      </c>
      <c r="G7" s="154">
        <f>F7+0.24</f>
        <v>0.32999999999999996</v>
      </c>
    </row>
    <row r="8" spans="1:7" x14ac:dyDescent="0.2">
      <c r="A8">
        <v>5</v>
      </c>
      <c r="C8" s="6">
        <f t="shared" si="0"/>
        <v>-0.35000000000000003</v>
      </c>
      <c r="E8">
        <v>-5</v>
      </c>
      <c r="F8" s="2">
        <f>((-E8)-3)*0.09</f>
        <v>0.18</v>
      </c>
      <c r="G8" s="6">
        <f>F8+0.24</f>
        <v>0.42</v>
      </c>
    </row>
    <row r="10" spans="1:7" x14ac:dyDescent="0.2">
      <c r="A10" s="153">
        <v>6</v>
      </c>
      <c r="B10" s="153"/>
      <c r="C10" s="154">
        <f>A10*(-0.07)</f>
        <v>-0.42000000000000004</v>
      </c>
      <c r="D10" s="153"/>
      <c r="E10" s="153">
        <v>-6</v>
      </c>
      <c r="F10" s="155">
        <f>((-E10)-3)*0.09</f>
        <v>0.27</v>
      </c>
      <c r="G10" s="154">
        <f>F10+0.24</f>
        <v>0.51</v>
      </c>
    </row>
    <row r="11" spans="1:7" x14ac:dyDescent="0.2">
      <c r="A11">
        <v>7</v>
      </c>
      <c r="C11" s="6">
        <f>A11*(-0.07)</f>
        <v>-0.49000000000000005</v>
      </c>
      <c r="E11">
        <v>-7</v>
      </c>
      <c r="F11" s="2">
        <f>((-E11)-6)*0.1</f>
        <v>0.1</v>
      </c>
      <c r="G11" s="6">
        <f>F11+0.51</f>
        <v>0.61</v>
      </c>
    </row>
    <row r="12" spans="1:7" x14ac:dyDescent="0.2">
      <c r="A12" s="153">
        <v>8</v>
      </c>
      <c r="B12" s="153"/>
      <c r="C12" s="154">
        <f t="shared" ref="C12:C14" si="1">((A12-7)*(-0.08))+(-0.49)</f>
        <v>-0.56999999999999995</v>
      </c>
      <c r="D12" s="153"/>
      <c r="E12" s="153">
        <v>-8</v>
      </c>
      <c r="F12" s="155">
        <f>((-E12)-6)*0.1</f>
        <v>0.2</v>
      </c>
      <c r="G12" s="154">
        <f>F12+0.51</f>
        <v>0.71</v>
      </c>
    </row>
    <row r="13" spans="1:7" x14ac:dyDescent="0.2">
      <c r="A13">
        <v>9</v>
      </c>
      <c r="C13" s="6">
        <f t="shared" si="1"/>
        <v>-0.65</v>
      </c>
      <c r="E13">
        <v>-9</v>
      </c>
      <c r="F13" s="2">
        <f>((-E13)-6)*0.1</f>
        <v>0.30000000000000004</v>
      </c>
      <c r="G13" s="6">
        <f>F13+0.51</f>
        <v>0.81</v>
      </c>
    </row>
    <row r="14" spans="1:7" x14ac:dyDescent="0.2">
      <c r="A14" s="153">
        <v>10</v>
      </c>
      <c r="B14" s="153"/>
      <c r="C14" s="154">
        <f t="shared" si="1"/>
        <v>-0.73</v>
      </c>
      <c r="D14" s="153"/>
      <c r="E14" s="153">
        <v>-10</v>
      </c>
      <c r="F14" s="155">
        <f>((-E14)-9)*0.11</f>
        <v>0.11</v>
      </c>
      <c r="G14" s="154">
        <f>F14+0.81</f>
        <v>0.92</v>
      </c>
    </row>
    <row r="16" spans="1:7" x14ac:dyDescent="0.2">
      <c r="A16">
        <v>11</v>
      </c>
      <c r="C16" s="6">
        <f>((A16-7)*(-0.08))+(-0.49)</f>
        <v>-0.81</v>
      </c>
      <c r="E16">
        <v>-11</v>
      </c>
      <c r="F16" s="2">
        <f>((-E16)-9)*0.11</f>
        <v>0.22</v>
      </c>
      <c r="G16" s="6">
        <f>F16+0.81</f>
        <v>1.03</v>
      </c>
    </row>
    <row r="17" spans="1:7" x14ac:dyDescent="0.2">
      <c r="A17" s="153">
        <v>12</v>
      </c>
      <c r="B17" s="153"/>
      <c r="C17" s="154">
        <f>((A17-7)*(-0.08))+(-0.49)</f>
        <v>-0.89</v>
      </c>
      <c r="D17" s="153"/>
      <c r="E17" s="153">
        <v>-12</v>
      </c>
      <c r="F17" s="155">
        <f>((-E17)-9)*0.11</f>
        <v>0.33</v>
      </c>
      <c r="G17" s="154">
        <f>F17+0.81</f>
        <v>1.1400000000000001</v>
      </c>
    </row>
    <row r="18" spans="1:7" x14ac:dyDescent="0.2">
      <c r="A18">
        <v>13</v>
      </c>
      <c r="C18" s="6">
        <f>((A18-7)*(-0.08))+(-0.49)</f>
        <v>-0.97</v>
      </c>
      <c r="E18">
        <v>-13</v>
      </c>
      <c r="F18" s="2">
        <f>((-E18)-12)*0.12</f>
        <v>0.12</v>
      </c>
      <c r="G18" s="6">
        <f>F18+1.14</f>
        <v>1.2599999999999998</v>
      </c>
    </row>
    <row r="19" spans="1:7" x14ac:dyDescent="0.2">
      <c r="A19" s="153">
        <v>14</v>
      </c>
      <c r="B19" s="153"/>
      <c r="C19" s="154">
        <f>((A19-7)*(-0.08))+(-0.49)</f>
        <v>-1.05</v>
      </c>
      <c r="D19" s="153"/>
      <c r="E19" s="153">
        <v>-14</v>
      </c>
      <c r="F19" s="155">
        <f>((-E19)-12)*0.12</f>
        <v>0.24</v>
      </c>
      <c r="G19" s="154">
        <f>F19+1.14</f>
        <v>1.38</v>
      </c>
    </row>
    <row r="20" spans="1:7" x14ac:dyDescent="0.2">
      <c r="A20">
        <v>15</v>
      </c>
      <c r="C20" s="6">
        <f t="shared" ref="C20" si="2">((A20-14)*(-0.09))+(-1.05)</f>
        <v>-1.1400000000000001</v>
      </c>
      <c r="E20">
        <v>-15</v>
      </c>
      <c r="F20" s="2">
        <f>((-E20)-12)*0.12</f>
        <v>0.36</v>
      </c>
      <c r="G20" s="6">
        <f>F20+1.14</f>
        <v>1.5</v>
      </c>
    </row>
    <row r="22" spans="1:7" x14ac:dyDescent="0.2">
      <c r="A22" s="153">
        <v>16</v>
      </c>
      <c r="B22" s="153"/>
      <c r="C22" s="154">
        <f>((A22-14)*(-0.09))+(-1.05)</f>
        <v>-1.23</v>
      </c>
      <c r="D22" s="153"/>
      <c r="E22" s="153">
        <v>-16</v>
      </c>
      <c r="F22" s="155">
        <f>((-E22)-15)*0.13</f>
        <v>0.13</v>
      </c>
      <c r="G22" s="154">
        <f>F22+1.5</f>
        <v>1.63</v>
      </c>
    </row>
    <row r="23" spans="1:7" x14ac:dyDescent="0.2">
      <c r="A23">
        <v>17</v>
      </c>
      <c r="C23" s="6">
        <f>((A23-14)*(-0.09))+(-1.05)</f>
        <v>-1.32</v>
      </c>
      <c r="E23">
        <v>-17</v>
      </c>
      <c r="F23" s="2">
        <f>((-E23)-15)*0.13</f>
        <v>0.26</v>
      </c>
      <c r="G23" s="6">
        <f>F23+1.5</f>
        <v>1.76</v>
      </c>
    </row>
    <row r="24" spans="1:7" x14ac:dyDescent="0.2">
      <c r="A24" s="153">
        <v>18</v>
      </c>
      <c r="B24" s="153"/>
      <c r="C24" s="154">
        <f>((A24-14)*(-0.09))+(-1.05)</f>
        <v>-1.4100000000000001</v>
      </c>
      <c r="D24" s="153"/>
      <c r="E24" s="153">
        <v>-18</v>
      </c>
      <c r="F24" s="155">
        <f>((-E24)-15)*0.13</f>
        <v>0.39</v>
      </c>
      <c r="G24" s="154">
        <f>F24+1.5</f>
        <v>1.8900000000000001</v>
      </c>
    </row>
    <row r="25" spans="1:7" x14ac:dyDescent="0.2">
      <c r="A25">
        <v>19</v>
      </c>
      <c r="C25" s="6">
        <f>((A25-14)*(-0.09))+(-1.05)</f>
        <v>-1.5</v>
      </c>
      <c r="E25">
        <v>-19</v>
      </c>
      <c r="F25" s="2">
        <f>((-E25)-18)*0.14</f>
        <v>0.14000000000000001</v>
      </c>
      <c r="G25" s="6">
        <f>F25+1.89</f>
        <v>2.0299999999999998</v>
      </c>
    </row>
    <row r="26" spans="1:7" x14ac:dyDescent="0.2">
      <c r="A26" s="153">
        <v>20</v>
      </c>
      <c r="B26" s="153"/>
      <c r="C26" s="154">
        <f>((A26-14)*(-0.09))+(-1.05)</f>
        <v>-1.59</v>
      </c>
      <c r="D26" s="153"/>
      <c r="E26" s="153">
        <v>-20</v>
      </c>
      <c r="F26" s="155">
        <f>((-E26)-18)*0.14</f>
        <v>0.28000000000000003</v>
      </c>
      <c r="G26" s="154">
        <f>F26+1.89</f>
        <v>2.17</v>
      </c>
    </row>
    <row r="28" spans="1:7" x14ac:dyDescent="0.2">
      <c r="A28">
        <v>21</v>
      </c>
      <c r="C28" s="6">
        <f>((A28-14)*(-0.09))+(-1.05)</f>
        <v>-1.6800000000000002</v>
      </c>
      <c r="E28">
        <v>-21</v>
      </c>
      <c r="F28" s="2">
        <f>((-E28)-18)*0.14</f>
        <v>0.42000000000000004</v>
      </c>
      <c r="G28" s="6">
        <f>F28+1.89</f>
        <v>2.31</v>
      </c>
    </row>
    <row r="29" spans="1:7" x14ac:dyDescent="0.2">
      <c r="A29" s="153">
        <v>22</v>
      </c>
      <c r="B29" s="153"/>
      <c r="C29" s="154">
        <f t="shared" ref="C29:C32" si="3">((A29-21)*(-0.1))+(-1.68)</f>
        <v>-1.78</v>
      </c>
      <c r="D29" s="153"/>
      <c r="E29" s="153">
        <v>-22</v>
      </c>
      <c r="F29" s="155">
        <f>((-E29)-21)*0.15</f>
        <v>0.15</v>
      </c>
      <c r="G29" s="154">
        <f>F29+2.31</f>
        <v>2.46</v>
      </c>
    </row>
    <row r="30" spans="1:7" x14ac:dyDescent="0.2">
      <c r="A30">
        <v>23</v>
      </c>
      <c r="C30" s="6">
        <f t="shared" si="3"/>
        <v>-1.88</v>
      </c>
      <c r="E30">
        <v>-23</v>
      </c>
      <c r="F30" s="2">
        <f>((-E30)-21)*0.15</f>
        <v>0.3</v>
      </c>
      <c r="G30" s="6">
        <f>F30+2.31</f>
        <v>2.61</v>
      </c>
    </row>
    <row r="31" spans="1:7" x14ac:dyDescent="0.2">
      <c r="A31" s="153">
        <v>24</v>
      </c>
      <c r="B31" s="153"/>
      <c r="C31" s="154">
        <f t="shared" si="3"/>
        <v>-1.98</v>
      </c>
      <c r="D31" s="153"/>
      <c r="E31" s="153">
        <v>-24</v>
      </c>
      <c r="F31" s="155">
        <f>((-E31)-21)*0.15</f>
        <v>0.44999999999999996</v>
      </c>
      <c r="G31" s="154">
        <f>F31+2.31</f>
        <v>2.76</v>
      </c>
    </row>
    <row r="32" spans="1:7" x14ac:dyDescent="0.2">
      <c r="A32">
        <v>25</v>
      </c>
      <c r="C32" s="6">
        <f t="shared" si="3"/>
        <v>-2.08</v>
      </c>
      <c r="E32">
        <v>-25</v>
      </c>
      <c r="F32" s="2">
        <f>((-E32)-24)*0.16</f>
        <v>0.16</v>
      </c>
      <c r="G32" s="6">
        <f>F32+2.76</f>
        <v>2.92</v>
      </c>
    </row>
    <row r="34" spans="1:7" x14ac:dyDescent="0.2">
      <c r="A34" s="153">
        <v>26</v>
      </c>
      <c r="B34" s="153"/>
      <c r="C34" s="154">
        <f>((A34-21)*(-0.1))+(-1.68)</f>
        <v>-2.1799999999999997</v>
      </c>
      <c r="D34" s="153"/>
      <c r="E34" s="153">
        <v>-26</v>
      </c>
      <c r="F34" s="155">
        <f>((-E34)-24)*0.16</f>
        <v>0.32</v>
      </c>
      <c r="G34" s="154">
        <f>F34+2.76</f>
        <v>3.0799999999999996</v>
      </c>
    </row>
    <row r="35" spans="1:7" x14ac:dyDescent="0.2">
      <c r="A35">
        <v>27</v>
      </c>
      <c r="C35" s="6">
        <f>((A35-21)*(-0.1))+(-1.68)</f>
        <v>-2.2800000000000002</v>
      </c>
      <c r="E35">
        <v>-27</v>
      </c>
      <c r="F35" s="2">
        <f>((-E35)-24)*0.16</f>
        <v>0.48</v>
      </c>
      <c r="G35" s="6">
        <f>F35+2.76</f>
        <v>3.2399999999999998</v>
      </c>
    </row>
    <row r="36" spans="1:7" x14ac:dyDescent="0.2">
      <c r="A36" s="153">
        <v>28</v>
      </c>
      <c r="B36" s="153"/>
      <c r="C36" s="154">
        <f>((A36-21)*(-0.1))+(-1.68)</f>
        <v>-2.38</v>
      </c>
      <c r="D36" s="153"/>
      <c r="E36" s="153">
        <v>-28</v>
      </c>
      <c r="F36" s="155">
        <f>((-E36)-27)*0.17</f>
        <v>0.17</v>
      </c>
      <c r="G36" s="154">
        <f>F36+3.24</f>
        <v>3.41</v>
      </c>
    </row>
    <row r="37" spans="1:7" x14ac:dyDescent="0.2">
      <c r="A37">
        <v>29</v>
      </c>
      <c r="C37" s="6">
        <f>((A37-28)*(-0.11))+(-2.38)</f>
        <v>-2.4899999999999998</v>
      </c>
      <c r="E37">
        <v>-29</v>
      </c>
      <c r="F37" s="2">
        <f>((-E37)-27)*0.17</f>
        <v>0.34</v>
      </c>
      <c r="G37" s="6">
        <f>F37+3.24</f>
        <v>3.58</v>
      </c>
    </row>
    <row r="38" spans="1:7" x14ac:dyDescent="0.2">
      <c r="A38" s="153">
        <v>30</v>
      </c>
      <c r="B38" s="153"/>
      <c r="C38" s="154">
        <f>((A38-28)*(-0.11))+(-2.38)</f>
        <v>-2.6</v>
      </c>
      <c r="D38" s="153"/>
      <c r="E38" s="153">
        <v>-30</v>
      </c>
      <c r="F38" s="155">
        <f>((-E38)-27)*0.17</f>
        <v>0.51</v>
      </c>
      <c r="G38" s="154">
        <f>F38+3.24</f>
        <v>3.75</v>
      </c>
    </row>
    <row r="40" spans="1:7" x14ac:dyDescent="0.2">
      <c r="A40">
        <v>31</v>
      </c>
      <c r="C40" s="6">
        <f t="shared" ref="C40:C45" si="4">((A40-28)*(-0.11))+(-2.38)</f>
        <v>-2.71</v>
      </c>
      <c r="E40">
        <v>-31</v>
      </c>
      <c r="F40" s="2">
        <f>((-E40)-30)*0.18</f>
        <v>0.18</v>
      </c>
      <c r="G40" s="6">
        <f>F40+3.75</f>
        <v>3.93</v>
      </c>
    </row>
    <row r="41" spans="1:7" x14ac:dyDescent="0.2">
      <c r="A41" s="153">
        <v>32</v>
      </c>
      <c r="B41" s="153"/>
      <c r="C41" s="154">
        <f t="shared" si="4"/>
        <v>-2.82</v>
      </c>
      <c r="D41" s="153"/>
      <c r="E41" s="153">
        <v>-32</v>
      </c>
      <c r="F41" s="155">
        <f>((-E41)-30)*0.18</f>
        <v>0.36</v>
      </c>
      <c r="G41" s="154">
        <f>F41+3.75</f>
        <v>4.1100000000000003</v>
      </c>
    </row>
    <row r="42" spans="1:7" x14ac:dyDescent="0.2">
      <c r="A42">
        <v>33</v>
      </c>
      <c r="C42" s="6">
        <f t="shared" si="4"/>
        <v>-2.9299999999999997</v>
      </c>
      <c r="E42">
        <v>-33</v>
      </c>
      <c r="F42" s="2">
        <f>((-E42)-30)*0.18</f>
        <v>0.54</v>
      </c>
      <c r="G42" s="6">
        <f>F42+3.75</f>
        <v>4.29</v>
      </c>
    </row>
    <row r="43" spans="1:7" x14ac:dyDescent="0.2">
      <c r="A43" s="153">
        <v>34</v>
      </c>
      <c r="B43" s="153"/>
      <c r="C43" s="154">
        <f t="shared" si="4"/>
        <v>-3.04</v>
      </c>
      <c r="D43" s="153"/>
      <c r="E43" s="153">
        <v>-34</v>
      </c>
      <c r="F43" s="155">
        <f>((-E43)-33)*0.19</f>
        <v>0.19</v>
      </c>
      <c r="G43" s="154">
        <f>F43+4.29</f>
        <v>4.4800000000000004</v>
      </c>
    </row>
    <row r="44" spans="1:7" x14ac:dyDescent="0.2">
      <c r="A44">
        <v>35</v>
      </c>
      <c r="C44" s="6">
        <f t="shared" si="4"/>
        <v>-3.15</v>
      </c>
      <c r="E44">
        <v>-35</v>
      </c>
      <c r="F44" s="2">
        <f>((-E44)-33)*0.19</f>
        <v>0.38</v>
      </c>
      <c r="G44" s="6">
        <f>F44+4.29</f>
        <v>4.67</v>
      </c>
    </row>
    <row r="45" spans="1:7" x14ac:dyDescent="0.2">
      <c r="A45" s="153">
        <v>36</v>
      </c>
      <c r="B45" s="153"/>
      <c r="C45" s="154">
        <f t="shared" si="4"/>
        <v>-3.26</v>
      </c>
      <c r="D45" s="153"/>
      <c r="E45" s="153">
        <v>-36</v>
      </c>
      <c r="F45" s="155">
        <f>((-E45)-33)*0.19</f>
        <v>0.57000000000000006</v>
      </c>
      <c r="G45" s="154">
        <f>F45+4.29</f>
        <v>4.8600000000000003</v>
      </c>
    </row>
  </sheetData>
  <phoneticPr fontId="0" type="noConversion"/>
  <pageMargins left="0.75" right="0.75" top="1" bottom="1" header="0.5" footer="0.5"/>
  <pageSetup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AL2014</vt:lpstr>
      <vt:lpstr>AL</vt:lpstr>
      <vt:lpstr>ALRaw</vt:lpstr>
      <vt:lpstr>NL2014</vt:lpstr>
      <vt:lpstr>NL</vt:lpstr>
      <vt:lpstr>NLRaw</vt:lpstr>
      <vt:lpstr>Multi-teamPitchers</vt:lpstr>
      <vt:lpstr>CAdj</vt:lpstr>
      <vt:lpstr>PAdj</vt:lpstr>
      <vt:lpstr>LeagueRatings</vt:lpstr>
      <vt:lpstr>2014Carded</vt:lpstr>
      <vt:lpstr>2015Minors</vt:lpstr>
      <vt:lpstr>2014Minors</vt:lpstr>
      <vt:lpstr>Instructions</vt:lpstr>
      <vt:lpstr>Compatibility Report</vt:lpstr>
    </vt:vector>
  </TitlesOfParts>
  <Company>The Williams Family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Williams</dc:creator>
  <cp:lastModifiedBy>Brian</cp:lastModifiedBy>
  <cp:lastPrinted>2013-11-03T18:49:11Z</cp:lastPrinted>
  <dcterms:created xsi:type="dcterms:W3CDTF">2002-12-29T21:32:58Z</dcterms:created>
  <dcterms:modified xsi:type="dcterms:W3CDTF">2015-03-09T01:52:19Z</dcterms:modified>
</cp:coreProperties>
</file>